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1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B27" i="53" l="1"/>
  <c r="L24" i="58"/>
  <c r="L30" i="58"/>
  <c r="C24" i="58"/>
  <c r="D30" i="58"/>
  <c r="C30" i="58"/>
  <c r="I30" i="58" l="1"/>
  <c r="J30" i="58"/>
  <c r="K30" i="58"/>
  <c r="M30" i="58"/>
  <c r="N30" i="58"/>
  <c r="O30" i="58"/>
  <c r="P30" i="58"/>
  <c r="Q30" i="58"/>
  <c r="R30" i="58"/>
  <c r="S30" i="58"/>
  <c r="I24" i="58"/>
  <c r="J24" i="58"/>
  <c r="K24" i="58"/>
  <c r="M24" i="58"/>
  <c r="N24" i="58"/>
  <c r="O24" i="58"/>
  <c r="P24" i="58"/>
  <c r="Q24" i="58"/>
  <c r="R24" i="58"/>
  <c r="S24" i="58"/>
  <c r="E64" i="58"/>
  <c r="E62" i="58"/>
  <c r="E61" i="58"/>
  <c r="E60" i="58"/>
  <c r="E59" i="58"/>
  <c r="E58" i="58"/>
  <c r="E55" i="58"/>
  <c r="E54" i="58"/>
  <c r="E53" i="58"/>
  <c r="E51" i="58"/>
  <c r="E50" i="58"/>
  <c r="E49" i="58"/>
  <c r="E48" i="58"/>
  <c r="E46" i="58"/>
  <c r="E45" i="58"/>
  <c r="E44" i="58"/>
  <c r="E43" i="58"/>
  <c r="E42" i="58"/>
  <c r="E41" i="58"/>
  <c r="E40" i="58"/>
  <c r="E39" i="58"/>
  <c r="E38" i="58"/>
  <c r="E37" i="58"/>
  <c r="E36" i="58"/>
  <c r="E35" i="58"/>
  <c r="E34" i="58"/>
  <c r="E33" i="58"/>
  <c r="E32" i="58"/>
  <c r="E31" i="58"/>
  <c r="E29" i="58"/>
  <c r="E28" i="58"/>
  <c r="E27" i="58"/>
  <c r="E26" i="58"/>
  <c r="E25" i="58"/>
  <c r="D26" i="5" l="1"/>
  <c r="G30" i="58"/>
  <c r="F64" i="58"/>
  <c r="F62" i="58"/>
  <c r="F61" i="58"/>
  <c r="F60" i="58"/>
  <c r="F59" i="58"/>
  <c r="F58" i="58"/>
  <c r="F55" i="58"/>
  <c r="F54" i="58"/>
  <c r="F53" i="58"/>
  <c r="F51" i="58"/>
  <c r="F50" i="58"/>
  <c r="F49" i="58"/>
  <c r="F48" i="58"/>
  <c r="F46" i="58"/>
  <c r="F45" i="58"/>
  <c r="F44" i="58"/>
  <c r="F43" i="58"/>
  <c r="F42" i="58"/>
  <c r="F41" i="58"/>
  <c r="F40" i="58"/>
  <c r="F39" i="58"/>
  <c r="F38" i="58"/>
  <c r="F37" i="58"/>
  <c r="F36" i="58"/>
  <c r="F35" i="58"/>
  <c r="F34" i="58"/>
  <c r="F33" i="58"/>
  <c r="F32" i="58"/>
  <c r="F31" i="58"/>
  <c r="F29" i="58"/>
  <c r="F28" i="58"/>
  <c r="F27" i="58"/>
  <c r="F26" i="58"/>
  <c r="F25" i="58"/>
  <c r="F30" i="58" l="1"/>
  <c r="E30" i="58"/>
  <c r="H30" i="58"/>
  <c r="E47" i="58" l="1"/>
  <c r="F47" i="58" s="1"/>
  <c r="AD26" i="5" l="1"/>
  <c r="B88" i="53" l="1"/>
  <c r="B86" i="53"/>
  <c r="G57" i="58" l="1"/>
  <c r="E52" i="58" l="1"/>
  <c r="F52" i="58" s="1"/>
  <c r="U64" i="58"/>
  <c r="T64" i="58"/>
  <c r="U63" i="58"/>
  <c r="U62" i="58"/>
  <c r="T62" i="58"/>
  <c r="U61" i="58"/>
  <c r="T61" i="58"/>
  <c r="U60" i="58"/>
  <c r="T60" i="58"/>
  <c r="U59" i="58"/>
  <c r="T59" i="58"/>
  <c r="U58" i="58"/>
  <c r="T58" i="58"/>
  <c r="U57" i="58"/>
  <c r="U56" i="58"/>
  <c r="U55" i="58"/>
  <c r="T55" i="58"/>
  <c r="U54" i="58"/>
  <c r="T54" i="58"/>
  <c r="U53" i="58"/>
  <c r="T53" i="58"/>
  <c r="U52" i="58"/>
  <c r="B25" i="57" s="1"/>
  <c r="U51" i="58"/>
  <c r="T51" i="58"/>
  <c r="U50" i="58"/>
  <c r="L26" i="5" s="1"/>
  <c r="T50" i="58"/>
  <c r="U49" i="58"/>
  <c r="T49" i="58"/>
  <c r="U48" i="58"/>
  <c r="T48" i="58"/>
  <c r="U47" i="58"/>
  <c r="I26" i="5" s="1"/>
  <c r="U46" i="58"/>
  <c r="T46" i="58"/>
  <c r="U45" i="58"/>
  <c r="T45" i="58"/>
  <c r="U44" i="58"/>
  <c r="T44" i="58"/>
  <c r="U43" i="58"/>
  <c r="T43" i="58"/>
  <c r="U42" i="58"/>
  <c r="T42" i="58"/>
  <c r="U41" i="58"/>
  <c r="T41" i="58"/>
  <c r="U40" i="58"/>
  <c r="T40" i="58"/>
  <c r="U39" i="58"/>
  <c r="T39" i="58"/>
  <c r="U38" i="58"/>
  <c r="T38" i="58"/>
  <c r="U37" i="58"/>
  <c r="T37" i="58"/>
  <c r="U36" i="58"/>
  <c r="T36" i="58"/>
  <c r="U35" i="58"/>
  <c r="T35" i="58"/>
  <c r="U34" i="58"/>
  <c r="T34" i="58"/>
  <c r="U33" i="58"/>
  <c r="T33" i="58"/>
  <c r="U32" i="58"/>
  <c r="T32" i="58"/>
  <c r="U31" i="58"/>
  <c r="T31" i="58"/>
  <c r="U30" i="58"/>
  <c r="C49" i="7" s="1"/>
  <c r="T30" i="58"/>
  <c r="U29" i="58"/>
  <c r="T29" i="58"/>
  <c r="U28" i="58"/>
  <c r="T28" i="58"/>
  <c r="U27" i="58"/>
  <c r="T27" i="58"/>
  <c r="U26" i="58"/>
  <c r="T26" i="58"/>
  <c r="U25" i="58"/>
  <c r="T25" i="58"/>
  <c r="H24" i="58"/>
  <c r="T24" i="58" s="1"/>
  <c r="G24" i="58"/>
  <c r="D24" i="58"/>
  <c r="B34" i="53" s="1"/>
  <c r="T57" i="58" l="1"/>
  <c r="E57" i="58"/>
  <c r="F57" i="58" s="1"/>
  <c r="U24" i="58"/>
  <c r="C48" i="7" s="1"/>
  <c r="T47" i="58"/>
  <c r="E56" i="58"/>
  <c r="F56" i="58" s="1"/>
  <c r="T52" i="58"/>
  <c r="E24" i="58"/>
  <c r="F24" i="58"/>
  <c r="T56" i="58" l="1"/>
  <c r="E63" i="58"/>
  <c r="F63" i="58" s="1"/>
  <c r="A15" i="57"/>
  <c r="A12" i="57"/>
  <c r="A9" i="57"/>
  <c r="A5" i="57"/>
  <c r="D141" i="57"/>
  <c r="C141" i="57"/>
  <c r="B141" i="57"/>
  <c r="E140" i="57"/>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6" i="57"/>
  <c r="H136" i="57" s="1"/>
  <c r="I136" i="57" s="1"/>
  <c r="J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29" i="57" s="1"/>
  <c r="G119" i="57"/>
  <c r="G118" i="57"/>
  <c r="I118" i="57" s="1"/>
  <c r="I120" i="57" s="1"/>
  <c r="C109"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76" i="57"/>
  <c r="B74" i="57"/>
  <c r="A62" i="57"/>
  <c r="B60" i="57"/>
  <c r="C58" i="57"/>
  <c r="D58" i="57" s="1"/>
  <c r="E58" i="57" s="1"/>
  <c r="E74" i="57" s="1"/>
  <c r="B54" i="57"/>
  <c r="B52" i="57"/>
  <c r="B50" i="57"/>
  <c r="B59" i="57" s="1"/>
  <c r="B66" i="57" s="1"/>
  <c r="B68" i="57" s="1"/>
  <c r="B75" i="57" s="1"/>
  <c r="B48" i="57"/>
  <c r="B47" i="57"/>
  <c r="B45" i="57"/>
  <c r="B44" i="57"/>
  <c r="B27" i="57"/>
  <c r="C67" i="57" s="1"/>
  <c r="D48" i="57" l="1"/>
  <c r="B46" i="57"/>
  <c r="K136" i="57"/>
  <c r="E48" i="57"/>
  <c r="G137" i="57"/>
  <c r="C48" i="57"/>
  <c r="G120" i="57"/>
  <c r="B81" i="57"/>
  <c r="AQ81" i="57" s="1"/>
  <c r="C47" i="57"/>
  <c r="T63" i="58"/>
  <c r="C74" i="57"/>
  <c r="C52" i="57"/>
  <c r="D74" i="57"/>
  <c r="D47" i="57"/>
  <c r="D52" i="57"/>
  <c r="F58" i="57"/>
  <c r="C76" i="57"/>
  <c r="F76" i="57"/>
  <c r="D67" i="57"/>
  <c r="E47" i="57"/>
  <c r="B80" i="57"/>
  <c r="E52" i="57"/>
  <c r="B55" i="57"/>
  <c r="B56" i="57" s="1"/>
  <c r="B69" i="57" s="1"/>
  <c r="B77" i="57" s="1"/>
  <c r="D109" i="57"/>
  <c r="C108" i="57"/>
  <c r="F140" i="57"/>
  <c r="F141" i="57" s="1"/>
  <c r="E141" i="57"/>
  <c r="B79" i="57" l="1"/>
  <c r="H137" i="57"/>
  <c r="B49" i="57"/>
  <c r="L136" i="57"/>
  <c r="F48" i="57"/>
  <c r="B70" i="57"/>
  <c r="G58" i="57"/>
  <c r="F52" i="57"/>
  <c r="F47" i="57"/>
  <c r="F74" i="57"/>
  <c r="G140" i="57"/>
  <c r="G141" i="57" s="1"/>
  <c r="B73" i="57" s="1"/>
  <c r="B85" i="57" s="1"/>
  <c r="B99" i="57" s="1"/>
  <c r="D76" i="57"/>
  <c r="E67" i="57"/>
  <c r="D108" i="57"/>
  <c r="E109" i="57"/>
  <c r="C53" i="57"/>
  <c r="B82" i="57"/>
  <c r="M136" i="57" l="1"/>
  <c r="G48" i="57"/>
  <c r="I137" i="57"/>
  <c r="C49" i="57"/>
  <c r="E76" i="57"/>
  <c r="F67" i="57"/>
  <c r="C55" i="57"/>
  <c r="D53" i="57" s="1"/>
  <c r="F109" i="57"/>
  <c r="E108" i="57"/>
  <c r="H140" i="57"/>
  <c r="G74" i="57"/>
  <c r="H58" i="57"/>
  <c r="G52" i="57"/>
  <c r="G47" i="57"/>
  <c r="B71" i="57"/>
  <c r="B72" i="57" s="1"/>
  <c r="C50" i="57" l="1"/>
  <c r="C59" i="57" s="1"/>
  <c r="C61" i="57"/>
  <c r="C60" i="57" s="1"/>
  <c r="J137" i="57"/>
  <c r="D49" i="57"/>
  <c r="N136" i="57"/>
  <c r="H48" i="57"/>
  <c r="I140" i="57"/>
  <c r="H74" i="57"/>
  <c r="I58" i="57"/>
  <c r="H52" i="57"/>
  <c r="H47" i="57"/>
  <c r="G67" i="57"/>
  <c r="D55" i="57"/>
  <c r="E53" i="57" s="1"/>
  <c r="B78" i="57"/>
  <c r="B83" i="57" s="1"/>
  <c r="H141" i="57"/>
  <c r="C73" i="57" s="1"/>
  <c r="C85" i="57" s="1"/>
  <c r="C99" i="57" s="1"/>
  <c r="G109" i="57"/>
  <c r="F108" i="57"/>
  <c r="C82" i="57"/>
  <c r="C56" i="57"/>
  <c r="C69" i="57" s="1"/>
  <c r="D61" i="57" l="1"/>
  <c r="D60" i="57" s="1"/>
  <c r="D50" i="57"/>
  <c r="D59" i="57" s="1"/>
  <c r="I48" i="57"/>
  <c r="O136" i="57"/>
  <c r="K137" i="57"/>
  <c r="E49" i="57"/>
  <c r="C66" i="57"/>
  <c r="C68" i="57" s="1"/>
  <c r="C75" i="57" s="1"/>
  <c r="C79" i="57"/>
  <c r="D79" i="57" s="1"/>
  <c r="C80" i="57"/>
  <c r="C77" i="57"/>
  <c r="C70" i="57"/>
  <c r="J140" i="57"/>
  <c r="J141" i="57" s="1"/>
  <c r="E73" i="57" s="1"/>
  <c r="E85" i="57" s="1"/>
  <c r="E99" i="57" s="1"/>
  <c r="B86" i="57"/>
  <c r="B88" i="57"/>
  <c r="B84" i="57"/>
  <c r="B89" i="57" s="1"/>
  <c r="E55" i="57"/>
  <c r="F53" i="57" s="1"/>
  <c r="D56" i="57"/>
  <c r="D69" i="57" s="1"/>
  <c r="D82" i="57"/>
  <c r="G76" i="57"/>
  <c r="H67" i="57"/>
  <c r="G108" i="57"/>
  <c r="H109" i="57"/>
  <c r="I74" i="57"/>
  <c r="J58" i="57"/>
  <c r="I52" i="57"/>
  <c r="I47" i="57"/>
  <c r="I141" i="57"/>
  <c r="D73" i="57" s="1"/>
  <c r="D85" i="57" s="1"/>
  <c r="D99" i="57" s="1"/>
  <c r="E61" i="57" l="1"/>
  <c r="E60" i="57" s="1"/>
  <c r="E50" i="57"/>
  <c r="E59" i="57" s="1"/>
  <c r="P136" i="57"/>
  <c r="J48" i="57"/>
  <c r="D80" i="57"/>
  <c r="D66" i="57"/>
  <c r="D68" i="57" s="1"/>
  <c r="D75" i="57" s="1"/>
  <c r="L137" i="57"/>
  <c r="F49" i="57"/>
  <c r="F55" i="57"/>
  <c r="I109" i="57"/>
  <c r="H108" i="57"/>
  <c r="I67" i="57"/>
  <c r="H76" i="57"/>
  <c r="K140" i="57"/>
  <c r="K141" i="57" s="1"/>
  <c r="F73" i="57" s="1"/>
  <c r="F85" i="57" s="1"/>
  <c r="F99" i="57" s="1"/>
  <c r="C71" i="57"/>
  <c r="D77" i="57"/>
  <c r="K58" i="57"/>
  <c r="J52" i="57"/>
  <c r="J47" i="57"/>
  <c r="J74" i="57"/>
  <c r="E82" i="57"/>
  <c r="E56" i="57"/>
  <c r="E69" i="57" s="1"/>
  <c r="B87" i="57"/>
  <c r="B90" i="57" s="1"/>
  <c r="D70" i="57" l="1"/>
  <c r="F61" i="57"/>
  <c r="F60" i="57" s="1"/>
  <c r="F50" i="57"/>
  <c r="F59" i="57" s="1"/>
  <c r="E66" i="57"/>
  <c r="E68" i="57" s="1"/>
  <c r="E75" i="57" s="1"/>
  <c r="E80" i="57"/>
  <c r="E79" i="57"/>
  <c r="M137" i="57"/>
  <c r="G49" i="57"/>
  <c r="Q136" i="57"/>
  <c r="K48" i="57"/>
  <c r="L140" i="57"/>
  <c r="L141" i="57" s="1"/>
  <c r="G73" i="57" s="1"/>
  <c r="G85" i="57" s="1"/>
  <c r="G99" i="57" s="1"/>
  <c r="I108" i="57"/>
  <c r="J109" i="57"/>
  <c r="F82" i="57"/>
  <c r="F56" i="57"/>
  <c r="F69" i="57" s="1"/>
  <c r="E77" i="57"/>
  <c r="C78" i="57"/>
  <c r="C83" i="57" s="1"/>
  <c r="K74" i="57"/>
  <c r="K52" i="57"/>
  <c r="L58" i="57"/>
  <c r="K47" i="57"/>
  <c r="C72" i="57"/>
  <c r="G53" i="57"/>
  <c r="D71" i="57"/>
  <c r="D72" i="57" s="1"/>
  <c r="J67" i="57"/>
  <c r="I76" i="57"/>
  <c r="E70" i="57" l="1"/>
  <c r="G61" i="57"/>
  <c r="G60" i="57" s="1"/>
  <c r="G50" i="57"/>
  <c r="G59" i="57" s="1"/>
  <c r="F80" i="57"/>
  <c r="F66" i="57"/>
  <c r="F68" i="57" s="1"/>
  <c r="F75" i="57" s="1"/>
  <c r="F79" i="57"/>
  <c r="R136" i="57"/>
  <c r="L48" i="57"/>
  <c r="N137" i="57"/>
  <c r="H49" i="57"/>
  <c r="G55" i="57"/>
  <c r="H53" i="57" s="1"/>
  <c r="K67" i="57"/>
  <c r="J76" i="57"/>
  <c r="E71" i="57"/>
  <c r="K109" i="57"/>
  <c r="J108" i="57"/>
  <c r="M58" i="57"/>
  <c r="L47" i="57"/>
  <c r="L74" i="57"/>
  <c r="L52" i="57"/>
  <c r="C86" i="57"/>
  <c r="C88" i="57"/>
  <c r="C84" i="57"/>
  <c r="C89" i="57" s="1"/>
  <c r="F77" i="57"/>
  <c r="F70" i="57"/>
  <c r="D78" i="57"/>
  <c r="D83" i="57" s="1"/>
  <c r="D86" i="57" s="1"/>
  <c r="M140" i="57"/>
  <c r="I49" i="57" l="1"/>
  <c r="O137" i="57"/>
  <c r="S136" i="57"/>
  <c r="M48" i="57"/>
  <c r="G66" i="57"/>
  <c r="G68" i="57" s="1"/>
  <c r="G75" i="57" s="1"/>
  <c r="G80" i="57"/>
  <c r="G79" i="57"/>
  <c r="H61" i="57"/>
  <c r="H60" i="57" s="1"/>
  <c r="H50" i="57"/>
  <c r="H59" i="57" s="1"/>
  <c r="D88" i="57"/>
  <c r="N140" i="57"/>
  <c r="N141" i="57" s="1"/>
  <c r="I73" i="57" s="1"/>
  <c r="I85" i="57" s="1"/>
  <c r="I99" i="57" s="1"/>
  <c r="M74" i="57"/>
  <c r="N58" i="57"/>
  <c r="M47" i="57"/>
  <c r="M52" i="57"/>
  <c r="E72" i="57"/>
  <c r="K76" i="57"/>
  <c r="L67" i="57"/>
  <c r="M141" i="57"/>
  <c r="H73" i="57" s="1"/>
  <c r="H85" i="57" s="1"/>
  <c r="H99" i="57" s="1"/>
  <c r="F71" i="57"/>
  <c r="F72" i="57" s="1"/>
  <c r="D84" i="57"/>
  <c r="D89" i="57" s="1"/>
  <c r="D87" i="57"/>
  <c r="C87" i="57"/>
  <c r="C90" i="57" s="1"/>
  <c r="G56" i="57"/>
  <c r="G69" i="57" s="1"/>
  <c r="G82" i="57"/>
  <c r="K108" i="57"/>
  <c r="L109" i="57"/>
  <c r="H55" i="57"/>
  <c r="I53" i="57" s="1"/>
  <c r="E78" i="57"/>
  <c r="E83" i="57" s="1"/>
  <c r="E86" i="57" s="1"/>
  <c r="E87" i="57" s="1"/>
  <c r="H80" i="57" l="1"/>
  <c r="H66" i="57"/>
  <c r="H68" i="57" s="1"/>
  <c r="H75" i="57" s="1"/>
  <c r="H79" i="57"/>
  <c r="T136" i="57"/>
  <c r="N48" i="57"/>
  <c r="I61" i="57"/>
  <c r="I60" i="57" s="1"/>
  <c r="I50" i="57"/>
  <c r="I59" i="57" s="1"/>
  <c r="I79" i="57" s="1"/>
  <c r="P137" i="57"/>
  <c r="J49" i="57"/>
  <c r="E90" i="57"/>
  <c r="E84" i="57"/>
  <c r="E89" i="57" s="1"/>
  <c r="D90" i="57"/>
  <c r="I55" i="57"/>
  <c r="J53" i="57" s="1"/>
  <c r="H82" i="57"/>
  <c r="H56" i="57"/>
  <c r="H69" i="57" s="1"/>
  <c r="M109" i="57"/>
  <c r="L108" i="57"/>
  <c r="E88" i="57"/>
  <c r="L76" i="57"/>
  <c r="M67" i="57"/>
  <c r="O58" i="57"/>
  <c r="N52" i="57"/>
  <c r="N74" i="57"/>
  <c r="N47" i="57"/>
  <c r="G77" i="57"/>
  <c r="G70" i="57"/>
  <c r="F78" i="57"/>
  <c r="F83" i="57" s="1"/>
  <c r="F88" i="57" s="1"/>
  <c r="O140" i="57"/>
  <c r="O141" i="57" s="1"/>
  <c r="J73" i="57" s="1"/>
  <c r="J85" i="57" s="1"/>
  <c r="J99" i="57" s="1"/>
  <c r="J61" i="57" l="1"/>
  <c r="J60" i="57" s="1"/>
  <c r="J50" i="57"/>
  <c r="J59" i="57" s="1"/>
  <c r="J79" i="57" s="1"/>
  <c r="U136" i="57"/>
  <c r="O48" i="57"/>
  <c r="Q137" i="57"/>
  <c r="K49" i="57"/>
  <c r="I80" i="57"/>
  <c r="I66" i="57"/>
  <c r="I68" i="57" s="1"/>
  <c r="I75" i="57" s="1"/>
  <c r="J55" i="57"/>
  <c r="K53" i="57" s="1"/>
  <c r="H77" i="57"/>
  <c r="H70" i="57"/>
  <c r="O74" i="57"/>
  <c r="P58" i="57"/>
  <c r="O52" i="57"/>
  <c r="O47" i="57"/>
  <c r="G71" i="57"/>
  <c r="M76" i="57"/>
  <c r="N67" i="57"/>
  <c r="F86" i="57"/>
  <c r="F84" i="57"/>
  <c r="F89" i="57" s="1"/>
  <c r="P140" i="57"/>
  <c r="N109" i="57"/>
  <c r="M108" i="57"/>
  <c r="I56" i="57"/>
  <c r="I69" i="57" s="1"/>
  <c r="I82" i="57"/>
  <c r="R137" i="57" l="1"/>
  <c r="L49" i="57"/>
  <c r="K61" i="57"/>
  <c r="K60" i="57" s="1"/>
  <c r="K50" i="57"/>
  <c r="K59" i="57" s="1"/>
  <c r="V136" i="57"/>
  <c r="P48" i="57"/>
  <c r="J80" i="57"/>
  <c r="J66" i="57"/>
  <c r="J68" i="57" s="1"/>
  <c r="J75" i="57" s="1"/>
  <c r="I77" i="57"/>
  <c r="I70" i="57"/>
  <c r="Q140" i="57"/>
  <c r="Q141" i="57" s="1"/>
  <c r="L73" i="57" s="1"/>
  <c r="L85" i="57" s="1"/>
  <c r="L99" i="57" s="1"/>
  <c r="K55" i="57"/>
  <c r="F87" i="57"/>
  <c r="F90" i="57" s="1"/>
  <c r="O67" i="57"/>
  <c r="N76" i="57"/>
  <c r="G78" i="57"/>
  <c r="G83" i="57" s="1"/>
  <c r="Q58" i="57"/>
  <c r="P52" i="57"/>
  <c r="P74" i="57"/>
  <c r="P47" i="57"/>
  <c r="H71" i="57"/>
  <c r="O109" i="57"/>
  <c r="N108" i="57"/>
  <c r="G72" i="57"/>
  <c r="P141" i="57"/>
  <c r="K73" i="57" s="1"/>
  <c r="K85" i="57" s="1"/>
  <c r="K99" i="57" s="1"/>
  <c r="J82" i="57"/>
  <c r="J56" i="57"/>
  <c r="J69" i="57" s="1"/>
  <c r="K79" i="57" l="1"/>
  <c r="K80" i="57"/>
  <c r="K66" i="57"/>
  <c r="K68" i="57" s="1"/>
  <c r="K75" i="57" s="1"/>
  <c r="S137" i="57"/>
  <c r="M49" i="57"/>
  <c r="W136" i="57"/>
  <c r="Q48" i="57"/>
  <c r="L61" i="57"/>
  <c r="L60" i="57" s="1"/>
  <c r="L50" i="57"/>
  <c r="L59" i="57" s="1"/>
  <c r="H78" i="57"/>
  <c r="H83" i="57" s="1"/>
  <c r="H86" i="57" s="1"/>
  <c r="R140" i="57"/>
  <c r="R141" i="57" s="1"/>
  <c r="M73" i="57" s="1"/>
  <c r="M85" i="57" s="1"/>
  <c r="M99" i="57" s="1"/>
  <c r="O108" i="57"/>
  <c r="P109" i="57"/>
  <c r="K56" i="57"/>
  <c r="K69" i="57" s="1"/>
  <c r="K82" i="57"/>
  <c r="I71" i="57"/>
  <c r="I78" i="57" s="1"/>
  <c r="I83" i="57" s="1"/>
  <c r="Q74" i="57"/>
  <c r="Q47" i="57"/>
  <c r="R58" i="57"/>
  <c r="Q52" i="57"/>
  <c r="J77" i="57"/>
  <c r="J70" i="57"/>
  <c r="H72" i="57"/>
  <c r="G86" i="57"/>
  <c r="G88" i="57"/>
  <c r="G84" i="57"/>
  <c r="G89" i="57" s="1"/>
  <c r="O76" i="57"/>
  <c r="P67" i="57"/>
  <c r="L53" i="57"/>
  <c r="L80" i="57" l="1"/>
  <c r="L66" i="57"/>
  <c r="L68" i="57" s="1"/>
  <c r="L75" i="57" s="1"/>
  <c r="N49" i="57"/>
  <c r="T137" i="57"/>
  <c r="X136" i="57"/>
  <c r="R48" i="57"/>
  <c r="M61" i="57"/>
  <c r="M60" i="57" s="1"/>
  <c r="M50" i="57"/>
  <c r="M59" i="57" s="1"/>
  <c r="L79" i="57"/>
  <c r="H84" i="57"/>
  <c r="H89" i="57" s="1"/>
  <c r="H88" i="57"/>
  <c r="J71" i="57"/>
  <c r="J78" i="57" s="1"/>
  <c r="J83" i="57" s="1"/>
  <c r="Q67" i="57"/>
  <c r="P76" i="57"/>
  <c r="G87" i="57"/>
  <c r="G90" i="57" s="1"/>
  <c r="H87" i="57"/>
  <c r="I86" i="57"/>
  <c r="I87" i="57" s="1"/>
  <c r="I84" i="57"/>
  <c r="K77" i="57"/>
  <c r="K70" i="57"/>
  <c r="S140" i="57"/>
  <c r="S141" i="57" s="1"/>
  <c r="N73" i="57" s="1"/>
  <c r="N85" i="57" s="1"/>
  <c r="N99" i="57" s="1"/>
  <c r="L55" i="57"/>
  <c r="M53" i="57" s="1"/>
  <c r="I88" i="57"/>
  <c r="S58" i="57"/>
  <c r="R52" i="57"/>
  <c r="R47" i="57"/>
  <c r="R74" i="57"/>
  <c r="I72" i="57"/>
  <c r="Q109" i="57"/>
  <c r="P108" i="57"/>
  <c r="I89" i="57" l="1"/>
  <c r="M66" i="57"/>
  <c r="M68" i="57" s="1"/>
  <c r="M75" i="57" s="1"/>
  <c r="M80" i="57"/>
  <c r="N61" i="57"/>
  <c r="N60" i="57" s="1"/>
  <c r="N50" i="57"/>
  <c r="N59" i="57" s="1"/>
  <c r="Y136" i="57"/>
  <c r="S48" i="57"/>
  <c r="U137" i="57"/>
  <c r="O49" i="57"/>
  <c r="M79" i="57"/>
  <c r="H90" i="57"/>
  <c r="I90" i="57"/>
  <c r="J86" i="57"/>
  <c r="J84" i="57"/>
  <c r="J89" i="57" s="1"/>
  <c r="J88" i="57"/>
  <c r="Q76" i="57"/>
  <c r="R67" i="57"/>
  <c r="Q108" i="57"/>
  <c r="R109" i="57"/>
  <c r="T140" i="57"/>
  <c r="T141" i="57" s="1"/>
  <c r="O73" i="57" s="1"/>
  <c r="O85" i="57" s="1"/>
  <c r="O99" i="57" s="1"/>
  <c r="M55" i="57"/>
  <c r="K71" i="57"/>
  <c r="K78" i="57" s="1"/>
  <c r="K83" i="57" s="1"/>
  <c r="S74" i="57"/>
  <c r="T58" i="57"/>
  <c r="S52" i="57"/>
  <c r="S47" i="57"/>
  <c r="L82" i="57"/>
  <c r="L56" i="57"/>
  <c r="L69" i="57" s="1"/>
  <c r="J72" i="57"/>
  <c r="V137" i="57" l="1"/>
  <c r="P49" i="57"/>
  <c r="Z136" i="57"/>
  <c r="T48" i="57"/>
  <c r="O61" i="57"/>
  <c r="O60" i="57" s="1"/>
  <c r="O50" i="57"/>
  <c r="O59" i="57" s="1"/>
  <c r="N80" i="57"/>
  <c r="N66" i="57"/>
  <c r="N68" i="57" s="1"/>
  <c r="N75" i="57" s="1"/>
  <c r="N79" i="57"/>
  <c r="K72" i="57"/>
  <c r="S67" i="57"/>
  <c r="R76" i="57"/>
  <c r="K86" i="57"/>
  <c r="K87" i="57" s="1"/>
  <c r="K84" i="57"/>
  <c r="K89" i="57" s="1"/>
  <c r="K88" i="57"/>
  <c r="M82" i="57"/>
  <c r="M56" i="57"/>
  <c r="M69" i="57" s="1"/>
  <c r="S109" i="57"/>
  <c r="R108" i="57"/>
  <c r="L77" i="57"/>
  <c r="L70" i="57"/>
  <c r="U58" i="57"/>
  <c r="T74" i="57"/>
  <c r="T52" i="57"/>
  <c r="T47" i="57"/>
  <c r="N53" i="57"/>
  <c r="U140" i="57"/>
  <c r="U141" i="57" s="1"/>
  <c r="P73" i="57" s="1"/>
  <c r="P85" i="57" s="1"/>
  <c r="P99" i="57" s="1"/>
  <c r="J87" i="57"/>
  <c r="J90" i="57" s="1"/>
  <c r="O79" i="57" l="1"/>
  <c r="O80" i="57"/>
  <c r="O66" i="57"/>
  <c r="O68" i="57" s="1"/>
  <c r="O75" i="57" s="1"/>
  <c r="P61" i="57"/>
  <c r="P60" i="57" s="1"/>
  <c r="P50" i="57"/>
  <c r="P59" i="57" s="1"/>
  <c r="AA136" i="57"/>
  <c r="U48" i="57"/>
  <c r="W137" i="57"/>
  <c r="Q49" i="57"/>
  <c r="L71" i="57"/>
  <c r="L78" i="57" s="1"/>
  <c r="L83" i="57" s="1"/>
  <c r="M77" i="57"/>
  <c r="M70" i="57"/>
  <c r="K90" i="57"/>
  <c r="V140" i="57"/>
  <c r="V141" i="57" s="1"/>
  <c r="Q73" i="57" s="1"/>
  <c r="Q85" i="57" s="1"/>
  <c r="Q99" i="57" s="1"/>
  <c r="N55" i="57"/>
  <c r="U74" i="57"/>
  <c r="U52" i="57"/>
  <c r="V58" i="57"/>
  <c r="U47" i="57"/>
  <c r="T109" i="57"/>
  <c r="S108" i="57"/>
  <c r="S76" i="57"/>
  <c r="T67" i="57"/>
  <c r="R49" i="57" l="1"/>
  <c r="X137" i="57"/>
  <c r="AB136" i="57"/>
  <c r="V48" i="57"/>
  <c r="Q61" i="57"/>
  <c r="Q60" i="57" s="1"/>
  <c r="Q50" i="57"/>
  <c r="Q59" i="57" s="1"/>
  <c r="P80" i="57"/>
  <c r="P66" i="57"/>
  <c r="P68" i="57" s="1"/>
  <c r="P75" i="57" s="1"/>
  <c r="P79" i="57"/>
  <c r="L72" i="57"/>
  <c r="L86" i="57"/>
  <c r="L87" i="57" s="1"/>
  <c r="L88" i="57"/>
  <c r="B105" i="57" s="1"/>
  <c r="L84" i="57"/>
  <c r="L89" i="57" s="1"/>
  <c r="G28" i="57" s="1"/>
  <c r="C105" i="57" s="1"/>
  <c r="T76" i="57"/>
  <c r="U67" i="57"/>
  <c r="U109" i="57"/>
  <c r="T108" i="57"/>
  <c r="M71" i="57"/>
  <c r="M78" i="57" s="1"/>
  <c r="M83" i="57" s="1"/>
  <c r="W58" i="57"/>
  <c r="V52" i="57"/>
  <c r="V74" i="57"/>
  <c r="V47" i="57"/>
  <c r="N82" i="57"/>
  <c r="N56" i="57"/>
  <c r="N69" i="57" s="1"/>
  <c r="W140" i="57"/>
  <c r="W141" i="57" s="1"/>
  <c r="R73" i="57" s="1"/>
  <c r="R85" i="57" s="1"/>
  <c r="R99" i="57" s="1"/>
  <c r="O53" i="57"/>
  <c r="Q79" i="57" l="1"/>
  <c r="Q80" i="57"/>
  <c r="Q66" i="57"/>
  <c r="Q68" i="57" s="1"/>
  <c r="Q75" i="57" s="1"/>
  <c r="Y137" i="57"/>
  <c r="S49" i="57"/>
  <c r="AC136" i="57"/>
  <c r="W48" i="57"/>
  <c r="R61" i="57"/>
  <c r="R60" i="57" s="1"/>
  <c r="R50" i="57"/>
  <c r="R59" i="57" s="1"/>
  <c r="M86" i="57"/>
  <c r="M87" i="57" s="1"/>
  <c r="M90" i="57" s="1"/>
  <c r="M84" i="57"/>
  <c r="M89" i="57" s="1"/>
  <c r="M88" i="57"/>
  <c r="X58" i="57"/>
  <c r="W74" i="57"/>
  <c r="W52" i="57"/>
  <c r="W47" i="57"/>
  <c r="V109" i="57"/>
  <c r="U108" i="57"/>
  <c r="L90" i="57"/>
  <c r="G29" i="57" s="1"/>
  <c r="D105" i="57" s="1"/>
  <c r="G30" i="57"/>
  <c r="A105" i="57" s="1"/>
  <c r="U76" i="57"/>
  <c r="V67" i="57"/>
  <c r="X140" i="57"/>
  <c r="X141" i="57" s="1"/>
  <c r="S73" i="57" s="1"/>
  <c r="S85" i="57" s="1"/>
  <c r="S99" i="57" s="1"/>
  <c r="N77" i="57"/>
  <c r="N70" i="57"/>
  <c r="M72" i="57"/>
  <c r="O55" i="57"/>
  <c r="AD136" i="57" l="1"/>
  <c r="X48" i="57"/>
  <c r="Z137" i="57"/>
  <c r="T49" i="57"/>
  <c r="R66" i="57"/>
  <c r="R68" i="57" s="1"/>
  <c r="R75" i="57" s="1"/>
  <c r="R80" i="57"/>
  <c r="S61" i="57"/>
  <c r="S60" i="57" s="1"/>
  <c r="S50" i="57"/>
  <c r="S59" i="57" s="1"/>
  <c r="R79" i="57"/>
  <c r="O56" i="57"/>
  <c r="O69" i="57" s="1"/>
  <c r="O82" i="57"/>
  <c r="P53" i="57"/>
  <c r="W109" i="57"/>
  <c r="V108" i="57"/>
  <c r="X74" i="57"/>
  <c r="X52" i="57"/>
  <c r="X47" i="57"/>
  <c r="Y58" i="57"/>
  <c r="Y140" i="57"/>
  <c r="Y141" i="57" s="1"/>
  <c r="T73" i="57" s="1"/>
  <c r="T85" i="57" s="1"/>
  <c r="T99" i="57" s="1"/>
  <c r="N71" i="57"/>
  <c r="N78" i="57" s="1"/>
  <c r="N83" i="57" s="1"/>
  <c r="W67" i="57"/>
  <c r="V76" i="57"/>
  <c r="S66" i="57" l="1"/>
  <c r="S68" i="57" s="1"/>
  <c r="S75" i="57" s="1"/>
  <c r="S80" i="57"/>
  <c r="S79" i="57"/>
  <c r="AA137" i="57"/>
  <c r="U49" i="57"/>
  <c r="AE136" i="57"/>
  <c r="Y48" i="57"/>
  <c r="T61" i="57"/>
  <c r="T60" i="57" s="1"/>
  <c r="T50" i="57"/>
  <c r="T59" i="57" s="1"/>
  <c r="N72" i="57"/>
  <c r="N86" i="57"/>
  <c r="N87" i="57" s="1"/>
  <c r="N90" i="57" s="1"/>
  <c r="N84" i="57"/>
  <c r="N89" i="57" s="1"/>
  <c r="N88" i="57"/>
  <c r="Y74" i="57"/>
  <c r="Z58" i="57"/>
  <c r="Y52" i="57"/>
  <c r="Y47" i="57"/>
  <c r="O77" i="57"/>
  <c r="O70" i="57"/>
  <c r="W108" i="57"/>
  <c r="X109" i="57"/>
  <c r="P55" i="57"/>
  <c r="Q53" i="57" s="1"/>
  <c r="Z140" i="57"/>
  <c r="W76" i="57"/>
  <c r="X67" i="57"/>
  <c r="T66" i="57" l="1"/>
  <c r="T68" i="57" s="1"/>
  <c r="T75" i="57" s="1"/>
  <c r="T80" i="57"/>
  <c r="AF136" i="57"/>
  <c r="Z48" i="57"/>
  <c r="AB137" i="57"/>
  <c r="V49" i="57"/>
  <c r="T79" i="57"/>
  <c r="U61" i="57"/>
  <c r="U60" i="57" s="1"/>
  <c r="U50" i="57"/>
  <c r="U59" i="57" s="1"/>
  <c r="AA140" i="57"/>
  <c r="AA141" i="57" s="1"/>
  <c r="V73" i="57" s="1"/>
  <c r="V85" i="57" s="1"/>
  <c r="V99" i="57" s="1"/>
  <c r="Q55" i="57"/>
  <c r="R53" i="57" s="1"/>
  <c r="O71" i="57"/>
  <c r="O78" i="57" s="1"/>
  <c r="O83" i="57" s="1"/>
  <c r="Z141" i="57"/>
  <c r="U73" i="57" s="1"/>
  <c r="U85" i="57" s="1"/>
  <c r="U99" i="57" s="1"/>
  <c r="P82" i="57"/>
  <c r="P56" i="57"/>
  <c r="P69" i="57" s="1"/>
  <c r="Y67" i="57"/>
  <c r="X76" i="57"/>
  <c r="Y109" i="57"/>
  <c r="X108" i="57"/>
  <c r="AA58" i="57"/>
  <c r="Z52" i="57"/>
  <c r="Z47" i="57"/>
  <c r="Z74" i="57"/>
  <c r="V61" i="57" l="1"/>
  <c r="V60" i="57" s="1"/>
  <c r="V50" i="57"/>
  <c r="V59" i="57" s="1"/>
  <c r="U79" i="57"/>
  <c r="U66" i="57"/>
  <c r="U68" i="57" s="1"/>
  <c r="U75" i="57" s="1"/>
  <c r="U80" i="57"/>
  <c r="AC137" i="57"/>
  <c r="W49" i="57"/>
  <c r="AG136" i="57"/>
  <c r="AA48" i="57"/>
  <c r="O86" i="57"/>
  <c r="O87" i="57" s="1"/>
  <c r="O90" i="57" s="1"/>
  <c r="O88" i="57"/>
  <c r="O84" i="57"/>
  <c r="O89" i="57" s="1"/>
  <c r="AA52" i="57"/>
  <c r="AA74" i="57"/>
  <c r="AB58" i="57"/>
  <c r="AA47" i="57"/>
  <c r="Y108" i="57"/>
  <c r="Z109" i="57"/>
  <c r="Q82" i="57"/>
  <c r="Q56" i="57"/>
  <c r="Q69" i="57" s="1"/>
  <c r="P77" i="57"/>
  <c r="P70" i="57"/>
  <c r="R55" i="57"/>
  <c r="Y76" i="57"/>
  <c r="Z67" i="57"/>
  <c r="O72" i="57"/>
  <c r="AB140" i="57"/>
  <c r="AB141" i="57" s="1"/>
  <c r="W73" i="57" s="1"/>
  <c r="W85" i="57" s="1"/>
  <c r="W99" i="57" s="1"/>
  <c r="V79" i="57" l="1"/>
  <c r="W61" i="57"/>
  <c r="W60" i="57" s="1"/>
  <c r="W50" i="57"/>
  <c r="W59" i="57" s="1"/>
  <c r="AH136" i="57"/>
  <c r="AB48" i="57"/>
  <c r="X49" i="57"/>
  <c r="AD137" i="57"/>
  <c r="V80" i="57"/>
  <c r="V66" i="57"/>
  <c r="V68" i="57" s="1"/>
  <c r="V75" i="57" s="1"/>
  <c r="AC140" i="57"/>
  <c r="R82" i="57"/>
  <c r="R56" i="57"/>
  <c r="R69" i="57" s="1"/>
  <c r="Q77" i="57"/>
  <c r="Q70" i="57"/>
  <c r="S53" i="57"/>
  <c r="AB74" i="57"/>
  <c r="AC58" i="57"/>
  <c r="AB47" i="57"/>
  <c r="AB52" i="57"/>
  <c r="AA67" i="57"/>
  <c r="Z76" i="57"/>
  <c r="P71" i="57"/>
  <c r="P78" i="57" s="1"/>
  <c r="P83" i="57" s="1"/>
  <c r="AA109" i="57"/>
  <c r="Z108" i="57"/>
  <c r="W79" i="57" l="1"/>
  <c r="X61" i="57"/>
  <c r="X60" i="57" s="1"/>
  <c r="X50" i="57"/>
  <c r="X59" i="57" s="1"/>
  <c r="X79" i="57" s="1"/>
  <c r="AI136" i="57"/>
  <c r="AC48" i="57"/>
  <c r="Y49" i="57"/>
  <c r="AE137" i="57"/>
  <c r="W66" i="57"/>
  <c r="W68" i="57" s="1"/>
  <c r="W75" i="57" s="1"/>
  <c r="W80" i="57"/>
  <c r="P72" i="57"/>
  <c r="AA108" i="57"/>
  <c r="AB109" i="57"/>
  <c r="AA76" i="57"/>
  <c r="AB67" i="57"/>
  <c r="AQ67" i="57"/>
  <c r="P86" i="57"/>
  <c r="P87" i="57" s="1"/>
  <c r="P90" i="57" s="1"/>
  <c r="P84" i="57"/>
  <c r="P89" i="57" s="1"/>
  <c r="P88" i="57"/>
  <c r="Q71" i="57"/>
  <c r="Q78" i="57" s="1"/>
  <c r="Q83" i="57" s="1"/>
  <c r="AD140" i="57"/>
  <c r="S55" i="57"/>
  <c r="T53" i="57" s="1"/>
  <c r="AC141" i="57"/>
  <c r="X73" i="57" s="1"/>
  <c r="X85" i="57" s="1"/>
  <c r="X99" i="57" s="1"/>
  <c r="AC74" i="57"/>
  <c r="AD58" i="57"/>
  <c r="AC47" i="57"/>
  <c r="AC52" i="57"/>
  <c r="R77" i="57"/>
  <c r="R70" i="57"/>
  <c r="Y61" i="57" l="1"/>
  <c r="Y60" i="57" s="1"/>
  <c r="Y50" i="57"/>
  <c r="Y59" i="57" s="1"/>
  <c r="AJ136" i="57"/>
  <c r="AD48" i="57"/>
  <c r="Z49" i="57"/>
  <c r="AF137" i="57"/>
  <c r="X66" i="57"/>
  <c r="X68" i="57" s="1"/>
  <c r="X75" i="57" s="1"/>
  <c r="X80" i="57"/>
  <c r="Q86" i="57"/>
  <c r="Q87" i="57" s="1"/>
  <c r="Q90" i="57" s="1"/>
  <c r="Q88" i="57"/>
  <c r="Q84" i="57"/>
  <c r="Q89" i="57" s="1"/>
  <c r="T55" i="57"/>
  <c r="U53" i="57" s="1"/>
  <c r="S82" i="57"/>
  <c r="S56" i="57"/>
  <c r="S69" i="57" s="1"/>
  <c r="Q72" i="57"/>
  <c r="AB76" i="57"/>
  <c r="AC67" i="57"/>
  <c r="AE140" i="57"/>
  <c r="R71" i="57"/>
  <c r="R78" i="57" s="1"/>
  <c r="R83" i="57" s="1"/>
  <c r="AE58" i="57"/>
  <c r="AD52" i="57"/>
  <c r="AD74" i="57"/>
  <c r="AD47" i="57"/>
  <c r="AD141" i="57"/>
  <c r="Y73" i="57" s="1"/>
  <c r="Y85" i="57" s="1"/>
  <c r="Y99" i="57" s="1"/>
  <c r="AB108" i="57"/>
  <c r="AC109" i="57"/>
  <c r="Y79" i="57" l="1"/>
  <c r="Z61" i="57"/>
  <c r="Z60" i="57" s="1"/>
  <c r="Z50" i="57"/>
  <c r="Z59" i="57" s="1"/>
  <c r="Y80" i="57"/>
  <c r="Y66" i="57"/>
  <c r="Y68" i="57" s="1"/>
  <c r="Y75" i="57" s="1"/>
  <c r="AA49" i="57"/>
  <c r="AG137" i="57"/>
  <c r="AK136" i="57"/>
  <c r="AE48" i="57"/>
  <c r="R72" i="57"/>
  <c r="R86" i="57"/>
  <c r="R87" i="57" s="1"/>
  <c r="R90" i="57" s="1"/>
  <c r="R84" i="57"/>
  <c r="R89" i="57" s="1"/>
  <c r="R88" i="57"/>
  <c r="AF140" i="57"/>
  <c r="AF141" i="57" s="1"/>
  <c r="AA73" i="57" s="1"/>
  <c r="AA85" i="57" s="1"/>
  <c r="AA99" i="57" s="1"/>
  <c r="AE141" i="57"/>
  <c r="Z73" i="57" s="1"/>
  <c r="Z85" i="57" s="1"/>
  <c r="Z99" i="57" s="1"/>
  <c r="S77" i="57"/>
  <c r="S70" i="57"/>
  <c r="AD67" i="57"/>
  <c r="AC76" i="57"/>
  <c r="U55" i="57"/>
  <c r="AD109" i="57"/>
  <c r="AC108" i="57"/>
  <c r="AF58" i="57"/>
  <c r="AE74" i="57"/>
  <c r="AE52" i="57"/>
  <c r="AE47" i="57"/>
  <c r="T82" i="57"/>
  <c r="T56" i="57"/>
  <c r="T69" i="57" s="1"/>
  <c r="Z79" i="57" l="1"/>
  <c r="AH137" i="57"/>
  <c r="AB49" i="57"/>
  <c r="AL136" i="57"/>
  <c r="AF48" i="57"/>
  <c r="AA61" i="57"/>
  <c r="AA60" i="57" s="1"/>
  <c r="AA50" i="57"/>
  <c r="AA59" i="57" s="1"/>
  <c r="Z80" i="57"/>
  <c r="Z66" i="57"/>
  <c r="Z68" i="57" s="1"/>
  <c r="Z75" i="57" s="1"/>
  <c r="AF52" i="57"/>
  <c r="AF47" i="57"/>
  <c r="AF74" i="57"/>
  <c r="AG58" i="57"/>
  <c r="U82" i="57"/>
  <c r="U56" i="57"/>
  <c r="U69" i="57" s="1"/>
  <c r="T77" i="57"/>
  <c r="T70" i="57"/>
  <c r="V53" i="57"/>
  <c r="S71" i="57"/>
  <c r="S78" i="57" s="1"/>
  <c r="S83" i="57" s="1"/>
  <c r="AG140" i="57"/>
  <c r="AG141" i="57" s="1"/>
  <c r="AB73" i="57" s="1"/>
  <c r="AB85" i="57" s="1"/>
  <c r="AB99" i="57" s="1"/>
  <c r="AE109" i="57"/>
  <c r="AD108" i="57"/>
  <c r="AE67" i="57"/>
  <c r="AD76" i="57"/>
  <c r="AM136" i="57" l="1"/>
  <c r="AG48" i="57"/>
  <c r="AB61" i="57"/>
  <c r="AB60" i="57" s="1"/>
  <c r="AB50" i="57"/>
  <c r="AB59" i="57" s="1"/>
  <c r="AA66" i="57"/>
  <c r="AA68" i="57" s="1"/>
  <c r="AA75" i="57" s="1"/>
  <c r="AA80" i="57"/>
  <c r="AA79" i="57"/>
  <c r="AI137" i="57"/>
  <c r="AC49" i="57"/>
  <c r="S86" i="57"/>
  <c r="S87" i="57" s="1"/>
  <c r="S90" i="57" s="1"/>
  <c r="S84" i="57"/>
  <c r="S89" i="57" s="1"/>
  <c r="S88" i="57"/>
  <c r="T71" i="57"/>
  <c r="T78" i="57" s="1"/>
  <c r="T83" i="57" s="1"/>
  <c r="AE76" i="57"/>
  <c r="AF67" i="57"/>
  <c r="AH140" i="57"/>
  <c r="U77" i="57"/>
  <c r="U70" i="57"/>
  <c r="AE108" i="57"/>
  <c r="AF109" i="57"/>
  <c r="S72" i="57"/>
  <c r="V55" i="57"/>
  <c r="AG74" i="57"/>
  <c r="AG47" i="57"/>
  <c r="AH58" i="57"/>
  <c r="AG52" i="57"/>
  <c r="AB79" i="57" l="1"/>
  <c r="AC61" i="57"/>
  <c r="AC60" i="57" s="1"/>
  <c r="AC50" i="57"/>
  <c r="AC59" i="57" s="1"/>
  <c r="AC79" i="57" s="1"/>
  <c r="AN136" i="57"/>
  <c r="AH48" i="57"/>
  <c r="AD49" i="57"/>
  <c r="AJ137" i="57"/>
  <c r="AB80" i="57"/>
  <c r="AB66" i="57"/>
  <c r="AB68" i="57" s="1"/>
  <c r="AB75" i="57" s="1"/>
  <c r="T72" i="57"/>
  <c r="T86" i="57"/>
  <c r="T87" i="57" s="1"/>
  <c r="T90" i="57" s="1"/>
  <c r="T88" i="57"/>
  <c r="T84" i="57"/>
  <c r="T89" i="57" s="1"/>
  <c r="AG109" i="57"/>
  <c r="AF108" i="57"/>
  <c r="AF76" i="57"/>
  <c r="AG67" i="57"/>
  <c r="AR67" i="57"/>
  <c r="AI58" i="57"/>
  <c r="AH52" i="57"/>
  <c r="AH47" i="57"/>
  <c r="AH74" i="57"/>
  <c r="V82" i="57"/>
  <c r="V56" i="57"/>
  <c r="V69" i="57" s="1"/>
  <c r="U71" i="57"/>
  <c r="U78" i="57" s="1"/>
  <c r="U83" i="57" s="1"/>
  <c r="W53" i="57"/>
  <c r="AI140" i="57"/>
  <c r="AH141" i="57"/>
  <c r="AC73" i="57" s="1"/>
  <c r="AC85" i="57" s="1"/>
  <c r="AC99" i="57" s="1"/>
  <c r="AE49" i="57" l="1"/>
  <c r="AK137" i="57"/>
  <c r="AC66" i="57"/>
  <c r="AC68" i="57" s="1"/>
  <c r="AC75" i="57" s="1"/>
  <c r="AC80" i="57"/>
  <c r="AD61" i="57"/>
  <c r="AD60" i="57" s="1"/>
  <c r="AD50" i="57"/>
  <c r="AD59" i="57" s="1"/>
  <c r="AO136" i="57"/>
  <c r="AI48" i="57"/>
  <c r="U86" i="57"/>
  <c r="U87" i="57" s="1"/>
  <c r="U90" i="57" s="1"/>
  <c r="U84" i="57"/>
  <c r="U89" i="57" s="1"/>
  <c r="U88" i="57"/>
  <c r="AI74" i="57"/>
  <c r="AJ58" i="57"/>
  <c r="AI52" i="57"/>
  <c r="AI47" i="57"/>
  <c r="W55" i="57"/>
  <c r="AJ140" i="57"/>
  <c r="AG76" i="57"/>
  <c r="AH67" i="57"/>
  <c r="AG108" i="57"/>
  <c r="AH109" i="57"/>
  <c r="AI141" i="57"/>
  <c r="AD73" i="57" s="1"/>
  <c r="AD85" i="57" s="1"/>
  <c r="AD99" i="57" s="1"/>
  <c r="U72" i="57"/>
  <c r="V77" i="57"/>
  <c r="V70" i="57"/>
  <c r="AP136" i="57" l="1"/>
  <c r="AJ48" i="57"/>
  <c r="AF49" i="57"/>
  <c r="AL137" i="57"/>
  <c r="AD66" i="57"/>
  <c r="AD68" i="57" s="1"/>
  <c r="AD75" i="57" s="1"/>
  <c r="AD80" i="57"/>
  <c r="AD79" i="57"/>
  <c r="AE61" i="57"/>
  <c r="AE60" i="57" s="1"/>
  <c r="AE50" i="57"/>
  <c r="AE59" i="57" s="1"/>
  <c r="AK140" i="57"/>
  <c r="V71" i="57"/>
  <c r="V78" i="57" s="1"/>
  <c r="V83" i="57" s="1"/>
  <c r="AI109" i="57"/>
  <c r="AH108" i="57"/>
  <c r="W56" i="57"/>
  <c r="W69" i="57" s="1"/>
  <c r="W82" i="57"/>
  <c r="AI67" i="57"/>
  <c r="AH76" i="57"/>
  <c r="AJ141" i="57"/>
  <c r="AE73" i="57" s="1"/>
  <c r="AE85" i="57" s="1"/>
  <c r="AE99" i="57" s="1"/>
  <c r="X53" i="57"/>
  <c r="AJ74" i="57"/>
  <c r="AK58" i="57"/>
  <c r="AJ52" i="57"/>
  <c r="AJ47" i="57"/>
  <c r="AE66" i="57" l="1"/>
  <c r="AE68" i="57" s="1"/>
  <c r="AE75" i="57" s="1"/>
  <c r="AE80" i="57"/>
  <c r="AM137" i="57"/>
  <c r="AG49" i="57"/>
  <c r="AE79" i="57"/>
  <c r="AF61" i="57"/>
  <c r="AF60" i="57" s="1"/>
  <c r="AF50" i="57"/>
  <c r="AF59" i="57" s="1"/>
  <c r="AQ136" i="57"/>
  <c r="AK48" i="57"/>
  <c r="V86" i="57"/>
  <c r="V87" i="57" s="1"/>
  <c r="V90" i="57" s="1"/>
  <c r="V84" i="57"/>
  <c r="V89" i="57" s="1"/>
  <c r="V88" i="57"/>
  <c r="W77" i="57"/>
  <c r="W70" i="57"/>
  <c r="AK74" i="57"/>
  <c r="AL58" i="57"/>
  <c r="AK52" i="57"/>
  <c r="AK47" i="57"/>
  <c r="AI108" i="57"/>
  <c r="AJ109" i="57"/>
  <c r="AI76" i="57"/>
  <c r="AJ67" i="57"/>
  <c r="AL140" i="57"/>
  <c r="X55" i="57"/>
  <c r="V72" i="57"/>
  <c r="AK141" i="57"/>
  <c r="AF73" i="57" s="1"/>
  <c r="AF85" i="57" s="1"/>
  <c r="AF99" i="57" s="1"/>
  <c r="AF66" i="57" l="1"/>
  <c r="AF68" i="57" s="1"/>
  <c r="AF75" i="57" s="1"/>
  <c r="AF80" i="57"/>
  <c r="AG61" i="57"/>
  <c r="AG60" i="57" s="1"/>
  <c r="AG50" i="57"/>
  <c r="AG59" i="57" s="1"/>
  <c r="AF79" i="57"/>
  <c r="AR136" i="57"/>
  <c r="AL48" i="57"/>
  <c r="AH49" i="57"/>
  <c r="AN137" i="57"/>
  <c r="X82" i="57"/>
  <c r="X56" i="57"/>
  <c r="X69" i="57" s="1"/>
  <c r="AJ108" i="57"/>
  <c r="AK109" i="57"/>
  <c r="AM140" i="57"/>
  <c r="AM141" i="57" s="1"/>
  <c r="AH73" i="57" s="1"/>
  <c r="AH85" i="57" s="1"/>
  <c r="AH99" i="57" s="1"/>
  <c r="AJ76" i="57"/>
  <c r="AK67" i="57"/>
  <c r="AL141" i="57"/>
  <c r="AG73" i="57" s="1"/>
  <c r="AG85" i="57" s="1"/>
  <c r="AG99" i="57" s="1"/>
  <c r="AM58" i="57"/>
  <c r="AL52" i="57"/>
  <c r="AL47" i="57"/>
  <c r="AL74" i="57"/>
  <c r="Y53" i="57"/>
  <c r="W71" i="57"/>
  <c r="W78" i="57" s="1"/>
  <c r="W83" i="57" s="1"/>
  <c r="AH61" i="57" l="1"/>
  <c r="AH60" i="57" s="1"/>
  <c r="AH50" i="57"/>
  <c r="AH59" i="57" s="1"/>
  <c r="AS136" i="57"/>
  <c r="AM48" i="57"/>
  <c r="AG66" i="57"/>
  <c r="AG68" i="57" s="1"/>
  <c r="AG75" i="57" s="1"/>
  <c r="AG80" i="57"/>
  <c r="AG79" i="57"/>
  <c r="AO137" i="57"/>
  <c r="AI49" i="57"/>
  <c r="W72" i="57"/>
  <c r="W86" i="57"/>
  <c r="W87" i="57" s="1"/>
  <c r="W90" i="57" s="1"/>
  <c r="W84" i="57"/>
  <c r="W89" i="57" s="1"/>
  <c r="W88" i="57"/>
  <c r="X77" i="57"/>
  <c r="X70" i="57"/>
  <c r="Y55" i="57"/>
  <c r="Z53" i="57" s="1"/>
  <c r="AM74" i="57"/>
  <c r="AN58" i="57"/>
  <c r="AM52" i="57"/>
  <c r="AM47" i="57"/>
  <c r="AL67" i="57"/>
  <c r="AK76" i="57"/>
  <c r="AL109" i="57"/>
  <c r="AK108" i="57"/>
  <c r="AN140" i="57"/>
  <c r="AN141" i="57" s="1"/>
  <c r="AI73" i="57" s="1"/>
  <c r="AI85" i="57" s="1"/>
  <c r="AI99" i="57" s="1"/>
  <c r="AH79" i="57" l="1"/>
  <c r="AI61" i="57"/>
  <c r="AI60" i="57" s="1"/>
  <c r="AI50" i="57"/>
  <c r="AI59" i="57" s="1"/>
  <c r="AT136" i="57"/>
  <c r="AN48" i="57"/>
  <c r="AJ49" i="57"/>
  <c r="AP137" i="57"/>
  <c r="AH80" i="57"/>
  <c r="AH66" i="57"/>
  <c r="AH68" i="57" s="1"/>
  <c r="AH75" i="57" s="1"/>
  <c r="Z55" i="57"/>
  <c r="AO140" i="57"/>
  <c r="AO141" i="57" s="1"/>
  <c r="AJ73" i="57" s="1"/>
  <c r="AJ85" i="57" s="1"/>
  <c r="AJ99" i="57" s="1"/>
  <c r="AM109" i="57"/>
  <c r="AL108" i="57"/>
  <c r="Y82" i="57"/>
  <c r="Y56" i="57"/>
  <c r="Y69" i="57" s="1"/>
  <c r="AM67" i="57"/>
  <c r="AL76" i="57"/>
  <c r="AN74" i="57"/>
  <c r="AO58" i="57"/>
  <c r="AN52" i="57"/>
  <c r="AN47" i="57"/>
  <c r="X71" i="57"/>
  <c r="X78" i="57" s="1"/>
  <c r="X83" i="57" s="1"/>
  <c r="AI79" i="57" l="1"/>
  <c r="AK49" i="57"/>
  <c r="AQ137" i="57"/>
  <c r="AI66" i="57"/>
  <c r="AI68" i="57" s="1"/>
  <c r="AI75" i="57" s="1"/>
  <c r="AI80" i="57"/>
  <c r="AJ61" i="57"/>
  <c r="AJ60" i="57" s="1"/>
  <c r="AJ50" i="57"/>
  <c r="AJ59" i="57" s="1"/>
  <c r="AU136" i="57"/>
  <c r="AO48" i="57"/>
  <c r="X86" i="57"/>
  <c r="X87" i="57" s="1"/>
  <c r="X90" i="57" s="1"/>
  <c r="X88" i="57"/>
  <c r="X84" i="57"/>
  <c r="X89" i="57" s="1"/>
  <c r="AM76" i="57"/>
  <c r="AN67" i="57"/>
  <c r="X72" i="57"/>
  <c r="AO74" i="57"/>
  <c r="AP58" i="57"/>
  <c r="AO52" i="57"/>
  <c r="AO47" i="57"/>
  <c r="AM108" i="57"/>
  <c r="AN109" i="57"/>
  <c r="Y77" i="57"/>
  <c r="Y70" i="57"/>
  <c r="Z82" i="57"/>
  <c r="Z56" i="57"/>
  <c r="Z69" i="57" s="1"/>
  <c r="AP140" i="57"/>
  <c r="AA53" i="57"/>
  <c r="AV136" i="57" l="1"/>
  <c r="AW136" i="57" s="1"/>
  <c r="AX136" i="57" s="1"/>
  <c r="AY136" i="57" s="1"/>
  <c r="AP48" i="57"/>
  <c r="AR137" i="57"/>
  <c r="AL49" i="57"/>
  <c r="AJ80" i="57"/>
  <c r="AJ66" i="57"/>
  <c r="AJ68" i="57" s="1"/>
  <c r="AJ75" i="57" s="1"/>
  <c r="AJ79" i="57"/>
  <c r="AK61" i="57"/>
  <c r="AK60" i="57" s="1"/>
  <c r="AK50" i="57"/>
  <c r="AK59" i="57" s="1"/>
  <c r="AQ140" i="57"/>
  <c r="AQ141" i="57" s="1"/>
  <c r="AL73" i="57" s="1"/>
  <c r="AL85" i="57" s="1"/>
  <c r="AL99" i="57" s="1"/>
  <c r="AP141" i="57"/>
  <c r="AK73" i="57" s="1"/>
  <c r="AK85" i="57" s="1"/>
  <c r="AK99" i="57" s="1"/>
  <c r="AO109" i="57"/>
  <c r="AN108" i="57"/>
  <c r="AP52" i="57"/>
  <c r="AP47" i="57"/>
  <c r="AP74" i="57"/>
  <c r="Z77" i="57"/>
  <c r="Z70" i="57"/>
  <c r="Y71" i="57"/>
  <c r="Y78" i="57" s="1"/>
  <c r="Y83" i="57" s="1"/>
  <c r="AA55" i="57"/>
  <c r="AB53" i="57" s="1"/>
  <c r="AN76" i="57"/>
  <c r="AO67" i="57"/>
  <c r="AK66" i="57" l="1"/>
  <c r="AK68" i="57" s="1"/>
  <c r="AK75" i="57" s="1"/>
  <c r="AK80" i="57"/>
  <c r="AL61" i="57"/>
  <c r="AL60" i="57" s="1"/>
  <c r="AL50" i="57"/>
  <c r="AL59" i="57" s="1"/>
  <c r="AK79" i="57"/>
  <c r="AS137" i="57"/>
  <c r="AM49" i="57"/>
  <c r="Y72" i="57"/>
  <c r="AB55" i="57"/>
  <c r="AC53" i="57" s="1"/>
  <c r="AO76" i="57"/>
  <c r="AP67" i="57"/>
  <c r="Z71" i="57"/>
  <c r="Z78" i="57" s="1"/>
  <c r="Z83" i="57" s="1"/>
  <c r="AA56" i="57"/>
  <c r="AA69" i="57" s="1"/>
  <c r="AA82" i="57"/>
  <c r="Y86" i="57"/>
  <c r="Y87" i="57" s="1"/>
  <c r="Y90" i="57" s="1"/>
  <c r="Y84" i="57"/>
  <c r="Y89" i="57" s="1"/>
  <c r="Y88" i="57"/>
  <c r="AO108" i="57"/>
  <c r="AP109" i="57"/>
  <c r="AP108" i="57" s="1"/>
  <c r="AR140" i="57"/>
  <c r="AM61" i="57" l="1"/>
  <c r="AM60" i="57" s="1"/>
  <c r="AM50" i="57"/>
  <c r="AM59" i="57" s="1"/>
  <c r="AT137" i="57"/>
  <c r="AN49" i="57"/>
  <c r="AL80" i="57"/>
  <c r="AL66" i="57"/>
  <c r="AL68" i="57" s="1"/>
  <c r="AL75" i="57" s="1"/>
  <c r="AL79" i="57"/>
  <c r="AM79" i="57" s="1"/>
  <c r="Z72" i="57"/>
  <c r="AC55" i="57"/>
  <c r="AD53" i="57" s="1"/>
  <c r="AS140" i="57"/>
  <c r="AS141" i="57" s="1"/>
  <c r="AN73" i="57" s="1"/>
  <c r="AN85" i="57" s="1"/>
  <c r="AN99" i="57" s="1"/>
  <c r="AP76" i="57"/>
  <c r="AS67" i="57"/>
  <c r="Z86" i="57"/>
  <c r="Z87" i="57" s="1"/>
  <c r="Z90" i="57" s="1"/>
  <c r="Z84" i="57"/>
  <c r="Z89" i="57" s="1"/>
  <c r="Z88" i="57"/>
  <c r="AA77" i="57"/>
  <c r="AA70" i="57"/>
  <c r="AR141" i="57"/>
  <c r="AM73" i="57" s="1"/>
  <c r="AM85" i="57" s="1"/>
  <c r="AM99" i="57" s="1"/>
  <c r="AB82" i="57"/>
  <c r="AB56" i="57"/>
  <c r="AB69" i="57" s="1"/>
  <c r="AN61" i="57" l="1"/>
  <c r="AN60" i="57" s="1"/>
  <c r="AN50" i="57"/>
  <c r="AN59" i="57" s="1"/>
  <c r="AN79" i="57" s="1"/>
  <c r="AM80" i="57"/>
  <c r="AM66" i="57"/>
  <c r="AM68" i="57" s="1"/>
  <c r="AM75" i="57" s="1"/>
  <c r="AU137" i="57"/>
  <c r="AO49" i="57"/>
  <c r="AC82" i="57"/>
  <c r="AC56" i="57"/>
  <c r="AC69" i="57" s="1"/>
  <c r="AT140" i="57"/>
  <c r="AT141" i="57" s="1"/>
  <c r="AO73" i="57" s="1"/>
  <c r="AO85" i="57" s="1"/>
  <c r="AO99" i="57" s="1"/>
  <c r="AB77" i="57"/>
  <c r="AB70" i="57"/>
  <c r="AA71" i="57"/>
  <c r="AA78" i="57" s="1"/>
  <c r="AA83" i="57" s="1"/>
  <c r="AD55" i="57"/>
  <c r="AE53" i="57" s="1"/>
  <c r="AO61" i="57" l="1"/>
  <c r="AO60" i="57" s="1"/>
  <c r="AO50" i="57"/>
  <c r="AO59" i="57" s="1"/>
  <c r="AP49" i="57"/>
  <c r="AV137" i="57"/>
  <c r="AW137" i="57" s="1"/>
  <c r="AX137" i="57" s="1"/>
  <c r="AY137" i="57" s="1"/>
  <c r="AN80" i="57"/>
  <c r="AN66" i="57"/>
  <c r="AN68" i="57" s="1"/>
  <c r="AN75" i="57" s="1"/>
  <c r="AO79" i="57"/>
  <c r="AA86" i="57"/>
  <c r="AA87" i="57" s="1"/>
  <c r="AA90" i="57" s="1"/>
  <c r="AA88" i="57"/>
  <c r="AA84" i="57"/>
  <c r="AA89" i="57" s="1"/>
  <c r="AE55" i="57"/>
  <c r="AF53" i="57" s="1"/>
  <c r="AD82" i="57"/>
  <c r="AD56" i="57"/>
  <c r="AD69" i="57" s="1"/>
  <c r="AB71" i="57"/>
  <c r="AB78" i="57" s="1"/>
  <c r="AB83" i="57" s="1"/>
  <c r="AC77" i="57"/>
  <c r="AC70" i="57"/>
  <c r="AA72" i="57"/>
  <c r="AU140" i="57"/>
  <c r="AU141" i="57" s="1"/>
  <c r="AP73" i="57" s="1"/>
  <c r="AP85" i="57" s="1"/>
  <c r="AP99" i="57" s="1"/>
  <c r="AQ99" i="57" s="1"/>
  <c r="A100" i="57" s="1"/>
  <c r="AO66" i="57" l="1"/>
  <c r="AO68" i="57" s="1"/>
  <c r="AO75" i="57" s="1"/>
  <c r="AO80" i="57"/>
  <c r="AP61" i="57"/>
  <c r="AP60" i="57" s="1"/>
  <c r="AP50" i="57"/>
  <c r="AP59" i="57" s="1"/>
  <c r="AB86" i="57"/>
  <c r="AB87" i="57" s="1"/>
  <c r="AB90" i="57" s="1"/>
  <c r="AB88" i="57"/>
  <c r="AB84" i="57"/>
  <c r="AB89" i="57" s="1"/>
  <c r="AF55" i="57"/>
  <c r="AG53" i="57" s="1"/>
  <c r="AD77" i="57"/>
  <c r="AD70" i="57"/>
  <c r="AV140" i="57"/>
  <c r="AV141" i="57" s="1"/>
  <c r="AC71" i="57"/>
  <c r="AC78" i="57" s="1"/>
  <c r="AC83" i="57" s="1"/>
  <c r="AB72" i="57"/>
  <c r="AE56" i="57"/>
  <c r="AE69" i="57" s="1"/>
  <c r="AE82" i="57"/>
  <c r="AP66" i="57" l="1"/>
  <c r="AP68" i="57" s="1"/>
  <c r="AP75" i="57" s="1"/>
  <c r="AP80" i="57"/>
  <c r="AP79" i="57"/>
  <c r="AC72" i="57"/>
  <c r="AE77" i="57"/>
  <c r="AE70" i="57"/>
  <c r="AG55" i="57"/>
  <c r="AD71" i="57"/>
  <c r="AD78" i="57" s="1"/>
  <c r="AC86" i="57"/>
  <c r="AC87" i="57" s="1"/>
  <c r="AC90" i="57" s="1"/>
  <c r="AC84" i="57"/>
  <c r="AC89" i="57" s="1"/>
  <c r="AC88" i="57"/>
  <c r="AD83" i="57"/>
  <c r="AW140" i="57"/>
  <c r="AW141" i="57" s="1"/>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1" i="57"/>
  <c r="AY140" i="57"/>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s="1"/>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N72" i="57"/>
  <c r="AO82" i="57"/>
  <c r="AO56" i="57"/>
  <c r="AO69" i="57" s="1"/>
  <c r="AP53" i="57"/>
  <c r="AP55" i="57" s="1"/>
  <c r="AP82" i="57" l="1"/>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82" i="53" l="1"/>
  <c r="B60" i="53"/>
  <c r="B77" i="53"/>
  <c r="B87" i="53"/>
  <c r="B85" i="53"/>
  <c r="B72" i="53"/>
  <c r="B68" i="53"/>
  <c r="B64" i="53"/>
  <c r="B58" i="53"/>
  <c r="B55" i="53"/>
  <c r="B51" i="53"/>
  <c r="B47" i="53"/>
  <c r="B43" i="53"/>
  <c r="B41" i="53"/>
  <c r="B38" i="53"/>
  <c r="B32" i="53"/>
  <c r="B30" i="53" l="1"/>
  <c r="B75" i="53" s="1"/>
  <c r="A5" i="53"/>
  <c r="R27" i="14" l="1"/>
  <c r="Q27" i="14"/>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<sst xmlns="http://schemas.openxmlformats.org/spreadsheetml/2006/main" count="998" uniqueCount="581">
  <si>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</si>
  <si>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</si>
  <si>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</si>
  <si>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</si>
  <si>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</si>
  <si>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</si>
  <si>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</si>
  <si>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</si>
  <si>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</si>
  <si>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</si>
  <si>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</si>
  <si>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</si>
  <si>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</si>
  <si>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</si>
  <si>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</si>
  <si>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</si>
  <si>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</si>
  <si>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</si>
  <si>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</si>
  <si>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</si>
  <si>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</si>
  <si>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</si>
  <si>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</si>
  <si>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</si>
  <si>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</si>
  <si>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</si>
  <si>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</si>
  <si>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</si>
  <si>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</si>
  <si>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</si>
  <si>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</si>
  <si>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</si>
  <si>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</si>
  <si>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</si>
  <si>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</si>
  <si>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</si>
  <si>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</si>
  <si>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</si>
  <si>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</si>
  <si>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</si>
  <si>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</si>
  <si>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</si>
  <si>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</si>
  <si>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</si>
  <si>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</si>
  <si>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</si>
  <si>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</si>
  <si>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</si>
  <si>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</si>
  <si>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</si>
  <si>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</si>
  <si>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</si>
  <si>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</si>
  <si>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</si>
  <si>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</si>
  <si>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</si>
  <si>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</si>
  <si>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</si>
  <si>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</si>
  <si>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</si>
  <si>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</si>
  <si>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</si>
  <si>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</si>
  <si>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</si>
  <si>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</si>
  <si>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</si>
  <si>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</si>
  <si>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</si>
  <si>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</si>
  <si>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</si>
  <si>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</si>
  <si>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</si>
  <si>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</si>
  <si>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</si>
  <si>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</si>
  <si>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</si>
  <si>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</si>
  <si>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</si>
  <si>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</si>
  <si>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</si>
  <si>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</si>
  <si>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</si>
  <si>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</si>
  <si>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</si>
  <si>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</si>
  <si>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</si>
  <si>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</si>
  <si>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</si>
  <si>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</si>
  <si>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</si>
  <si>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</si>
  <si>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</si>
  <si>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</si>
  <si>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</si>
  <si>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</si>
  <si>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</si>
  <si>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</si>
  <si>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</si>
  <si>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</si>
  <si>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</si>
  <si>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</si>
  <si>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</si>
  <si>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</si>
  <si>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</si>
  <si>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</si>
  <si>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</si>
  <si>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</si>
  <si>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</si>
  <si>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</si>
  <si>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</si>
  <si>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</si>
  <si>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</si>
  <si>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</si>
  <si>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</si>
  <si>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</si>
  <si>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</si>
  <si>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</si>
  <si>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</si>
  <si>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</si>
  <si>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</si>
  <si>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</si>
  <si>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</si>
  <si>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</si>
  <si>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</si>
  <si>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</si>
  <si>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</si>
  <si>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</si>
  <si>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</si>
  <si>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</si>
  <si>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</si>
  <si>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</si>
  <si>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</si>
  <si>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</si>
  <si>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</si>
  <si>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</si>
  <si>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</si>
  <si>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</si>
  <si>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</si>
  <si>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</si>
  <si>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</si>
  <si>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</si>
  <si>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</si>
  <si>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</si>
  <si>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</si>
  <si>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</si>
  <si>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</si>
  <si>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</si>
  <si>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</si>
  <si>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</si>
  <si>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</si>
  <si>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</si>
  <si>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</si>
  <si>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</si>
  <si>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</si>
  <si>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</si>
  <si>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</si>
  <si>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</si>
  <si>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</si>
  <si>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</si>
  <si>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</si>
  <si>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</si>
  <si>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</si>
  <si>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</si>
  <si>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</si>
  <si>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</si>
  <si>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</si>
  <si>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</si>
  <si>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</si>
  <si>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</si>
  <si>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</si>
  <si>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</si>
  <si>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</si>
  <si>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</si>
  <si>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</si>
  <si>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</si>
  <si>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</si>
  <si>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</si>
  <si>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</si>
  <si>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</si>
  <si>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</si>
  <si>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</si>
  <si>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</si>
  <si>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</si>
  <si>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</si>
  <si>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</si>
  <si>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</si>
  <si>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</si>
  <si>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</si>
  <si>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</si>
  <si>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</si>
  <si>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</si>
  <si>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</si>
  <si>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</si>
  <si>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</si>
  <si>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</si>
  <si>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</si>
  <si>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</si>
  <si>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</si>
  <si>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</si>
  <si>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</si>
  <si>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</si>
  <si>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</si>
  <si>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</si>
  <si>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</si>
  <si>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</si>
  <si>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</si>
  <si>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</si>
  <si>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</si>
  <si>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</si>
  <si>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</si>
  <si>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</si>
  <si>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</si>
  <si>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</si>
  <si>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</si>
  <si>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</si>
  <si>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</si>
  <si>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</si>
  <si>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</si>
  <si>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</si>
  <si>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</si>
  <si>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</si>
  <si>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</si>
  <si>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</si>
  <si>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</si>
  <si>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</si>
  <si>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</si>
  <si>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</si>
  <si>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</si>
  <si>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</si>
  <si>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</si>
  <si>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</si>
  <si>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</si>
  <si>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</si>
  <si>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</si>
  <si>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</si>
  <si>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</si>
  <si>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</si>
  <si>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</si>
  <si>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</si>
  <si>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</si>
  <si>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</si>
  <si>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</si>
  <si>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</si>
  <si>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</si>
  <si>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</si>
  <si>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</si>
  <si>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</si>
  <si>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</si>
  <si>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</si>
  <si>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</si>
  <si>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</si>
  <si>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</si>
  <si>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</si>
  <si>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</si>
  <si>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</si>
  <si>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</si>
  <si>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</si>
  <si>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</si>
  <si>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</si>
  <si>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</si>
  <si>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</si>
  <si>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</si>
  <si>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</si>
  <si>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</si>
  <si>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</si>
  <si>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</si>
  <si>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</si>
  <si>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</si>
  <si>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</si>
  <si>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</si>
  <si>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</si>
  <si>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</si>
  <si>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</si>
  <si>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</si>
  <si>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</si>
  <si>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</si>
  <si>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</si>
  <si>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</si>
  <si>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</si>
  <si>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</si>
  <si>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</si>
  <si>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</si>
  <si>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</si>
  <si>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</si>
  <si>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</si>
  <si>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</si>
  <si>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</si>
  <si>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</si>
  <si>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</si>
  <si>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</si>
  <si>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</si>
  <si>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</si>
  <si>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</si>
  <si>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</si>
  <si>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</si>
  <si>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</si>
  <si>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</si>
  <si>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</si>
  <si>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</si>
  <si>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</si>
  <si>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</si>
  <si>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</si>
  <si>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</si>
  <si>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</si>
  <si>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</si>
  <si>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</si>
  <si>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</si>
  <si>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</si>
  <si>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</si>
  <si>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</si>
  <si>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</si>
  <si>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</si>
  <si>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</si>
  <si>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</si>
  <si>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</si>
  <si>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</si>
  <si>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</si>
  <si>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</si>
  <si>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</si>
  <si>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</si>
  <si>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</si>
  <si>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</si>
  <si>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</si>
  <si>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</si>
  <si>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</si>
  <si>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</si>
  <si>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</si>
  <si>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</si>
  <si>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</si>
  <si>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</si>
  <si>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</si>
  <si>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</si>
  <si>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</si>
  <si>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</si>
  <si>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</si>
  <si>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</si>
  <si>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</si>
  <si>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</si>
  <si>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</si>
  <si>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</si>
  <si>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</si>
  <si>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</si>
  <si>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</si>
  <si>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</si>
  <si>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</si>
  <si>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</si>
  <si>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</si>
  <si>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</si>
  <si>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</si>
  <si>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</si>
  <si>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</si>
  <si>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</si>
  <si>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</si>
  <si>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</si>
  <si>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</si>
  <si>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</si>
  <si>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</si>
  <si>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</si>
  <si>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</si>
  <si>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</si>
  <si>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</si>
  <si>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</si>
  <si>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</si>
  <si>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</si>
  <si>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</si>
  <si>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</si>
  <si>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</si>
  <si>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</si>
  <si>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</si>
  <si>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</si>
  <si>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</si>
  <si>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</si>
  <si>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</si>
  <si>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</si>
  <si>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</si>
  <si>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</si>
  <si>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</si>
  <si>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</si>
  <si>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</si>
  <si>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</si>
  <si>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</si>
  <si>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</si>
  <si>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</si>
  <si>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</si>
  <si>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</si>
  <si>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</si>
  <si>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</si>
  <si>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</si>
  <si>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</si>
  <si>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</si>
  <si>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</si>
  <si>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</si>
  <si>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</si>
  <si>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</si>
  <si>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</si>
  <si>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</si>
  <si>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</si>
  <si>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</si>
  <si>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</si>
  <si>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</si>
  <si>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</si>
  <si>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</si>
  <si>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</si>
  <si>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</si>
  <si>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</si>
  <si>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</si>
  <si>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</si>
  <si>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</si>
  <si>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</si>
  <si>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</si>
  <si>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</si>
  <si>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</si>
  <si>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</si>
  <si>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</si>
  <si>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</si>
  <si>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</si>
  <si>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</si>
  <si>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</si>
  <si>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</si>
  <si>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</si>
  <si>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</si>
  <si>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</si>
  <si>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</si>
  <si>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</si>
  <si>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</si>
  <si>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</si>
  <si>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</si>
  <si>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</si>
  <si>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</si>
  <si>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</si>
  <si>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</si>
  <si>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</si>
  <si>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</si>
  <si>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</si>
  <si>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</si>
  <si>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</si>
  <si>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</si>
  <si>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</si>
  <si>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</si>
  <si>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</si>
  <si>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</si>
  <si>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</si>
  <si>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</si>
  <si>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</si>
  <si>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</si>
  <si>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</si>
  <si>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</si>
  <si>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</si>
  <si>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</si>
  <si>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</si>
  <si>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</si>
  <si>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</si>
  <si>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</si>
  <si>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</si>
  <si>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</si>
  <si>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</si>
  <si>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</si>
  <si>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</si>
  <si>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</si>
  <si>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</si>
  <si>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</si>
  <si>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</si>
  <si>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</si>
  <si>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</si>
  <si>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</si>
  <si>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</si>
  <si>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</si>
  <si>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</si>
  <si>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</si>
  <si>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</si>
  <si>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</si>
  <si>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</si>
  <si>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</si>
  <si>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</si>
  <si>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</si>
  <si>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</si>
  <si>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</si>
  <si>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</si>
  <si>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</si>
  <si>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</si>
  <si>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</si>
  <si>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</si>
  <si>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</si>
  <si>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</si>
  <si>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</si>
  <si>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</si>
  <si>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</si>
  <si>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</si>
  <si>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</si>
  <si>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</si>
  <si>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</si>
  <si>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</si>
  <si>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</si>
  <si>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</si>
  <si>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</si>
  <si>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</si>
  <si>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</si>
  <si>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</si>
  <si>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</si>
  <si>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</si>
  <si>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</si>
  <si>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</si>
  <si>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</si>
  <si>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</si>
  <si>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</si>
  <si>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</si>
  <si>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Правдинский район</t>
  </si>
  <si>
    <t xml:space="preserve">не требуется </t>
  </si>
  <si>
    <t>нет</t>
  </si>
  <si>
    <t>нд</t>
  </si>
  <si>
    <t>реконструкция</t>
  </si>
  <si>
    <t>ВЛ</t>
  </si>
  <si>
    <t>ж/б</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</si>
  <si>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</si>
  <si>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</si>
  <si>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</si>
  <si>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</si>
  <si>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</si>
  <si>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</si>
  <si>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</si>
  <si>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</si>
  <si>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</si>
  <si>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</si>
  <si>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</si>
  <si>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</si>
  <si>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</si>
  <si>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</si>
  <si>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</si>
  <si>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</si>
  <si>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</si>
  <si>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</si>
  <si>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</si>
  <si>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</si>
  <si>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</si>
  <si>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</si>
  <si>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</si>
  <si>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</si>
  <si>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Сметная стоимость проекта в ценах 2020 года с НДС, млн рублей</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</si>
  <si>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</si>
  <si>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</si>
  <si>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</si>
  <si>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</si>
  <si>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</si>
  <si>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</si>
  <si>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</si>
  <si>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</si>
  <si>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</si>
  <si>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</si>
  <si>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</si>
  <si>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r>
      <t>Другое</t>
    </r>
    <r>
      <rPr>
        <vertAlign val="superscript"/>
        <sz val="12"/>
        <rFont val="Times New Roman"/>
        <family val="1"/>
        <charset val="204"/>
      </rPr>
      <t>3)</t>
    </r>
    <r>
      <rPr>
        <sz val="12"/>
        <rFont val="Times New Roman"/>
        <family val="1"/>
        <charset val="204"/>
      </rPr>
      <t>, га</t>
    </r>
  </si>
  <si>
    <t>локальный сметный расчет</t>
  </si>
  <si>
    <t>ООО "ЛесЗападСервис" договор № 349-ЛС от 30.07.2019, ДС № 1 от 25.11.2019, ДС № 2 от 27.11.2020</t>
  </si>
  <si>
    <t>требуется расширение просеки, замена неизолированного провода</t>
  </si>
  <si>
    <t>Содержание дирекции заказчика-застройщика в ценах 2020 года с НДС, млн рублей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</si>
  <si>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</si>
  <si>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t>
  </si>
  <si>
    <t>0,425 км (0)</t>
  </si>
  <si>
    <t>L_949-92</t>
  </si>
  <si>
    <t>Расширение просек ВЛ 15 кВ № 15-218 площадью 1,0 га и реконструкция участка ВЛ 15 кВ № 15-218 протяженностью 0,4 км с заменой голого провода на СИП</t>
  </si>
  <si>
    <t>ВЛ 15-218</t>
  </si>
  <si>
    <t>Не выполнялось</t>
  </si>
  <si>
    <t>Акт от 30.10.2017, АО "Янтарьэнерго"</t>
  </si>
  <si>
    <t>оп.287-293</t>
  </si>
  <si>
    <t>1 км СИП - 1,407 млн рублей, 1 га - 0,235 млн рублей</t>
  </si>
  <si>
    <t>2022</t>
  </si>
  <si>
    <t>Предложение по корректировке утвержденного плана</t>
  </si>
  <si>
    <t>2021 год</t>
  </si>
  <si>
    <t>2022 год</t>
  </si>
  <si>
    <t>2023 год</t>
  </si>
  <si>
    <t xml:space="preserve"> по состоянию на 01.01.2022</t>
  </si>
  <si>
    <t>Расширение просек ВЛ 15 кВ № 15-218 площадью 1,0 га и реконструкция участка ВЛ 15 кВ № 15-218 протяженностью 0,58 км с заменой голого провода на СИП</t>
  </si>
  <si>
    <t>31.12.2021 
31.01.2022</t>
  </si>
  <si>
    <t>L15з_лэп=0,581 км;
Фтз=1,34 млн рублей</t>
  </si>
  <si>
    <t>2021, 2022</t>
  </si>
  <si>
    <t xml:space="preserve">Принят к бухгалтерскому учету, оформлен акт приемки законченного строительством объекта </t>
  </si>
  <si>
    <t>Увеличение стоимости обусловлено отклонением объемов запланированных в ТЗ по результатам разработки ПСД, а также резким увеличением стоимости материалов и кабельно-проводниковой продукции.</t>
  </si>
  <si>
    <t>Акт технического обследования АО "Янтарьэнерго" от 30.10.2017 -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
Увеличение стоимости обусловлено отклонением объемов запланированных в ТЗ по результатам разработки ПСД, а также резким увеличением стоимости материалов и кабельно-проводниковой продукции.</t>
  </si>
  <si>
    <t>З</t>
  </si>
  <si>
    <t>Акционерное общество "Россети Янтарь"</t>
  </si>
  <si>
    <t>АО "Россети Янтарь"</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</si>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</sst>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000_ ;\-#,##0.00000000\ "/>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vertAlign val="superscript"/>
      <sz val="12"/>
      <name val="Times New Roman"/>
      <family val="1"/>
      <charset val="204"/>
    </font>
    <font>
      <sz val="10"/>
      <color theme="1"/>
      <name val="Calibri"/>
      <family val="2"/>
      <charset val="204"/>
      <scheme val="minor"/>
    </font>
    <font>
      <sz val="11"/>
      <color rgb="FFFF0000"/>
      <name val="Times New Roman"/>
      <family val="1"/>
      <charset val="204"/>
    </font>
    <font>
      <sz val="11"/>
      <name val="Calibri"/>
      <family val="2"/>
      <charset val="204"/>
    </font>
    <font>
      <sz val="11"/>
      <name val="Calibri"/>
      <family val="2"/>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6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0" fontId="11" fillId="0" borderId="0" xfId="62" applyFont="1" applyFill="1" applyAlignment="1">
      <alignment horizontal="left"/>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36" fillId="0" borderId="55" xfId="0" applyFont="1" applyFill="1" applyBorder="1" applyAlignment="1">
      <alignment vertical="center" wrapText="1"/>
    </xf>
    <xf numFmtId="0" fontId="36" fillId="0" borderId="55" xfId="0" applyFont="1" applyFill="1" applyBorder="1" applyAlignment="1">
      <alignment horizontal="center" vertical="center" wrapText="1"/>
    </xf>
    <xf numFmtId="0" fontId="66" fillId="29" borderId="0" xfId="67" applyFont="1" applyFill="1" applyAlignment="1">
      <alignment vertical="center"/>
    </xf>
    <xf numFmtId="0" fontId="7" fillId="29" borderId="0" xfId="67" applyFont="1" applyFill="1" applyAlignment="1">
      <alignment vertical="center"/>
    </xf>
    <xf numFmtId="0" fontId="57" fillId="30" borderId="54" xfId="62" applyFont="1" applyFill="1" applyBorder="1" applyAlignment="1">
      <alignment horizontal="left" vertical="center" wrapText="1"/>
    </xf>
    <xf numFmtId="0" fontId="57" fillId="30" borderId="54" xfId="62" applyFont="1" applyFill="1" applyBorder="1" applyAlignment="1">
      <alignment horizontal="center" wrapText="1"/>
    </xf>
    <xf numFmtId="0" fontId="57" fillId="30" borderId="54" xfId="62" applyFont="1" applyFill="1" applyBorder="1"/>
    <xf numFmtId="10" fontId="57" fillId="30" borderId="54" xfId="62" applyNumberFormat="1" applyFont="1" applyFill="1" applyBorder="1"/>
    <xf numFmtId="0" fontId="57" fillId="30" borderId="52"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5" fillId="0" borderId="1" xfId="1" applyFont="1" applyFill="1" applyBorder="1" applyAlignment="1">
      <alignment wrapText="1"/>
    </xf>
    <xf numFmtId="2" fontId="37" fillId="0" borderId="54" xfId="49" applyNumberFormat="1" applyFont="1" applyBorder="1" applyAlignment="1">
      <alignment horizontal="center" vertical="center"/>
    </xf>
    <xf numFmtId="0" fontId="82" fillId="0" borderId="55" xfId="0" applyFont="1" applyFill="1" applyBorder="1" applyAlignment="1">
      <alignment horizontal="center" wrapText="1"/>
    </xf>
    <xf numFmtId="0" fontId="0" fillId="0" borderId="54" xfId="0" applyFill="1" applyBorder="1" applyAlignment="1">
      <alignment horizontal="left" vertical="center" wrapText="1"/>
    </xf>
    <xf numFmtId="0" fontId="0" fillId="0" borderId="54" xfId="0" applyBorder="1" applyAlignment="1">
      <alignment wrapText="1"/>
    </xf>
    <xf numFmtId="0" fontId="0" fillId="0" borderId="54" xfId="0" applyFill="1" applyBorder="1" applyAlignment="1">
      <alignment wrapText="1"/>
    </xf>
    <xf numFmtId="0" fontId="0" fillId="0" borderId="54" xfId="0" applyBorder="1" applyAlignment="1">
      <alignment horizontal="center" vertical="center"/>
    </xf>
    <xf numFmtId="0" fontId="0" fillId="0" borderId="54" xfId="0" applyBorder="1"/>
    <xf numFmtId="0" fontId="0" fillId="0" borderId="54" xfId="0" applyFill="1" applyBorder="1" applyAlignment="1">
      <alignment horizontal="center" vertical="center"/>
    </xf>
    <xf numFmtId="0" fontId="0" fillId="0" borderId="53" xfId="0" applyFill="1" applyBorder="1" applyAlignment="1">
      <alignment horizontal="center" vertical="center"/>
    </xf>
    <xf numFmtId="166" fontId="0" fillId="0" borderId="54" xfId="0" applyNumberFormat="1" applyBorder="1" applyAlignment="1">
      <alignment vertical="center"/>
    </xf>
    <xf numFmtId="179" fontId="0" fillId="0" borderId="54" xfId="0" applyNumberFormat="1" applyBorder="1" applyAlignment="1">
      <alignment vertical="center"/>
    </xf>
    <xf numFmtId="0" fontId="0" fillId="0" borderId="54" xfId="0" applyBorder="1" applyAlignment="1">
      <alignment vertical="center"/>
    </xf>
    <xf numFmtId="43" fontId="0" fillId="0" borderId="54" xfId="0" applyNumberFormat="1" applyBorder="1" applyAlignment="1">
      <alignment vertical="center"/>
    </xf>
    <xf numFmtId="167" fontId="80" fillId="0" borderId="54" xfId="0" applyNumberFormat="1" applyFont="1" applyBorder="1" applyAlignment="1">
      <alignment horizontal="center" vertical="center"/>
    </xf>
    <xf numFmtId="1" fontId="80" fillId="0" borderId="54" xfId="0" applyNumberFormat="1" applyFont="1" applyBorder="1" applyAlignment="1">
      <alignment horizontal="right" vertical="center"/>
    </xf>
    <xf numFmtId="180" fontId="80" fillId="0" borderId="54" xfId="0" applyNumberFormat="1" applyFont="1" applyBorder="1" applyAlignment="1">
      <alignment horizontal="center" vertical="center"/>
    </xf>
    <xf numFmtId="167" fontId="3" fillId="0" borderId="2" xfId="9" applyNumberFormat="1" applyFont="1" applyFill="1" applyBorder="1" applyAlignment="1">
      <alignment horizontal="right" vertical="center" wrapText="1"/>
    </xf>
    <xf numFmtId="1" fontId="3" fillId="0" borderId="2" xfId="10" applyNumberFormat="1" applyFont="1" applyFill="1" applyBorder="1" applyAlignment="1">
      <alignment horizontal="right" vertical="center" wrapText="1"/>
    </xf>
    <xf numFmtId="168" fontId="3" fillId="0" borderId="2" xfId="11" applyNumberFormat="1" applyFont="1" applyFill="1" applyBorder="1" applyAlignment="1">
      <alignment horizontal="right" vertical="center" wrapText="1"/>
    </xf>
    <xf numFmtId="43" fontId="80" fillId="0" borderId="54" xfId="0" applyNumberFormat="1" applyFont="1" applyBorder="1" applyAlignment="1">
      <alignment horizontal="center" vertical="center"/>
    </xf>
    <xf numFmtId="43" fontId="80" fillId="0" borderId="54" xfId="0" applyNumberFormat="1" applyFont="1" applyBorder="1" applyAlignment="1">
      <alignment horizontal="right"/>
    </xf>
    <xf numFmtId="0" fontId="80" fillId="0" borderId="54" xfId="0" applyFont="1" applyBorder="1"/>
    <xf numFmtId="179" fontId="80" fillId="0" borderId="54" xfId="0" applyNumberFormat="1" applyFont="1" applyBorder="1" applyAlignment="1">
      <alignment horizontal="right" vertical="center"/>
    </xf>
    <xf numFmtId="14" fontId="0" fillId="0" borderId="54" xfId="0" applyNumberFormat="1" applyBorder="1"/>
    <xf numFmtId="1" fontId="0" fillId="0" borderId="54" xfId="0" applyNumberFormat="1" applyBorder="1" applyAlignment="1">
      <alignment horizontal="right"/>
    </xf>
    <xf numFmtId="179" fontId="0" fillId="0" borderId="54" xfId="0" applyNumberFormat="1" applyBorder="1" applyAlignment="1">
      <alignment horizontal="center" vertical="center"/>
    </xf>
    <xf numFmtId="0" fontId="0" fillId="0" borderId="54" xfId="0" applyFill="1" applyBorder="1" applyAlignment="1">
      <alignment vertical="center"/>
    </xf>
    <xf numFmtId="0" fontId="11" fillId="0" borderId="54" xfId="1" applyFont="1" applyFill="1" applyBorder="1" applyAlignment="1">
      <alignment horizontal="left" vertical="center" wrapText="1"/>
    </xf>
    <xf numFmtId="0" fontId="42"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11" fillId="0" borderId="54" xfId="1" applyNumberFormat="1" applyFont="1" applyBorder="1" applyAlignment="1">
      <alignment vertical="center" wrapText="1"/>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53" fillId="0" borderId="0" xfId="67" applyFont="1" applyFill="1" applyAlignment="1">
      <alignment horizontal="left"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4" xfId="2" applyFont="1" applyFill="1" applyBorder="1" applyAlignment="1">
      <alignment horizontal="center" vertical="center"/>
    </xf>
    <xf numFmtId="0" fontId="42" fillId="0" borderId="54"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2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95D-4CEC-9DD1-1F472178013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95D-4CEC-9DD1-1F472178013D}"/>
            </c:ext>
          </c:extLst>
        </c:ser>
        <c:dLbls>
          <c:showLegendKey val="0"/>
          <c:showVal val="0"/>
          <c:showCatName val="0"/>
          <c:showSerName val="0"/>
          <c:showPercent val="0"/>
          <c:showBubbleSize val="0"/>
        </c:dLbls>
        <c:smooth val="0"/>
        <c:axId val="663357976"/>
        <c:axId val="663358368"/>
      </c:lineChart>
      <c:catAx>
        <c:axId val="663357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63358368"/>
        <c:crosses val="autoZero"/>
        <c:auto val="1"/>
        <c:lblAlgn val="ctr"/>
        <c:lblOffset val="100"/>
        <c:noMultiLvlLbl val="0"/>
      </c:catAx>
      <c:valAx>
        <c:axId val="663358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6335797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94D5-4CDB-A598-A59F8205BCED}"/>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94D5-4CDB-A598-A59F8205BCED}"/>
            </c:ext>
          </c:extLst>
        </c:ser>
        <c:dLbls>
          <c:showLegendKey val="0"/>
          <c:showVal val="0"/>
          <c:showCatName val="0"/>
          <c:showSerName val="0"/>
          <c:showPercent val="0"/>
          <c:showBubbleSize val="0"/>
        </c:dLbls>
        <c:smooth val="0"/>
        <c:axId val="865852416"/>
        <c:axId val="865852808"/>
      </c:lineChart>
      <c:catAx>
        <c:axId val="865852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5852808"/>
        <c:crosses val="autoZero"/>
        <c:auto val="1"/>
        <c:lblAlgn val="ctr"/>
        <c:lblOffset val="100"/>
        <c:noMultiLvlLbl val="0"/>
      </c:catAx>
      <c:valAx>
        <c:axId val="8658528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58524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C23" sqref="C23"/>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27" t="s">
        <v>580</v>
      </c>
      <c r="B5" s="427"/>
      <c r="C5" s="427"/>
      <c r="D5" s="133"/>
      <c r="E5" s="133"/>
      <c r="F5" s="133"/>
      <c r="G5" s="133"/>
      <c r="H5" s="133"/>
      <c r="I5" s="133"/>
      <c r="J5" s="133"/>
    </row>
    <row r="6" spans="1:22" s="15" customFormat="1" ht="18.75" x14ac:dyDescent="0.3">
      <c r="A6" s="254"/>
      <c r="H6" s="253"/>
    </row>
    <row r="7" spans="1:22" s="15" customFormat="1" ht="18.75" x14ac:dyDescent="0.2">
      <c r="A7" s="431" t="s">
        <v>6</v>
      </c>
      <c r="B7" s="431"/>
      <c r="C7" s="431"/>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32" t="s">
        <v>578</v>
      </c>
      <c r="B9" s="432"/>
      <c r="C9" s="432"/>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8" t="s">
        <v>5</v>
      </c>
      <c r="B10" s="428"/>
      <c r="C10" s="428"/>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33" t="s">
        <v>557</v>
      </c>
      <c r="B12" s="433"/>
      <c r="C12" s="433"/>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34" t="s">
        <v>4</v>
      </c>
      <c r="B13" s="434"/>
      <c r="C13" s="434"/>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79"/>
      <c r="B14" s="279"/>
      <c r="C14" s="279"/>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35" t="s">
        <v>558</v>
      </c>
      <c r="B15" s="436"/>
      <c r="C15" s="436"/>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8" t="s">
        <v>3</v>
      </c>
      <c r="B16" s="428"/>
      <c r="C16" s="428"/>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9" t="s">
        <v>445</v>
      </c>
      <c r="B18" s="430"/>
      <c r="C18" s="430"/>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504</v>
      </c>
      <c r="D22" s="265"/>
      <c r="E22" s="265"/>
      <c r="F22" s="265"/>
      <c r="G22" s="265"/>
      <c r="H22" s="265"/>
      <c r="I22" s="247"/>
      <c r="J22" s="247"/>
      <c r="K22" s="247"/>
      <c r="L22" s="247"/>
      <c r="M22" s="247"/>
      <c r="N22" s="247"/>
      <c r="O22" s="247"/>
      <c r="P22" s="247"/>
      <c r="Q22" s="247"/>
      <c r="R22" s="247"/>
      <c r="S22" s="247"/>
      <c r="T22" s="266"/>
      <c r="U22" s="266"/>
      <c r="V22" s="266"/>
    </row>
    <row r="23" spans="1:22" s="260" customFormat="1" ht="78.75" x14ac:dyDescent="0.2">
      <c r="A23" s="23" t="s">
        <v>60</v>
      </c>
      <c r="B23" s="31" t="s">
        <v>505</v>
      </c>
      <c r="C23" s="419" t="s">
        <v>554</v>
      </c>
      <c r="D23" s="265"/>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24"/>
      <c r="B24" s="425"/>
      <c r="C24" s="426"/>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509</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8" t="s">
        <v>506</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464</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464</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464</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465</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464</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513</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464</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507</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464</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508</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507</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24"/>
      <c r="B39" s="425"/>
      <c r="C39" s="426"/>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391" t="s">
        <v>572</v>
      </c>
      <c r="D40" s="268"/>
      <c r="E40" s="268"/>
      <c r="F40" s="268"/>
      <c r="G40" s="268"/>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508</v>
      </c>
      <c r="D41" s="268"/>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508</v>
      </c>
      <c r="D42" s="268"/>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509</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509</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509</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509</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24"/>
      <c r="B47" s="425"/>
      <c r="C47" s="426"/>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7" t="str">
        <f>CONCATENATE(ROUND('6.2. Паспорт фин осв ввод'!U24,2)," млн рублей")</f>
        <v>1,27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7" t="str">
        <f>CONCATENATE(ROUND('6.2. Паспорт фин осв ввод'!U30,2)," млн рублей")</f>
        <v>1,26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C27" sqref="C2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22" width="9.140625" style="54"/>
    <col min="23" max="23" width="11" style="54" bestFit="1" customWidth="1"/>
    <col min="24"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7" t="str">
        <f>'6.1. Паспорт сетевой график'!A5:K5</f>
        <v>Год раскрытия информации: 2023 год</v>
      </c>
      <c r="B4" s="427"/>
      <c r="C4" s="427"/>
      <c r="D4" s="427"/>
      <c r="E4" s="427"/>
      <c r="F4" s="427"/>
      <c r="G4" s="427"/>
      <c r="H4" s="427"/>
      <c r="I4" s="427"/>
      <c r="J4" s="427"/>
      <c r="K4" s="427"/>
      <c r="L4" s="427"/>
      <c r="M4" s="427"/>
      <c r="N4" s="427"/>
      <c r="O4" s="427"/>
      <c r="P4" s="427"/>
      <c r="Q4" s="427"/>
      <c r="R4" s="427"/>
      <c r="S4" s="427"/>
      <c r="T4" s="427"/>
      <c r="U4" s="427"/>
    </row>
    <row r="5" spans="1:21" ht="18.75" x14ac:dyDescent="0.3">
      <c r="A5" s="55"/>
      <c r="B5" s="55"/>
      <c r="C5" s="55"/>
      <c r="D5" s="55"/>
      <c r="E5" s="55"/>
      <c r="F5" s="55"/>
      <c r="U5" s="14"/>
    </row>
    <row r="6" spans="1:21" ht="18.75" x14ac:dyDescent="0.25">
      <c r="A6" s="521" t="s">
        <v>6</v>
      </c>
      <c r="B6" s="521"/>
      <c r="C6" s="521"/>
      <c r="D6" s="521"/>
      <c r="E6" s="521"/>
      <c r="F6" s="521"/>
      <c r="G6" s="521"/>
      <c r="H6" s="521"/>
      <c r="I6" s="521"/>
      <c r="J6" s="521"/>
      <c r="K6" s="521"/>
      <c r="L6" s="521"/>
      <c r="M6" s="521"/>
      <c r="N6" s="521"/>
      <c r="O6" s="521"/>
      <c r="P6" s="521"/>
      <c r="Q6" s="521"/>
      <c r="R6" s="521"/>
      <c r="S6" s="521"/>
      <c r="T6" s="521"/>
      <c r="U6" s="521"/>
    </row>
    <row r="7" spans="1:21" ht="18.75" x14ac:dyDescent="0.25">
      <c r="A7" s="324"/>
      <c r="B7" s="324"/>
      <c r="C7" s="324"/>
      <c r="D7" s="324"/>
      <c r="E7" s="324"/>
      <c r="F7" s="324"/>
      <c r="G7" s="324"/>
      <c r="H7" s="325"/>
      <c r="I7" s="325"/>
      <c r="J7" s="325"/>
      <c r="K7" s="325"/>
      <c r="L7" s="325"/>
      <c r="M7" s="325"/>
      <c r="N7" s="325"/>
      <c r="O7" s="325"/>
      <c r="P7" s="325"/>
      <c r="Q7" s="325"/>
      <c r="R7" s="325"/>
      <c r="S7" s="325"/>
      <c r="T7" s="325"/>
      <c r="U7" s="325"/>
    </row>
    <row r="8" spans="1:21" x14ac:dyDescent="0.25">
      <c r="A8" s="522" t="str">
        <f>'6.1. Паспорт сетевой график'!A9</f>
        <v>Акционерное общество "Россети Янтарь"</v>
      </c>
      <c r="B8" s="522"/>
      <c r="C8" s="522"/>
      <c r="D8" s="522"/>
      <c r="E8" s="522"/>
      <c r="F8" s="522"/>
      <c r="G8" s="522"/>
      <c r="H8" s="522"/>
      <c r="I8" s="522"/>
      <c r="J8" s="522"/>
      <c r="K8" s="522"/>
      <c r="L8" s="522"/>
      <c r="M8" s="522"/>
      <c r="N8" s="522"/>
      <c r="O8" s="522"/>
      <c r="P8" s="522"/>
      <c r="Q8" s="522"/>
      <c r="R8" s="522"/>
      <c r="S8" s="522"/>
      <c r="T8" s="522"/>
      <c r="U8" s="522"/>
    </row>
    <row r="9" spans="1:21" ht="18.75" customHeight="1" x14ac:dyDescent="0.25">
      <c r="A9" s="523" t="s">
        <v>5</v>
      </c>
      <c r="B9" s="523"/>
      <c r="C9" s="523"/>
      <c r="D9" s="523"/>
      <c r="E9" s="523"/>
      <c r="F9" s="523"/>
      <c r="G9" s="523"/>
      <c r="H9" s="523"/>
      <c r="I9" s="523"/>
      <c r="J9" s="523"/>
      <c r="K9" s="523"/>
      <c r="L9" s="523"/>
      <c r="M9" s="523"/>
      <c r="N9" s="523"/>
      <c r="O9" s="523"/>
      <c r="P9" s="523"/>
      <c r="Q9" s="523"/>
      <c r="R9" s="523"/>
      <c r="S9" s="523"/>
      <c r="T9" s="523"/>
      <c r="U9" s="523"/>
    </row>
    <row r="10" spans="1:21" ht="18.75" x14ac:dyDescent="0.25">
      <c r="A10" s="324"/>
      <c r="B10" s="324"/>
      <c r="C10" s="324"/>
      <c r="D10" s="324"/>
      <c r="E10" s="324"/>
      <c r="F10" s="324"/>
      <c r="G10" s="324"/>
      <c r="H10" s="325"/>
      <c r="I10" s="325"/>
      <c r="J10" s="325"/>
      <c r="K10" s="325"/>
      <c r="L10" s="325"/>
      <c r="M10" s="325"/>
      <c r="N10" s="325"/>
      <c r="O10" s="325"/>
      <c r="P10" s="325"/>
      <c r="Q10" s="325"/>
      <c r="R10" s="325"/>
      <c r="S10" s="325"/>
      <c r="T10" s="325"/>
      <c r="U10" s="325"/>
    </row>
    <row r="11" spans="1:21" x14ac:dyDescent="0.25">
      <c r="A11" s="522" t="str">
        <f>'6.1. Паспорт сетевой график'!A12</f>
        <v>L_949-92</v>
      </c>
      <c r="B11" s="522"/>
      <c r="C11" s="522"/>
      <c r="D11" s="522"/>
      <c r="E11" s="522"/>
      <c r="F11" s="522"/>
      <c r="G11" s="522"/>
      <c r="H11" s="522"/>
      <c r="I11" s="522"/>
      <c r="J11" s="522"/>
      <c r="K11" s="522"/>
      <c r="L11" s="522"/>
      <c r="M11" s="522"/>
      <c r="N11" s="522"/>
      <c r="O11" s="522"/>
      <c r="P11" s="522"/>
      <c r="Q11" s="522"/>
      <c r="R11" s="522"/>
      <c r="S11" s="522"/>
      <c r="T11" s="522"/>
      <c r="U11" s="522"/>
    </row>
    <row r="12" spans="1:21" x14ac:dyDescent="0.25">
      <c r="A12" s="523" t="s">
        <v>4</v>
      </c>
      <c r="B12" s="523"/>
      <c r="C12" s="523"/>
      <c r="D12" s="523"/>
      <c r="E12" s="523"/>
      <c r="F12" s="523"/>
      <c r="G12" s="523"/>
      <c r="H12" s="523"/>
      <c r="I12" s="523"/>
      <c r="J12" s="523"/>
      <c r="K12" s="523"/>
      <c r="L12" s="523"/>
      <c r="M12" s="523"/>
      <c r="N12" s="523"/>
      <c r="O12" s="523"/>
      <c r="P12" s="523"/>
      <c r="Q12" s="523"/>
      <c r="R12" s="523"/>
      <c r="S12" s="523"/>
      <c r="T12" s="523"/>
      <c r="U12" s="523"/>
    </row>
    <row r="13" spans="1:21" ht="16.5" customHeight="1" x14ac:dyDescent="0.3">
      <c r="A13" s="326"/>
      <c r="B13" s="326"/>
      <c r="C13" s="326"/>
      <c r="D13" s="326"/>
      <c r="E13" s="326"/>
      <c r="F13" s="326"/>
      <c r="G13" s="326"/>
      <c r="H13" s="65"/>
      <c r="I13" s="65"/>
      <c r="J13" s="65"/>
      <c r="K13" s="65"/>
      <c r="L13" s="65"/>
      <c r="M13" s="65"/>
      <c r="N13" s="65"/>
      <c r="O13" s="65"/>
      <c r="P13" s="65"/>
      <c r="Q13" s="65"/>
      <c r="R13" s="65"/>
      <c r="S13" s="65"/>
      <c r="T13" s="65"/>
      <c r="U13" s="65"/>
    </row>
    <row r="14" spans="1:21" ht="36" customHeight="1" x14ac:dyDescent="0.25">
      <c r="A14" s="526" t="str">
        <f>'6.1. Паспорт сетевой график'!A15</f>
        <v>Расширение просек ВЛ 15 кВ № 15-218 площадью 1,0 га и реконструкция участка ВЛ 15 кВ № 15-218 протяженностью 0,4 км с заменой голого провода на СИП</v>
      </c>
      <c r="B14" s="526"/>
      <c r="C14" s="526"/>
      <c r="D14" s="526"/>
      <c r="E14" s="526"/>
      <c r="F14" s="526"/>
      <c r="G14" s="526"/>
      <c r="H14" s="526"/>
      <c r="I14" s="526"/>
      <c r="J14" s="526"/>
      <c r="K14" s="526"/>
      <c r="L14" s="526"/>
      <c r="M14" s="526"/>
      <c r="N14" s="526"/>
      <c r="O14" s="526"/>
      <c r="P14" s="526"/>
      <c r="Q14" s="526"/>
      <c r="R14" s="526"/>
      <c r="S14" s="526"/>
      <c r="T14" s="526"/>
      <c r="U14" s="526"/>
    </row>
    <row r="15" spans="1:21" ht="15.75" customHeight="1" x14ac:dyDescent="0.25">
      <c r="A15" s="523" t="s">
        <v>3</v>
      </c>
      <c r="B15" s="523"/>
      <c r="C15" s="523"/>
      <c r="D15" s="523"/>
      <c r="E15" s="523"/>
      <c r="F15" s="523"/>
      <c r="G15" s="523"/>
      <c r="H15" s="523"/>
      <c r="I15" s="523"/>
      <c r="J15" s="523"/>
      <c r="K15" s="523"/>
      <c r="L15" s="523"/>
      <c r="M15" s="523"/>
      <c r="N15" s="523"/>
      <c r="O15" s="523"/>
      <c r="P15" s="523"/>
      <c r="Q15" s="523"/>
      <c r="R15" s="523"/>
      <c r="S15" s="523"/>
      <c r="T15" s="523"/>
      <c r="U15" s="523"/>
    </row>
    <row r="16" spans="1:21" x14ac:dyDescent="0.25">
      <c r="A16" s="527"/>
      <c r="B16" s="527"/>
      <c r="C16" s="527"/>
      <c r="D16" s="527"/>
      <c r="E16" s="527"/>
      <c r="F16" s="527"/>
      <c r="G16" s="527"/>
      <c r="H16" s="527"/>
      <c r="I16" s="527"/>
      <c r="J16" s="527"/>
      <c r="K16" s="527"/>
      <c r="L16" s="527"/>
      <c r="M16" s="527"/>
      <c r="N16" s="527"/>
      <c r="O16" s="527"/>
      <c r="P16" s="527"/>
      <c r="Q16" s="527"/>
      <c r="R16" s="527"/>
      <c r="S16" s="527"/>
      <c r="T16" s="527"/>
      <c r="U16" s="527"/>
    </row>
    <row r="17" spans="1:24" x14ac:dyDescent="0.25">
      <c r="A17" s="55"/>
      <c r="H17" s="55"/>
      <c r="I17" s="55"/>
      <c r="J17" s="55"/>
      <c r="K17" s="55"/>
      <c r="L17" s="55"/>
      <c r="M17" s="55"/>
      <c r="N17" s="55"/>
      <c r="O17" s="55"/>
      <c r="P17" s="55"/>
      <c r="Q17" s="55"/>
      <c r="R17" s="55"/>
      <c r="S17" s="55"/>
      <c r="T17" s="55"/>
    </row>
    <row r="18" spans="1:24" x14ac:dyDescent="0.25">
      <c r="A18" s="528" t="s">
        <v>430</v>
      </c>
      <c r="B18" s="528"/>
      <c r="C18" s="528"/>
      <c r="D18" s="528"/>
      <c r="E18" s="528"/>
      <c r="F18" s="528"/>
      <c r="G18" s="528"/>
      <c r="H18" s="528"/>
      <c r="I18" s="528"/>
      <c r="J18" s="528"/>
      <c r="K18" s="528"/>
      <c r="L18" s="528"/>
      <c r="M18" s="528"/>
      <c r="N18" s="528"/>
      <c r="O18" s="528"/>
      <c r="P18" s="528"/>
      <c r="Q18" s="528"/>
      <c r="R18" s="528"/>
      <c r="S18" s="528"/>
      <c r="T18" s="528"/>
      <c r="U18" s="528"/>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13" t="s">
        <v>180</v>
      </c>
      <c r="B20" s="513" t="s">
        <v>179</v>
      </c>
      <c r="C20" s="509" t="s">
        <v>178</v>
      </c>
      <c r="D20" s="509"/>
      <c r="E20" s="516" t="s">
        <v>177</v>
      </c>
      <c r="F20" s="516"/>
      <c r="G20" s="517" t="s">
        <v>548</v>
      </c>
      <c r="H20" s="524" t="s">
        <v>566</v>
      </c>
      <c r="I20" s="525"/>
      <c r="J20" s="525"/>
      <c r="K20" s="525"/>
      <c r="L20" s="524" t="s">
        <v>567</v>
      </c>
      <c r="M20" s="525"/>
      <c r="N20" s="525"/>
      <c r="O20" s="525"/>
      <c r="P20" s="524" t="s">
        <v>568</v>
      </c>
      <c r="Q20" s="525"/>
      <c r="R20" s="525"/>
      <c r="S20" s="525"/>
      <c r="T20" s="529" t="s">
        <v>176</v>
      </c>
      <c r="U20" s="529"/>
      <c r="V20" s="64"/>
      <c r="W20" s="64"/>
      <c r="X20" s="64"/>
    </row>
    <row r="21" spans="1:24" ht="99.75" customHeight="1" x14ac:dyDescent="0.25">
      <c r="A21" s="514"/>
      <c r="B21" s="514"/>
      <c r="C21" s="509"/>
      <c r="D21" s="509"/>
      <c r="E21" s="516"/>
      <c r="F21" s="516"/>
      <c r="G21" s="518"/>
      <c r="H21" s="509" t="s">
        <v>1</v>
      </c>
      <c r="I21" s="509"/>
      <c r="J21" s="509" t="s">
        <v>8</v>
      </c>
      <c r="K21" s="509"/>
      <c r="L21" s="509" t="s">
        <v>1</v>
      </c>
      <c r="M21" s="509"/>
      <c r="N21" s="509" t="s">
        <v>8</v>
      </c>
      <c r="O21" s="509"/>
      <c r="P21" s="509" t="s">
        <v>1</v>
      </c>
      <c r="Q21" s="509"/>
      <c r="R21" s="509" t="s">
        <v>8</v>
      </c>
      <c r="S21" s="509"/>
      <c r="T21" s="529"/>
      <c r="U21" s="529"/>
    </row>
    <row r="22" spans="1:24" ht="89.25" customHeight="1" x14ac:dyDescent="0.25">
      <c r="A22" s="515"/>
      <c r="B22" s="515"/>
      <c r="C22" s="420" t="s">
        <v>1</v>
      </c>
      <c r="D22" s="420" t="s">
        <v>175</v>
      </c>
      <c r="E22" s="421" t="s">
        <v>522</v>
      </c>
      <c r="F22" s="421" t="s">
        <v>569</v>
      </c>
      <c r="G22" s="519"/>
      <c r="H22" s="327" t="s">
        <v>411</v>
      </c>
      <c r="I22" s="327" t="s">
        <v>412</v>
      </c>
      <c r="J22" s="327" t="s">
        <v>411</v>
      </c>
      <c r="K22" s="327" t="s">
        <v>412</v>
      </c>
      <c r="L22" s="327" t="s">
        <v>411</v>
      </c>
      <c r="M22" s="327" t="s">
        <v>412</v>
      </c>
      <c r="N22" s="327" t="s">
        <v>411</v>
      </c>
      <c r="O22" s="327" t="s">
        <v>412</v>
      </c>
      <c r="P22" s="327" t="s">
        <v>411</v>
      </c>
      <c r="Q22" s="327" t="s">
        <v>412</v>
      </c>
      <c r="R22" s="327" t="s">
        <v>411</v>
      </c>
      <c r="S22" s="327" t="s">
        <v>412</v>
      </c>
      <c r="T22" s="351" t="s">
        <v>1</v>
      </c>
      <c r="U22" s="351" t="s">
        <v>8</v>
      </c>
    </row>
    <row r="23" spans="1:24" ht="19.5" customHeight="1" x14ac:dyDescent="0.25">
      <c r="A23" s="372">
        <v>1</v>
      </c>
      <c r="B23" s="372">
        <v>2</v>
      </c>
      <c r="C23" s="372">
        <v>3</v>
      </c>
      <c r="D23" s="372">
        <v>4</v>
      </c>
      <c r="E23" s="372">
        <v>5</v>
      </c>
      <c r="F23" s="372">
        <v>6</v>
      </c>
      <c r="G23" s="372">
        <v>7</v>
      </c>
      <c r="H23" s="372">
        <v>28</v>
      </c>
      <c r="I23" s="372">
        <v>29</v>
      </c>
      <c r="J23" s="372">
        <v>30</v>
      </c>
      <c r="K23" s="372">
        <v>31</v>
      </c>
      <c r="L23" s="372">
        <v>32</v>
      </c>
      <c r="M23" s="372">
        <v>33</v>
      </c>
      <c r="N23" s="372">
        <v>34</v>
      </c>
      <c r="O23" s="372">
        <v>35</v>
      </c>
      <c r="P23" s="372">
        <v>36</v>
      </c>
      <c r="Q23" s="372">
        <v>37</v>
      </c>
      <c r="R23" s="372">
        <v>38</v>
      </c>
      <c r="S23" s="372">
        <v>39</v>
      </c>
      <c r="T23" s="372">
        <v>28</v>
      </c>
      <c r="U23" s="372">
        <v>29</v>
      </c>
    </row>
    <row r="24" spans="1:24" ht="47.25" customHeight="1" x14ac:dyDescent="0.25">
      <c r="A24" s="328">
        <v>1</v>
      </c>
      <c r="B24" s="329" t="s">
        <v>174</v>
      </c>
      <c r="C24" s="330">
        <f t="shared" ref="C24:G24" si="0">SUM(C25:C29)</f>
        <v>1.33789658</v>
      </c>
      <c r="D24" s="330">
        <f t="shared" si="0"/>
        <v>0</v>
      </c>
      <c r="E24" s="330">
        <f t="shared" si="0"/>
        <v>1.33789658</v>
      </c>
      <c r="F24" s="330">
        <f t="shared" si="0"/>
        <v>2.2973979999999949E-2</v>
      </c>
      <c r="G24" s="330">
        <f t="shared" si="0"/>
        <v>6.6666669999999997E-2</v>
      </c>
      <c r="H24" s="330">
        <f t="shared" ref="H24:S24" si="1">SUM(H25:H29)</f>
        <v>0.81781270000000006</v>
      </c>
      <c r="I24" s="330">
        <f t="shared" si="1"/>
        <v>0</v>
      </c>
      <c r="J24" s="330">
        <f t="shared" si="1"/>
        <v>1.24825593</v>
      </c>
      <c r="K24" s="330">
        <f t="shared" si="1"/>
        <v>0</v>
      </c>
      <c r="L24" s="330">
        <f t="shared" si="1"/>
        <v>2.2973980000000001E-2</v>
      </c>
      <c r="M24" s="330">
        <f t="shared" si="1"/>
        <v>0</v>
      </c>
      <c r="N24" s="330">
        <f t="shared" si="1"/>
        <v>2.2973980000000001E-2</v>
      </c>
      <c r="O24" s="330">
        <f t="shared" si="1"/>
        <v>0</v>
      </c>
      <c r="P24" s="330">
        <f t="shared" si="1"/>
        <v>0</v>
      </c>
      <c r="Q24" s="330">
        <f t="shared" si="1"/>
        <v>0</v>
      </c>
      <c r="R24" s="330">
        <f t="shared" si="1"/>
        <v>0</v>
      </c>
      <c r="S24" s="330">
        <f t="shared" si="1"/>
        <v>0</v>
      </c>
      <c r="T24" s="330">
        <f>H24+L24+P24</f>
        <v>0.84078668000000001</v>
      </c>
      <c r="U24" s="330">
        <f>J24+N24+R24</f>
        <v>1.27122991</v>
      </c>
    </row>
    <row r="25" spans="1:24" ht="24" customHeight="1" x14ac:dyDescent="0.25">
      <c r="A25" s="331" t="s">
        <v>173</v>
      </c>
      <c r="B25" s="332" t="s">
        <v>172</v>
      </c>
      <c r="C25" s="330">
        <v>0</v>
      </c>
      <c r="D25" s="330">
        <v>0</v>
      </c>
      <c r="E25" s="330">
        <f>C25</f>
        <v>0</v>
      </c>
      <c r="F25" s="330">
        <f>E25-G25-J25</f>
        <v>0</v>
      </c>
      <c r="G25" s="333">
        <v>0</v>
      </c>
      <c r="H25" s="333">
        <v>0</v>
      </c>
      <c r="I25" s="333">
        <v>0</v>
      </c>
      <c r="J25" s="333">
        <v>0</v>
      </c>
      <c r="K25" s="333">
        <v>0</v>
      </c>
      <c r="L25" s="333">
        <v>0</v>
      </c>
      <c r="M25" s="333">
        <v>0</v>
      </c>
      <c r="N25" s="333">
        <v>0</v>
      </c>
      <c r="O25" s="333">
        <v>0</v>
      </c>
      <c r="P25" s="333">
        <v>0</v>
      </c>
      <c r="Q25" s="333">
        <v>0</v>
      </c>
      <c r="R25" s="333">
        <v>0</v>
      </c>
      <c r="S25" s="333">
        <v>0</v>
      </c>
      <c r="T25" s="330">
        <f t="shared" ref="T25:T64" si="2">H25+L25+P25</f>
        <v>0</v>
      </c>
      <c r="U25" s="330">
        <f t="shared" ref="U25:U64" si="3">J25+N25+R25</f>
        <v>0</v>
      </c>
    </row>
    <row r="26" spans="1:24" x14ac:dyDescent="0.25">
      <c r="A26" s="331" t="s">
        <v>171</v>
      </c>
      <c r="B26" s="332" t="s">
        <v>170</v>
      </c>
      <c r="C26" s="330">
        <v>0</v>
      </c>
      <c r="D26" s="330">
        <v>0</v>
      </c>
      <c r="E26" s="330">
        <f>C26</f>
        <v>0</v>
      </c>
      <c r="F26" s="330">
        <f t="shared" ref="F26:F64" si="4">E26-G26-J26</f>
        <v>0</v>
      </c>
      <c r="G26" s="333">
        <v>0</v>
      </c>
      <c r="H26" s="333">
        <v>0</v>
      </c>
      <c r="I26" s="333">
        <v>0</v>
      </c>
      <c r="J26" s="333">
        <v>0</v>
      </c>
      <c r="K26" s="333">
        <v>0</v>
      </c>
      <c r="L26" s="333">
        <v>0</v>
      </c>
      <c r="M26" s="333">
        <v>0</v>
      </c>
      <c r="N26" s="333">
        <v>0</v>
      </c>
      <c r="O26" s="333">
        <v>0</v>
      </c>
      <c r="P26" s="333">
        <v>0</v>
      </c>
      <c r="Q26" s="333">
        <v>0</v>
      </c>
      <c r="R26" s="333">
        <v>0</v>
      </c>
      <c r="S26" s="333">
        <v>0</v>
      </c>
      <c r="T26" s="330">
        <f t="shared" si="2"/>
        <v>0</v>
      </c>
      <c r="U26" s="330">
        <f t="shared" si="3"/>
        <v>0</v>
      </c>
    </row>
    <row r="27" spans="1:24" ht="31.5" x14ac:dyDescent="0.25">
      <c r="A27" s="331" t="s">
        <v>169</v>
      </c>
      <c r="B27" s="332" t="s">
        <v>367</v>
      </c>
      <c r="C27" s="330">
        <v>1.33789658</v>
      </c>
      <c r="D27" s="330">
        <v>0</v>
      </c>
      <c r="E27" s="330">
        <f>C27</f>
        <v>1.33789658</v>
      </c>
      <c r="F27" s="330">
        <f t="shared" si="4"/>
        <v>2.2973979999999949E-2</v>
      </c>
      <c r="G27" s="333">
        <v>6.6666669999999997E-2</v>
      </c>
      <c r="H27" s="333">
        <v>0.81781270000000006</v>
      </c>
      <c r="I27" s="333">
        <v>0</v>
      </c>
      <c r="J27" s="333">
        <v>1.24825593</v>
      </c>
      <c r="K27" s="333">
        <v>0</v>
      </c>
      <c r="L27" s="333">
        <v>2.2973980000000001E-2</v>
      </c>
      <c r="M27" s="333">
        <v>0</v>
      </c>
      <c r="N27" s="333">
        <v>2.2973980000000001E-2</v>
      </c>
      <c r="O27" s="333">
        <v>0</v>
      </c>
      <c r="P27" s="333">
        <v>0</v>
      </c>
      <c r="Q27" s="333">
        <v>0</v>
      </c>
      <c r="R27" s="333">
        <v>0</v>
      </c>
      <c r="S27" s="333">
        <v>0</v>
      </c>
      <c r="T27" s="330">
        <f t="shared" si="2"/>
        <v>0.84078668000000001</v>
      </c>
      <c r="U27" s="330">
        <f t="shared" si="3"/>
        <v>1.27122991</v>
      </c>
    </row>
    <row r="28" spans="1:24" x14ac:dyDescent="0.25">
      <c r="A28" s="331" t="s">
        <v>168</v>
      </c>
      <c r="B28" s="332" t="s">
        <v>514</v>
      </c>
      <c r="C28" s="330">
        <v>0</v>
      </c>
      <c r="D28" s="330">
        <v>0</v>
      </c>
      <c r="E28" s="330">
        <f>C28</f>
        <v>0</v>
      </c>
      <c r="F28" s="330">
        <f t="shared" si="4"/>
        <v>0</v>
      </c>
      <c r="G28" s="333">
        <v>0</v>
      </c>
      <c r="H28" s="333">
        <v>0</v>
      </c>
      <c r="I28" s="333">
        <v>0</v>
      </c>
      <c r="J28" s="333">
        <v>0</v>
      </c>
      <c r="K28" s="333">
        <v>0</v>
      </c>
      <c r="L28" s="333">
        <v>0</v>
      </c>
      <c r="M28" s="333">
        <v>0</v>
      </c>
      <c r="N28" s="333">
        <v>0</v>
      </c>
      <c r="O28" s="333">
        <v>0</v>
      </c>
      <c r="P28" s="333">
        <v>0</v>
      </c>
      <c r="Q28" s="333">
        <v>0</v>
      </c>
      <c r="R28" s="333">
        <v>0</v>
      </c>
      <c r="S28" s="333">
        <v>0</v>
      </c>
      <c r="T28" s="330">
        <f t="shared" si="2"/>
        <v>0</v>
      </c>
      <c r="U28" s="330">
        <f t="shared" si="3"/>
        <v>0</v>
      </c>
    </row>
    <row r="29" spans="1:24" x14ac:dyDescent="0.25">
      <c r="A29" s="331" t="s">
        <v>167</v>
      </c>
      <c r="B29" s="63" t="s">
        <v>166</v>
      </c>
      <c r="C29" s="330">
        <v>0</v>
      </c>
      <c r="D29" s="330">
        <v>0</v>
      </c>
      <c r="E29" s="330">
        <f>C29</f>
        <v>0</v>
      </c>
      <c r="F29" s="330">
        <f t="shared" si="4"/>
        <v>0</v>
      </c>
      <c r="G29" s="333">
        <v>0</v>
      </c>
      <c r="H29" s="333">
        <v>0</v>
      </c>
      <c r="I29" s="333">
        <v>0</v>
      </c>
      <c r="J29" s="333">
        <v>0</v>
      </c>
      <c r="K29" s="333">
        <v>0</v>
      </c>
      <c r="L29" s="333">
        <v>0</v>
      </c>
      <c r="M29" s="333">
        <v>0</v>
      </c>
      <c r="N29" s="333">
        <v>0</v>
      </c>
      <c r="O29" s="333">
        <v>0</v>
      </c>
      <c r="P29" s="333">
        <v>0</v>
      </c>
      <c r="Q29" s="333">
        <v>0</v>
      </c>
      <c r="R29" s="333">
        <v>0</v>
      </c>
      <c r="S29" s="333">
        <v>0</v>
      </c>
      <c r="T29" s="330">
        <f t="shared" si="2"/>
        <v>0</v>
      </c>
      <c r="U29" s="330">
        <f t="shared" si="3"/>
        <v>0</v>
      </c>
    </row>
    <row r="30" spans="1:24" s="334" customFormat="1" ht="47.25" x14ac:dyDescent="0.25">
      <c r="A30" s="328" t="s">
        <v>60</v>
      </c>
      <c r="B30" s="329" t="s">
        <v>165</v>
      </c>
      <c r="C30" s="330">
        <f t="shared" ref="C30:D30" si="5">SUM(C31:C34)</f>
        <v>1.32986326</v>
      </c>
      <c r="D30" s="330">
        <f t="shared" si="5"/>
        <v>0</v>
      </c>
      <c r="E30" s="330">
        <f t="shared" ref="E30:G30" si="6">SUM(E31:E34)</f>
        <v>1.32986326</v>
      </c>
      <c r="F30" s="330">
        <f t="shared" si="6"/>
        <v>1.9144979999999999E-2</v>
      </c>
      <c r="G30" s="330">
        <f t="shared" si="6"/>
        <v>6.6666669999999997E-2</v>
      </c>
      <c r="H30" s="330">
        <f t="shared" ref="H30:S30" si="7">SUM(H31:H34)</f>
        <v>0.80849925000000011</v>
      </c>
      <c r="I30" s="330">
        <f t="shared" si="7"/>
        <v>0</v>
      </c>
      <c r="J30" s="330">
        <f t="shared" si="7"/>
        <v>1.2440516099999999</v>
      </c>
      <c r="K30" s="330">
        <f t="shared" si="7"/>
        <v>0</v>
      </c>
      <c r="L30" s="330">
        <f t="shared" si="7"/>
        <v>1.9144979999999999E-2</v>
      </c>
      <c r="M30" s="330">
        <f t="shared" si="7"/>
        <v>0</v>
      </c>
      <c r="N30" s="330">
        <f t="shared" si="7"/>
        <v>1.9144979999999999E-2</v>
      </c>
      <c r="O30" s="330">
        <f t="shared" si="7"/>
        <v>0</v>
      </c>
      <c r="P30" s="330">
        <f t="shared" si="7"/>
        <v>0</v>
      </c>
      <c r="Q30" s="330">
        <f t="shared" si="7"/>
        <v>0</v>
      </c>
      <c r="R30" s="330">
        <f t="shared" si="7"/>
        <v>0</v>
      </c>
      <c r="S30" s="330">
        <f t="shared" si="7"/>
        <v>0</v>
      </c>
      <c r="T30" s="330">
        <f t="shared" si="2"/>
        <v>0.82764423000000009</v>
      </c>
      <c r="U30" s="330">
        <f t="shared" si="3"/>
        <v>1.26319659</v>
      </c>
      <c r="W30" s="54"/>
    </row>
    <row r="31" spans="1:24" x14ac:dyDescent="0.25">
      <c r="A31" s="328" t="s">
        <v>164</v>
      </c>
      <c r="B31" s="332" t="s">
        <v>163</v>
      </c>
      <c r="C31" s="330">
        <v>6.6666669999999997E-2</v>
      </c>
      <c r="D31" s="330">
        <v>0</v>
      </c>
      <c r="E31" s="330">
        <f t="shared" ref="E31:E64" si="8">C31</f>
        <v>6.6666669999999997E-2</v>
      </c>
      <c r="F31" s="330">
        <f t="shared" si="4"/>
        <v>0</v>
      </c>
      <c r="G31" s="333">
        <v>6.6666669999999997E-2</v>
      </c>
      <c r="H31" s="333">
        <v>0</v>
      </c>
      <c r="I31" s="333">
        <v>0</v>
      </c>
      <c r="J31" s="333">
        <v>0</v>
      </c>
      <c r="K31" s="333">
        <v>0</v>
      </c>
      <c r="L31" s="333">
        <v>0</v>
      </c>
      <c r="M31" s="333">
        <v>0</v>
      </c>
      <c r="N31" s="333">
        <v>0</v>
      </c>
      <c r="O31" s="333">
        <v>0</v>
      </c>
      <c r="P31" s="333">
        <v>0</v>
      </c>
      <c r="Q31" s="333">
        <v>0</v>
      </c>
      <c r="R31" s="333">
        <v>0</v>
      </c>
      <c r="S31" s="333">
        <v>0</v>
      </c>
      <c r="T31" s="330">
        <f t="shared" si="2"/>
        <v>0</v>
      </c>
      <c r="U31" s="330">
        <f t="shared" si="3"/>
        <v>0</v>
      </c>
    </row>
    <row r="32" spans="1:24" ht="31.5" x14ac:dyDescent="0.25">
      <c r="A32" s="328" t="s">
        <v>162</v>
      </c>
      <c r="B32" s="332" t="s">
        <v>161</v>
      </c>
      <c r="C32" s="330">
        <v>1.209884</v>
      </c>
      <c r="D32" s="330">
        <v>0</v>
      </c>
      <c r="E32" s="330">
        <f t="shared" si="8"/>
        <v>1.209884</v>
      </c>
      <c r="F32" s="330">
        <f t="shared" si="4"/>
        <v>0</v>
      </c>
      <c r="G32" s="333">
        <v>0</v>
      </c>
      <c r="H32" s="333">
        <v>0.74857000000000007</v>
      </c>
      <c r="I32" s="333">
        <v>0</v>
      </c>
      <c r="J32" s="333">
        <v>1.209884</v>
      </c>
      <c r="K32" s="333">
        <v>0</v>
      </c>
      <c r="L32" s="333">
        <v>0</v>
      </c>
      <c r="M32" s="333">
        <v>0</v>
      </c>
      <c r="N32" s="333">
        <v>0</v>
      </c>
      <c r="O32" s="333">
        <v>0</v>
      </c>
      <c r="P32" s="333">
        <v>0</v>
      </c>
      <c r="Q32" s="333">
        <v>0</v>
      </c>
      <c r="R32" s="333">
        <v>0</v>
      </c>
      <c r="S32" s="333">
        <v>0</v>
      </c>
      <c r="T32" s="330">
        <f t="shared" si="2"/>
        <v>0.74857000000000007</v>
      </c>
      <c r="U32" s="330">
        <f t="shared" si="3"/>
        <v>1.209884</v>
      </c>
    </row>
    <row r="33" spans="1:23" x14ac:dyDescent="0.25">
      <c r="A33" s="328" t="s">
        <v>160</v>
      </c>
      <c r="B33" s="332" t="s">
        <v>159</v>
      </c>
      <c r="C33" s="330">
        <v>0</v>
      </c>
      <c r="D33" s="330">
        <v>0</v>
      </c>
      <c r="E33" s="330">
        <f t="shared" si="8"/>
        <v>0</v>
      </c>
      <c r="F33" s="330">
        <f t="shared" si="4"/>
        <v>0</v>
      </c>
      <c r="G33" s="333">
        <v>0</v>
      </c>
      <c r="H33" s="333">
        <v>0</v>
      </c>
      <c r="I33" s="333">
        <v>0</v>
      </c>
      <c r="J33" s="333">
        <v>0</v>
      </c>
      <c r="K33" s="333">
        <v>0</v>
      </c>
      <c r="L33" s="333">
        <v>0</v>
      </c>
      <c r="M33" s="333">
        <v>0</v>
      </c>
      <c r="N33" s="333">
        <v>0</v>
      </c>
      <c r="O33" s="333">
        <v>0</v>
      </c>
      <c r="P33" s="333">
        <v>0</v>
      </c>
      <c r="Q33" s="333">
        <v>0</v>
      </c>
      <c r="R33" s="333">
        <v>0</v>
      </c>
      <c r="S33" s="333">
        <v>0</v>
      </c>
      <c r="T33" s="330">
        <f t="shared" si="2"/>
        <v>0</v>
      </c>
      <c r="U33" s="330">
        <f t="shared" si="3"/>
        <v>0</v>
      </c>
    </row>
    <row r="34" spans="1:23" x14ac:dyDescent="0.25">
      <c r="A34" s="328" t="s">
        <v>158</v>
      </c>
      <c r="B34" s="332" t="s">
        <v>157</v>
      </c>
      <c r="C34" s="330">
        <v>5.331259E-2</v>
      </c>
      <c r="D34" s="330">
        <v>0</v>
      </c>
      <c r="E34" s="330">
        <f t="shared" si="8"/>
        <v>5.331259E-2</v>
      </c>
      <c r="F34" s="330">
        <f t="shared" si="4"/>
        <v>1.9144979999999999E-2</v>
      </c>
      <c r="G34" s="333">
        <v>0</v>
      </c>
      <c r="H34" s="333">
        <v>5.9929249999999996E-2</v>
      </c>
      <c r="I34" s="333">
        <v>0</v>
      </c>
      <c r="J34" s="333">
        <v>3.4167610000000001E-2</v>
      </c>
      <c r="K34" s="333">
        <v>0</v>
      </c>
      <c r="L34" s="333">
        <v>1.9144979999999999E-2</v>
      </c>
      <c r="M34" s="333">
        <v>0</v>
      </c>
      <c r="N34" s="333">
        <v>1.9144979999999999E-2</v>
      </c>
      <c r="O34" s="333">
        <v>0</v>
      </c>
      <c r="P34" s="333">
        <v>0</v>
      </c>
      <c r="Q34" s="333">
        <v>0</v>
      </c>
      <c r="R34" s="333">
        <v>0</v>
      </c>
      <c r="S34" s="333">
        <v>0</v>
      </c>
      <c r="T34" s="330">
        <f t="shared" si="2"/>
        <v>7.9074229999999995E-2</v>
      </c>
      <c r="U34" s="330">
        <f t="shared" si="3"/>
        <v>5.331259E-2</v>
      </c>
    </row>
    <row r="35" spans="1:23" s="334" customFormat="1" ht="31.5" x14ac:dyDescent="0.25">
      <c r="A35" s="328" t="s">
        <v>59</v>
      </c>
      <c r="B35" s="329" t="s">
        <v>156</v>
      </c>
      <c r="C35" s="330">
        <v>0</v>
      </c>
      <c r="D35" s="330">
        <v>0</v>
      </c>
      <c r="E35" s="330">
        <f t="shared" si="8"/>
        <v>0</v>
      </c>
      <c r="F35" s="330">
        <f t="shared" si="4"/>
        <v>0</v>
      </c>
      <c r="G35" s="330">
        <v>0</v>
      </c>
      <c r="H35" s="330">
        <v>0</v>
      </c>
      <c r="I35" s="330">
        <v>0</v>
      </c>
      <c r="J35" s="330">
        <v>0</v>
      </c>
      <c r="K35" s="330">
        <v>0</v>
      </c>
      <c r="L35" s="330">
        <v>0</v>
      </c>
      <c r="M35" s="330">
        <v>0</v>
      </c>
      <c r="N35" s="330">
        <v>0</v>
      </c>
      <c r="O35" s="330">
        <v>0</v>
      </c>
      <c r="P35" s="330">
        <v>0</v>
      </c>
      <c r="Q35" s="330">
        <v>0</v>
      </c>
      <c r="R35" s="330">
        <v>0</v>
      </c>
      <c r="S35" s="330">
        <v>0</v>
      </c>
      <c r="T35" s="330">
        <f t="shared" si="2"/>
        <v>0</v>
      </c>
      <c r="U35" s="330">
        <f t="shared" si="3"/>
        <v>0</v>
      </c>
      <c r="W35" s="54"/>
    </row>
    <row r="36" spans="1:23" ht="31.5" x14ac:dyDescent="0.25">
      <c r="A36" s="331" t="s">
        <v>155</v>
      </c>
      <c r="B36" s="335" t="s">
        <v>154</v>
      </c>
      <c r="C36" s="330">
        <v>0</v>
      </c>
      <c r="D36" s="330">
        <v>0</v>
      </c>
      <c r="E36" s="330">
        <f t="shared" si="8"/>
        <v>0</v>
      </c>
      <c r="F36" s="330">
        <f t="shared" si="4"/>
        <v>0</v>
      </c>
      <c r="G36" s="333">
        <v>0</v>
      </c>
      <c r="H36" s="333">
        <v>0</v>
      </c>
      <c r="I36" s="333">
        <v>0</v>
      </c>
      <c r="J36" s="333">
        <v>0</v>
      </c>
      <c r="K36" s="333">
        <v>0</v>
      </c>
      <c r="L36" s="333">
        <v>0</v>
      </c>
      <c r="M36" s="333">
        <v>0</v>
      </c>
      <c r="N36" s="333">
        <v>0</v>
      </c>
      <c r="O36" s="333">
        <v>0</v>
      </c>
      <c r="P36" s="333">
        <v>0</v>
      </c>
      <c r="Q36" s="333">
        <v>0</v>
      </c>
      <c r="R36" s="333">
        <v>0</v>
      </c>
      <c r="S36" s="333">
        <v>0</v>
      </c>
      <c r="T36" s="330">
        <f t="shared" si="2"/>
        <v>0</v>
      </c>
      <c r="U36" s="330">
        <f t="shared" si="3"/>
        <v>0</v>
      </c>
    </row>
    <row r="37" spans="1:23" x14ac:dyDescent="0.25">
      <c r="A37" s="331" t="s">
        <v>153</v>
      </c>
      <c r="B37" s="335" t="s">
        <v>143</v>
      </c>
      <c r="C37" s="330">
        <v>0</v>
      </c>
      <c r="D37" s="330">
        <v>0</v>
      </c>
      <c r="E37" s="330">
        <f t="shared" si="8"/>
        <v>0</v>
      </c>
      <c r="F37" s="330">
        <f t="shared" si="4"/>
        <v>0</v>
      </c>
      <c r="G37" s="333">
        <v>0</v>
      </c>
      <c r="H37" s="333">
        <v>0</v>
      </c>
      <c r="I37" s="333">
        <v>0</v>
      </c>
      <c r="J37" s="333">
        <v>0</v>
      </c>
      <c r="K37" s="333">
        <v>0</v>
      </c>
      <c r="L37" s="333">
        <v>0</v>
      </c>
      <c r="M37" s="333">
        <v>0</v>
      </c>
      <c r="N37" s="333">
        <v>0</v>
      </c>
      <c r="O37" s="333">
        <v>0</v>
      </c>
      <c r="P37" s="333">
        <v>0</v>
      </c>
      <c r="Q37" s="333">
        <v>0</v>
      </c>
      <c r="R37" s="333">
        <v>0</v>
      </c>
      <c r="S37" s="333">
        <v>0</v>
      </c>
      <c r="T37" s="330">
        <f t="shared" si="2"/>
        <v>0</v>
      </c>
      <c r="U37" s="330">
        <f t="shared" si="3"/>
        <v>0</v>
      </c>
    </row>
    <row r="38" spans="1:23" x14ac:dyDescent="0.25">
      <c r="A38" s="331" t="s">
        <v>152</v>
      </c>
      <c r="B38" s="335" t="s">
        <v>141</v>
      </c>
      <c r="C38" s="330">
        <v>0</v>
      </c>
      <c r="D38" s="330">
        <v>0</v>
      </c>
      <c r="E38" s="330">
        <f t="shared" si="8"/>
        <v>0</v>
      </c>
      <c r="F38" s="330">
        <f t="shared" si="4"/>
        <v>0</v>
      </c>
      <c r="G38" s="333">
        <v>0</v>
      </c>
      <c r="H38" s="333">
        <v>0</v>
      </c>
      <c r="I38" s="333">
        <v>0</v>
      </c>
      <c r="J38" s="333">
        <v>0</v>
      </c>
      <c r="K38" s="333">
        <v>0</v>
      </c>
      <c r="L38" s="333">
        <v>0</v>
      </c>
      <c r="M38" s="333">
        <v>0</v>
      </c>
      <c r="N38" s="333">
        <v>0</v>
      </c>
      <c r="O38" s="333">
        <v>0</v>
      </c>
      <c r="P38" s="333">
        <v>0</v>
      </c>
      <c r="Q38" s="333">
        <v>0</v>
      </c>
      <c r="R38" s="333">
        <v>0</v>
      </c>
      <c r="S38" s="333">
        <v>0</v>
      </c>
      <c r="T38" s="330">
        <f t="shared" si="2"/>
        <v>0</v>
      </c>
      <c r="U38" s="330">
        <f t="shared" si="3"/>
        <v>0</v>
      </c>
    </row>
    <row r="39" spans="1:23" ht="31.5" x14ac:dyDescent="0.25">
      <c r="A39" s="331" t="s">
        <v>151</v>
      </c>
      <c r="B39" s="332" t="s">
        <v>139</v>
      </c>
      <c r="C39" s="330">
        <v>0.58099999999999996</v>
      </c>
      <c r="D39" s="330">
        <v>0</v>
      </c>
      <c r="E39" s="330">
        <f t="shared" si="8"/>
        <v>0.58099999999999996</v>
      </c>
      <c r="F39" s="330">
        <f t="shared" si="4"/>
        <v>0.58099999999999996</v>
      </c>
      <c r="G39" s="333">
        <v>0</v>
      </c>
      <c r="H39" s="333">
        <v>0.4</v>
      </c>
      <c r="I39" s="333">
        <v>0</v>
      </c>
      <c r="J39" s="333">
        <v>0</v>
      </c>
      <c r="K39" s="333">
        <v>0</v>
      </c>
      <c r="L39" s="333">
        <v>0.58099999999999996</v>
      </c>
      <c r="M39" s="333">
        <v>0</v>
      </c>
      <c r="N39" s="333">
        <v>0.58099999999999996</v>
      </c>
      <c r="O39" s="333">
        <v>0</v>
      </c>
      <c r="P39" s="333">
        <v>0</v>
      </c>
      <c r="Q39" s="333">
        <v>0</v>
      </c>
      <c r="R39" s="333">
        <v>0</v>
      </c>
      <c r="S39" s="333">
        <v>0</v>
      </c>
      <c r="T39" s="330">
        <f t="shared" si="2"/>
        <v>0.98099999999999998</v>
      </c>
      <c r="U39" s="330">
        <f t="shared" si="3"/>
        <v>0.58099999999999996</v>
      </c>
    </row>
    <row r="40" spans="1:23" ht="31.5" x14ac:dyDescent="0.25">
      <c r="A40" s="331" t="s">
        <v>150</v>
      </c>
      <c r="B40" s="332" t="s">
        <v>137</v>
      </c>
      <c r="C40" s="330">
        <v>0</v>
      </c>
      <c r="D40" s="330">
        <v>0</v>
      </c>
      <c r="E40" s="330">
        <f t="shared" si="8"/>
        <v>0</v>
      </c>
      <c r="F40" s="330">
        <f t="shared" si="4"/>
        <v>0</v>
      </c>
      <c r="G40" s="333">
        <v>0</v>
      </c>
      <c r="H40" s="333">
        <v>0</v>
      </c>
      <c r="I40" s="333">
        <v>0</v>
      </c>
      <c r="J40" s="333">
        <v>0</v>
      </c>
      <c r="K40" s="333">
        <v>0</v>
      </c>
      <c r="L40" s="333">
        <v>0</v>
      </c>
      <c r="M40" s="333">
        <v>0</v>
      </c>
      <c r="N40" s="333">
        <v>0</v>
      </c>
      <c r="O40" s="333">
        <v>0</v>
      </c>
      <c r="P40" s="333">
        <v>0</v>
      </c>
      <c r="Q40" s="333">
        <v>0</v>
      </c>
      <c r="R40" s="333">
        <v>0</v>
      </c>
      <c r="S40" s="333">
        <v>0</v>
      </c>
      <c r="T40" s="330">
        <f t="shared" si="2"/>
        <v>0</v>
      </c>
      <c r="U40" s="330">
        <f t="shared" si="3"/>
        <v>0</v>
      </c>
    </row>
    <row r="41" spans="1:23" x14ac:dyDescent="0.25">
      <c r="A41" s="331" t="s">
        <v>149</v>
      </c>
      <c r="B41" s="332" t="s">
        <v>135</v>
      </c>
      <c r="C41" s="330">
        <v>0</v>
      </c>
      <c r="D41" s="330">
        <v>0</v>
      </c>
      <c r="E41" s="330">
        <f t="shared" si="8"/>
        <v>0</v>
      </c>
      <c r="F41" s="330">
        <f t="shared" si="4"/>
        <v>0</v>
      </c>
      <c r="G41" s="333">
        <v>0</v>
      </c>
      <c r="H41" s="333">
        <v>0</v>
      </c>
      <c r="I41" s="333">
        <v>0</v>
      </c>
      <c r="J41" s="333">
        <v>0</v>
      </c>
      <c r="K41" s="333">
        <v>0</v>
      </c>
      <c r="L41" s="333">
        <v>0</v>
      </c>
      <c r="M41" s="333">
        <v>0</v>
      </c>
      <c r="N41" s="333">
        <v>0</v>
      </c>
      <c r="O41" s="333">
        <v>0</v>
      </c>
      <c r="P41" s="333">
        <v>0</v>
      </c>
      <c r="Q41" s="333">
        <v>0</v>
      </c>
      <c r="R41" s="333">
        <v>0</v>
      </c>
      <c r="S41" s="333">
        <v>0</v>
      </c>
      <c r="T41" s="330">
        <f t="shared" si="2"/>
        <v>0</v>
      </c>
      <c r="U41" s="330">
        <f t="shared" si="3"/>
        <v>0</v>
      </c>
    </row>
    <row r="42" spans="1:23" ht="18.75" x14ac:dyDescent="0.25">
      <c r="A42" s="331" t="s">
        <v>148</v>
      </c>
      <c r="B42" s="335" t="s">
        <v>515</v>
      </c>
      <c r="C42" s="330">
        <v>0</v>
      </c>
      <c r="D42" s="330">
        <v>0</v>
      </c>
      <c r="E42" s="330">
        <f t="shared" si="8"/>
        <v>0</v>
      </c>
      <c r="F42" s="330">
        <f t="shared" si="4"/>
        <v>0</v>
      </c>
      <c r="G42" s="333">
        <v>0</v>
      </c>
      <c r="H42" s="333">
        <v>0</v>
      </c>
      <c r="I42" s="333">
        <v>0</v>
      </c>
      <c r="J42" s="333">
        <v>0</v>
      </c>
      <c r="K42" s="333">
        <v>0</v>
      </c>
      <c r="L42" s="333">
        <v>0</v>
      </c>
      <c r="M42" s="333">
        <v>0</v>
      </c>
      <c r="N42" s="333">
        <v>0</v>
      </c>
      <c r="O42" s="333">
        <v>0</v>
      </c>
      <c r="P42" s="333">
        <v>0</v>
      </c>
      <c r="Q42" s="333">
        <v>0</v>
      </c>
      <c r="R42" s="333">
        <v>0</v>
      </c>
      <c r="S42" s="333">
        <v>0</v>
      </c>
      <c r="T42" s="330">
        <f t="shared" si="2"/>
        <v>0</v>
      </c>
      <c r="U42" s="330">
        <f t="shared" si="3"/>
        <v>0</v>
      </c>
    </row>
    <row r="43" spans="1:23" s="334" customFormat="1" x14ac:dyDescent="0.25">
      <c r="A43" s="328" t="s">
        <v>58</v>
      </c>
      <c r="B43" s="329" t="s">
        <v>147</v>
      </c>
      <c r="C43" s="330">
        <v>0</v>
      </c>
      <c r="D43" s="330">
        <v>0</v>
      </c>
      <c r="E43" s="330">
        <f t="shared" si="8"/>
        <v>0</v>
      </c>
      <c r="F43" s="330">
        <f t="shared" si="4"/>
        <v>0</v>
      </c>
      <c r="G43" s="330">
        <v>0</v>
      </c>
      <c r="H43" s="330">
        <v>0</v>
      </c>
      <c r="I43" s="330">
        <v>0</v>
      </c>
      <c r="J43" s="330">
        <v>0</v>
      </c>
      <c r="K43" s="330">
        <v>0</v>
      </c>
      <c r="L43" s="330">
        <v>0</v>
      </c>
      <c r="M43" s="330">
        <v>0</v>
      </c>
      <c r="N43" s="330">
        <v>0</v>
      </c>
      <c r="O43" s="330">
        <v>0</v>
      </c>
      <c r="P43" s="330">
        <v>0</v>
      </c>
      <c r="Q43" s="330">
        <v>0</v>
      </c>
      <c r="R43" s="330">
        <v>0</v>
      </c>
      <c r="S43" s="330">
        <v>0</v>
      </c>
      <c r="T43" s="330">
        <f t="shared" si="2"/>
        <v>0</v>
      </c>
      <c r="U43" s="330">
        <f t="shared" si="3"/>
        <v>0</v>
      </c>
    </row>
    <row r="44" spans="1:23" x14ac:dyDescent="0.25">
      <c r="A44" s="331" t="s">
        <v>146</v>
      </c>
      <c r="B44" s="332" t="s">
        <v>145</v>
      </c>
      <c r="C44" s="330">
        <v>0</v>
      </c>
      <c r="D44" s="330">
        <v>0</v>
      </c>
      <c r="E44" s="330">
        <f t="shared" si="8"/>
        <v>0</v>
      </c>
      <c r="F44" s="330">
        <f t="shared" si="4"/>
        <v>0</v>
      </c>
      <c r="G44" s="333">
        <v>0</v>
      </c>
      <c r="H44" s="333">
        <v>0</v>
      </c>
      <c r="I44" s="333">
        <v>0</v>
      </c>
      <c r="J44" s="333">
        <v>0</v>
      </c>
      <c r="K44" s="333">
        <v>0</v>
      </c>
      <c r="L44" s="333">
        <v>0</v>
      </c>
      <c r="M44" s="333">
        <v>0</v>
      </c>
      <c r="N44" s="333">
        <v>0</v>
      </c>
      <c r="O44" s="333">
        <v>0</v>
      </c>
      <c r="P44" s="333">
        <v>0</v>
      </c>
      <c r="Q44" s="333">
        <v>0</v>
      </c>
      <c r="R44" s="333">
        <v>0</v>
      </c>
      <c r="S44" s="333">
        <v>0</v>
      </c>
      <c r="T44" s="330">
        <f t="shared" si="2"/>
        <v>0</v>
      </c>
      <c r="U44" s="330">
        <f t="shared" si="3"/>
        <v>0</v>
      </c>
    </row>
    <row r="45" spans="1:23" x14ac:dyDescent="0.25">
      <c r="A45" s="331" t="s">
        <v>144</v>
      </c>
      <c r="B45" s="332" t="s">
        <v>143</v>
      </c>
      <c r="C45" s="330">
        <v>0</v>
      </c>
      <c r="D45" s="330">
        <v>0</v>
      </c>
      <c r="E45" s="330">
        <f t="shared" si="8"/>
        <v>0</v>
      </c>
      <c r="F45" s="330">
        <f t="shared" si="4"/>
        <v>0</v>
      </c>
      <c r="G45" s="333">
        <v>0</v>
      </c>
      <c r="H45" s="333">
        <v>0</v>
      </c>
      <c r="I45" s="333">
        <v>0</v>
      </c>
      <c r="J45" s="333">
        <v>0</v>
      </c>
      <c r="K45" s="333">
        <v>0</v>
      </c>
      <c r="L45" s="333">
        <v>0</v>
      </c>
      <c r="M45" s="333">
        <v>0</v>
      </c>
      <c r="N45" s="333">
        <v>0</v>
      </c>
      <c r="O45" s="333">
        <v>0</v>
      </c>
      <c r="P45" s="333">
        <v>0</v>
      </c>
      <c r="Q45" s="333">
        <v>0</v>
      </c>
      <c r="R45" s="333">
        <v>0</v>
      </c>
      <c r="S45" s="333">
        <v>0</v>
      </c>
      <c r="T45" s="330">
        <f t="shared" si="2"/>
        <v>0</v>
      </c>
      <c r="U45" s="330">
        <f t="shared" si="3"/>
        <v>0</v>
      </c>
    </row>
    <row r="46" spans="1:23" x14ac:dyDescent="0.25">
      <c r="A46" s="331" t="s">
        <v>142</v>
      </c>
      <c r="B46" s="332" t="s">
        <v>141</v>
      </c>
      <c r="C46" s="330">
        <v>0</v>
      </c>
      <c r="D46" s="330">
        <v>0</v>
      </c>
      <c r="E46" s="330">
        <f t="shared" si="8"/>
        <v>0</v>
      </c>
      <c r="F46" s="330">
        <f t="shared" si="4"/>
        <v>0</v>
      </c>
      <c r="G46" s="333">
        <v>0</v>
      </c>
      <c r="H46" s="333">
        <v>0</v>
      </c>
      <c r="I46" s="333">
        <v>0</v>
      </c>
      <c r="J46" s="333">
        <v>0</v>
      </c>
      <c r="K46" s="333">
        <v>0</v>
      </c>
      <c r="L46" s="333">
        <v>0</v>
      </c>
      <c r="M46" s="333">
        <v>0</v>
      </c>
      <c r="N46" s="333">
        <v>0</v>
      </c>
      <c r="O46" s="333">
        <v>0</v>
      </c>
      <c r="P46" s="333">
        <v>0</v>
      </c>
      <c r="Q46" s="333">
        <v>0</v>
      </c>
      <c r="R46" s="333">
        <v>0</v>
      </c>
      <c r="S46" s="333">
        <v>0</v>
      </c>
      <c r="T46" s="330">
        <f t="shared" si="2"/>
        <v>0</v>
      </c>
      <c r="U46" s="330">
        <f t="shared" si="3"/>
        <v>0</v>
      </c>
    </row>
    <row r="47" spans="1:23" ht="31.5" x14ac:dyDescent="0.25">
      <c r="A47" s="331" t="s">
        <v>140</v>
      </c>
      <c r="B47" s="332" t="s">
        <v>139</v>
      </c>
      <c r="C47" s="330">
        <v>0.58099999999999996</v>
      </c>
      <c r="D47" s="330">
        <v>0</v>
      </c>
      <c r="E47" s="330">
        <f t="shared" si="8"/>
        <v>0.58099999999999996</v>
      </c>
      <c r="F47" s="330">
        <f t="shared" si="4"/>
        <v>0.58099999999999996</v>
      </c>
      <c r="G47" s="333">
        <v>0</v>
      </c>
      <c r="H47" s="333">
        <v>0.4</v>
      </c>
      <c r="I47" s="333">
        <v>0</v>
      </c>
      <c r="J47" s="333">
        <v>0</v>
      </c>
      <c r="K47" s="333">
        <v>0</v>
      </c>
      <c r="L47" s="333">
        <v>0.58099999999999996</v>
      </c>
      <c r="M47" s="333">
        <v>0</v>
      </c>
      <c r="N47" s="333">
        <v>0.58099999999999996</v>
      </c>
      <c r="O47" s="333">
        <v>0</v>
      </c>
      <c r="P47" s="333">
        <v>0</v>
      </c>
      <c r="Q47" s="333">
        <v>0</v>
      </c>
      <c r="R47" s="333">
        <v>0</v>
      </c>
      <c r="S47" s="333">
        <v>0</v>
      </c>
      <c r="T47" s="330">
        <f t="shared" si="2"/>
        <v>0.98099999999999998</v>
      </c>
      <c r="U47" s="330">
        <f t="shared" si="3"/>
        <v>0.58099999999999996</v>
      </c>
    </row>
    <row r="48" spans="1:23" ht="31.5" x14ac:dyDescent="0.25">
      <c r="A48" s="331" t="s">
        <v>138</v>
      </c>
      <c r="B48" s="332" t="s">
        <v>137</v>
      </c>
      <c r="C48" s="330">
        <v>0</v>
      </c>
      <c r="D48" s="330">
        <v>0</v>
      </c>
      <c r="E48" s="330">
        <f t="shared" si="8"/>
        <v>0</v>
      </c>
      <c r="F48" s="330">
        <f t="shared" si="4"/>
        <v>0</v>
      </c>
      <c r="G48" s="333">
        <v>0</v>
      </c>
      <c r="H48" s="333">
        <v>0</v>
      </c>
      <c r="I48" s="333">
        <v>0</v>
      </c>
      <c r="J48" s="333">
        <v>0</v>
      </c>
      <c r="K48" s="333">
        <v>0</v>
      </c>
      <c r="L48" s="333">
        <v>0</v>
      </c>
      <c r="M48" s="333">
        <v>0</v>
      </c>
      <c r="N48" s="333">
        <v>0</v>
      </c>
      <c r="O48" s="333">
        <v>0</v>
      </c>
      <c r="P48" s="333">
        <v>0</v>
      </c>
      <c r="Q48" s="333">
        <v>0</v>
      </c>
      <c r="R48" s="333">
        <v>0</v>
      </c>
      <c r="S48" s="333">
        <v>0</v>
      </c>
      <c r="T48" s="330">
        <f t="shared" si="2"/>
        <v>0</v>
      </c>
      <c r="U48" s="330">
        <f t="shared" si="3"/>
        <v>0</v>
      </c>
    </row>
    <row r="49" spans="1:21" x14ac:dyDescent="0.25">
      <c r="A49" s="331" t="s">
        <v>136</v>
      </c>
      <c r="B49" s="332" t="s">
        <v>135</v>
      </c>
      <c r="C49" s="330">
        <v>0</v>
      </c>
      <c r="D49" s="330">
        <v>0</v>
      </c>
      <c r="E49" s="330">
        <f t="shared" si="8"/>
        <v>0</v>
      </c>
      <c r="F49" s="330">
        <f t="shared" si="4"/>
        <v>0</v>
      </c>
      <c r="G49" s="333">
        <v>0</v>
      </c>
      <c r="H49" s="333">
        <v>0</v>
      </c>
      <c r="I49" s="333">
        <v>0</v>
      </c>
      <c r="J49" s="333">
        <v>0</v>
      </c>
      <c r="K49" s="333">
        <v>0</v>
      </c>
      <c r="L49" s="333">
        <v>0</v>
      </c>
      <c r="M49" s="333">
        <v>0</v>
      </c>
      <c r="N49" s="333">
        <v>0</v>
      </c>
      <c r="O49" s="333">
        <v>0</v>
      </c>
      <c r="P49" s="333">
        <v>0</v>
      </c>
      <c r="Q49" s="333">
        <v>0</v>
      </c>
      <c r="R49" s="333">
        <v>0</v>
      </c>
      <c r="S49" s="333">
        <v>0</v>
      </c>
      <c r="T49" s="330">
        <f t="shared" si="2"/>
        <v>0</v>
      </c>
      <c r="U49" s="330">
        <f t="shared" si="3"/>
        <v>0</v>
      </c>
    </row>
    <row r="50" spans="1:21" ht="18.75" x14ac:dyDescent="0.25">
      <c r="A50" s="331" t="s">
        <v>134</v>
      </c>
      <c r="B50" s="335" t="s">
        <v>549</v>
      </c>
      <c r="C50" s="330">
        <v>1</v>
      </c>
      <c r="D50" s="330">
        <v>0</v>
      </c>
      <c r="E50" s="330">
        <f t="shared" si="8"/>
        <v>1</v>
      </c>
      <c r="F50" s="330">
        <f t="shared" si="4"/>
        <v>0</v>
      </c>
      <c r="G50" s="333">
        <v>0</v>
      </c>
      <c r="H50" s="333">
        <v>1</v>
      </c>
      <c r="I50" s="333">
        <v>0</v>
      </c>
      <c r="J50" s="333">
        <v>1</v>
      </c>
      <c r="K50" s="333">
        <v>0</v>
      </c>
      <c r="L50" s="333">
        <v>0</v>
      </c>
      <c r="M50" s="333">
        <v>0</v>
      </c>
      <c r="N50" s="333">
        <v>0</v>
      </c>
      <c r="O50" s="333">
        <v>0</v>
      </c>
      <c r="P50" s="333">
        <v>0</v>
      </c>
      <c r="Q50" s="333">
        <v>0</v>
      </c>
      <c r="R50" s="333">
        <v>0</v>
      </c>
      <c r="S50" s="333">
        <v>0</v>
      </c>
      <c r="T50" s="330">
        <f t="shared" si="2"/>
        <v>1</v>
      </c>
      <c r="U50" s="330">
        <f t="shared" si="3"/>
        <v>1</v>
      </c>
    </row>
    <row r="51" spans="1:21" s="334" customFormat="1" ht="35.25" customHeight="1" x14ac:dyDescent="0.25">
      <c r="A51" s="328" t="s">
        <v>56</v>
      </c>
      <c r="B51" s="329" t="s">
        <v>133</v>
      </c>
      <c r="C51" s="330">
        <v>0</v>
      </c>
      <c r="D51" s="330">
        <v>0</v>
      </c>
      <c r="E51" s="330">
        <f t="shared" si="8"/>
        <v>0</v>
      </c>
      <c r="F51" s="330">
        <f t="shared" si="4"/>
        <v>0</v>
      </c>
      <c r="G51" s="330">
        <v>0</v>
      </c>
      <c r="H51" s="330">
        <v>0</v>
      </c>
      <c r="I51" s="330">
        <v>0</v>
      </c>
      <c r="J51" s="330">
        <v>0</v>
      </c>
      <c r="K51" s="330">
        <v>0</v>
      </c>
      <c r="L51" s="330">
        <v>0</v>
      </c>
      <c r="M51" s="330">
        <v>0</v>
      </c>
      <c r="N51" s="330">
        <v>0</v>
      </c>
      <c r="O51" s="330">
        <v>0</v>
      </c>
      <c r="P51" s="330">
        <v>0</v>
      </c>
      <c r="Q51" s="330">
        <v>0</v>
      </c>
      <c r="R51" s="330">
        <v>0</v>
      </c>
      <c r="S51" s="330">
        <v>0</v>
      </c>
      <c r="T51" s="330">
        <f t="shared" si="2"/>
        <v>0</v>
      </c>
      <c r="U51" s="330">
        <f t="shared" si="3"/>
        <v>0</v>
      </c>
    </row>
    <row r="52" spans="1:21" x14ac:dyDescent="0.25">
      <c r="A52" s="331" t="s">
        <v>132</v>
      </c>
      <c r="B52" s="332" t="s">
        <v>131</v>
      </c>
      <c r="C52" s="330">
        <v>1.32986326</v>
      </c>
      <c r="D52" s="330">
        <v>0</v>
      </c>
      <c r="E52" s="330">
        <f t="shared" si="8"/>
        <v>1.32986326</v>
      </c>
      <c r="F52" s="330">
        <f t="shared" si="4"/>
        <v>0.93479164999999997</v>
      </c>
      <c r="G52" s="333">
        <v>0</v>
      </c>
      <c r="H52" s="333">
        <v>0.87516592000000015</v>
      </c>
      <c r="I52" s="333">
        <v>0</v>
      </c>
      <c r="J52" s="333">
        <v>0.39507160999999996</v>
      </c>
      <c r="K52" s="333">
        <v>0</v>
      </c>
      <c r="L52" s="333">
        <v>0.93479164999999997</v>
      </c>
      <c r="M52" s="333">
        <v>0</v>
      </c>
      <c r="N52" s="333">
        <v>0.93479164999999997</v>
      </c>
      <c r="O52" s="333">
        <v>0</v>
      </c>
      <c r="P52" s="333">
        <v>0</v>
      </c>
      <c r="Q52" s="333">
        <v>0</v>
      </c>
      <c r="R52" s="333">
        <v>0</v>
      </c>
      <c r="S52" s="333">
        <v>0</v>
      </c>
      <c r="T52" s="330">
        <f t="shared" si="2"/>
        <v>1.8099575700000001</v>
      </c>
      <c r="U52" s="330">
        <f t="shared" si="3"/>
        <v>1.32986326</v>
      </c>
    </row>
    <row r="53" spans="1:21" x14ac:dyDescent="0.25">
      <c r="A53" s="331" t="s">
        <v>130</v>
      </c>
      <c r="B53" s="332" t="s">
        <v>124</v>
      </c>
      <c r="C53" s="330">
        <v>0</v>
      </c>
      <c r="D53" s="330">
        <v>0</v>
      </c>
      <c r="E53" s="330">
        <f t="shared" si="8"/>
        <v>0</v>
      </c>
      <c r="F53" s="330">
        <f t="shared" si="4"/>
        <v>0</v>
      </c>
      <c r="G53" s="333">
        <v>0</v>
      </c>
      <c r="H53" s="333">
        <v>0</v>
      </c>
      <c r="I53" s="333">
        <v>0</v>
      </c>
      <c r="J53" s="333">
        <v>0</v>
      </c>
      <c r="K53" s="333">
        <v>0</v>
      </c>
      <c r="L53" s="333">
        <v>0</v>
      </c>
      <c r="M53" s="333">
        <v>0</v>
      </c>
      <c r="N53" s="333">
        <v>0</v>
      </c>
      <c r="O53" s="333">
        <v>0</v>
      </c>
      <c r="P53" s="333">
        <v>0</v>
      </c>
      <c r="Q53" s="333">
        <v>0</v>
      </c>
      <c r="R53" s="333">
        <v>0</v>
      </c>
      <c r="S53" s="333">
        <v>0</v>
      </c>
      <c r="T53" s="330">
        <f t="shared" si="2"/>
        <v>0</v>
      </c>
      <c r="U53" s="330">
        <f t="shared" si="3"/>
        <v>0</v>
      </c>
    </row>
    <row r="54" spans="1:21" x14ac:dyDescent="0.25">
      <c r="A54" s="331" t="s">
        <v>129</v>
      </c>
      <c r="B54" s="335" t="s">
        <v>123</v>
      </c>
      <c r="C54" s="330">
        <v>0</v>
      </c>
      <c r="D54" s="330">
        <v>0</v>
      </c>
      <c r="E54" s="330">
        <f t="shared" si="8"/>
        <v>0</v>
      </c>
      <c r="F54" s="330">
        <f t="shared" si="4"/>
        <v>0</v>
      </c>
      <c r="G54" s="333">
        <v>0</v>
      </c>
      <c r="H54" s="333">
        <v>0</v>
      </c>
      <c r="I54" s="333">
        <v>0</v>
      </c>
      <c r="J54" s="333">
        <v>0</v>
      </c>
      <c r="K54" s="333">
        <v>0</v>
      </c>
      <c r="L54" s="333">
        <v>0</v>
      </c>
      <c r="M54" s="333">
        <v>0</v>
      </c>
      <c r="N54" s="333">
        <v>0</v>
      </c>
      <c r="O54" s="333">
        <v>0</v>
      </c>
      <c r="P54" s="333">
        <v>0</v>
      </c>
      <c r="Q54" s="333">
        <v>0</v>
      </c>
      <c r="R54" s="333">
        <v>0</v>
      </c>
      <c r="S54" s="333">
        <v>0</v>
      </c>
      <c r="T54" s="330">
        <f t="shared" si="2"/>
        <v>0</v>
      </c>
      <c r="U54" s="330">
        <f t="shared" si="3"/>
        <v>0</v>
      </c>
    </row>
    <row r="55" spans="1:21" x14ac:dyDescent="0.25">
      <c r="A55" s="331" t="s">
        <v>128</v>
      </c>
      <c r="B55" s="335" t="s">
        <v>122</v>
      </c>
      <c r="C55" s="330">
        <v>0</v>
      </c>
      <c r="D55" s="330">
        <v>0</v>
      </c>
      <c r="E55" s="330">
        <f t="shared" si="8"/>
        <v>0</v>
      </c>
      <c r="F55" s="330">
        <f t="shared" si="4"/>
        <v>0</v>
      </c>
      <c r="G55" s="333">
        <v>0</v>
      </c>
      <c r="H55" s="333">
        <v>0</v>
      </c>
      <c r="I55" s="333">
        <v>0</v>
      </c>
      <c r="J55" s="333">
        <v>0</v>
      </c>
      <c r="K55" s="333">
        <v>0</v>
      </c>
      <c r="L55" s="333">
        <v>0</v>
      </c>
      <c r="M55" s="333">
        <v>0</v>
      </c>
      <c r="N55" s="333">
        <v>0</v>
      </c>
      <c r="O55" s="333">
        <v>0</v>
      </c>
      <c r="P55" s="333">
        <v>0</v>
      </c>
      <c r="Q55" s="333">
        <v>0</v>
      </c>
      <c r="R55" s="333">
        <v>0</v>
      </c>
      <c r="S55" s="333">
        <v>0</v>
      </c>
      <c r="T55" s="330">
        <f t="shared" si="2"/>
        <v>0</v>
      </c>
      <c r="U55" s="330">
        <f t="shared" si="3"/>
        <v>0</v>
      </c>
    </row>
    <row r="56" spans="1:21" x14ac:dyDescent="0.25">
      <c r="A56" s="331" t="s">
        <v>127</v>
      </c>
      <c r="B56" s="335" t="s">
        <v>121</v>
      </c>
      <c r="C56" s="330">
        <v>0.58099999999999996</v>
      </c>
      <c r="D56" s="330">
        <v>0</v>
      </c>
      <c r="E56" s="330">
        <f t="shared" si="8"/>
        <v>0.58099999999999996</v>
      </c>
      <c r="F56" s="330">
        <f t="shared" si="4"/>
        <v>0.58099999999999996</v>
      </c>
      <c r="G56" s="333">
        <v>0</v>
      </c>
      <c r="H56" s="333">
        <v>0.4</v>
      </c>
      <c r="I56" s="333">
        <v>0</v>
      </c>
      <c r="J56" s="333">
        <v>0</v>
      </c>
      <c r="K56" s="333">
        <v>0</v>
      </c>
      <c r="L56" s="333">
        <v>0.58099999999999996</v>
      </c>
      <c r="M56" s="333">
        <v>0</v>
      </c>
      <c r="N56" s="333">
        <v>0.58099999999999996</v>
      </c>
      <c r="O56" s="333">
        <v>0</v>
      </c>
      <c r="P56" s="333">
        <v>0</v>
      </c>
      <c r="Q56" s="333">
        <v>0</v>
      </c>
      <c r="R56" s="333">
        <v>0</v>
      </c>
      <c r="S56" s="333">
        <v>0</v>
      </c>
      <c r="T56" s="330">
        <f t="shared" si="2"/>
        <v>0.98099999999999998</v>
      </c>
      <c r="U56" s="330">
        <f t="shared" si="3"/>
        <v>0.58099999999999996</v>
      </c>
    </row>
    <row r="57" spans="1:21" ht="18.75" x14ac:dyDescent="0.25">
      <c r="A57" s="331" t="s">
        <v>126</v>
      </c>
      <c r="B57" s="335" t="s">
        <v>549</v>
      </c>
      <c r="C57" s="330">
        <v>1</v>
      </c>
      <c r="D57" s="330">
        <v>0</v>
      </c>
      <c r="E57" s="330">
        <f t="shared" si="8"/>
        <v>1</v>
      </c>
      <c r="F57" s="330">
        <f t="shared" si="4"/>
        <v>0</v>
      </c>
      <c r="G57" s="333">
        <f>G50</f>
        <v>0</v>
      </c>
      <c r="H57" s="333">
        <v>1</v>
      </c>
      <c r="I57" s="333">
        <v>0</v>
      </c>
      <c r="J57" s="333">
        <v>1</v>
      </c>
      <c r="K57" s="333">
        <v>0</v>
      </c>
      <c r="L57" s="333">
        <v>0</v>
      </c>
      <c r="M57" s="333">
        <v>0</v>
      </c>
      <c r="N57" s="333">
        <v>0</v>
      </c>
      <c r="O57" s="333">
        <v>0</v>
      </c>
      <c r="P57" s="333">
        <v>0</v>
      </c>
      <c r="Q57" s="333">
        <v>0</v>
      </c>
      <c r="R57" s="333">
        <v>0</v>
      </c>
      <c r="S57" s="333">
        <v>0</v>
      </c>
      <c r="T57" s="330">
        <f t="shared" si="2"/>
        <v>1</v>
      </c>
      <c r="U57" s="330">
        <f t="shared" si="3"/>
        <v>1</v>
      </c>
    </row>
    <row r="58" spans="1:21" s="334" customFormat="1" ht="36.75" customHeight="1" x14ac:dyDescent="0.25">
      <c r="A58" s="328" t="s">
        <v>55</v>
      </c>
      <c r="B58" s="336" t="s">
        <v>222</v>
      </c>
      <c r="C58" s="330">
        <v>0</v>
      </c>
      <c r="D58" s="330">
        <v>0</v>
      </c>
      <c r="E58" s="330">
        <f t="shared" si="8"/>
        <v>0</v>
      </c>
      <c r="F58" s="330">
        <f t="shared" si="4"/>
        <v>0</v>
      </c>
      <c r="G58" s="330">
        <v>0</v>
      </c>
      <c r="H58" s="330">
        <v>0</v>
      </c>
      <c r="I58" s="330">
        <v>0</v>
      </c>
      <c r="J58" s="330">
        <v>0</v>
      </c>
      <c r="K58" s="330">
        <v>0</v>
      </c>
      <c r="L58" s="330">
        <v>0</v>
      </c>
      <c r="M58" s="330">
        <v>0</v>
      </c>
      <c r="N58" s="330">
        <v>0</v>
      </c>
      <c r="O58" s="330">
        <v>0</v>
      </c>
      <c r="P58" s="330">
        <v>0</v>
      </c>
      <c r="Q58" s="330">
        <v>0</v>
      </c>
      <c r="R58" s="330">
        <v>0</v>
      </c>
      <c r="S58" s="330">
        <v>0</v>
      </c>
      <c r="T58" s="330">
        <f t="shared" si="2"/>
        <v>0</v>
      </c>
      <c r="U58" s="330">
        <f t="shared" si="3"/>
        <v>0</v>
      </c>
    </row>
    <row r="59" spans="1:21" s="334" customFormat="1" x14ac:dyDescent="0.25">
      <c r="A59" s="328" t="s">
        <v>53</v>
      </c>
      <c r="B59" s="329" t="s">
        <v>125</v>
      </c>
      <c r="C59" s="330">
        <v>0</v>
      </c>
      <c r="D59" s="330">
        <v>0</v>
      </c>
      <c r="E59" s="330">
        <f t="shared" si="8"/>
        <v>0</v>
      </c>
      <c r="F59" s="330">
        <f t="shared" si="4"/>
        <v>0</v>
      </c>
      <c r="G59" s="330">
        <v>0</v>
      </c>
      <c r="H59" s="330">
        <v>0</v>
      </c>
      <c r="I59" s="330">
        <v>0</v>
      </c>
      <c r="J59" s="330">
        <v>0</v>
      </c>
      <c r="K59" s="330">
        <v>0</v>
      </c>
      <c r="L59" s="330">
        <v>0</v>
      </c>
      <c r="M59" s="330">
        <v>0</v>
      </c>
      <c r="N59" s="330">
        <v>0</v>
      </c>
      <c r="O59" s="330">
        <v>0</v>
      </c>
      <c r="P59" s="330">
        <v>0</v>
      </c>
      <c r="Q59" s="330">
        <v>0</v>
      </c>
      <c r="R59" s="330">
        <v>0</v>
      </c>
      <c r="S59" s="330">
        <v>0</v>
      </c>
      <c r="T59" s="330">
        <f t="shared" si="2"/>
        <v>0</v>
      </c>
      <c r="U59" s="330">
        <f t="shared" si="3"/>
        <v>0</v>
      </c>
    </row>
    <row r="60" spans="1:21" x14ac:dyDescent="0.25">
      <c r="A60" s="331" t="s">
        <v>216</v>
      </c>
      <c r="B60" s="337" t="s">
        <v>145</v>
      </c>
      <c r="C60" s="330">
        <v>0</v>
      </c>
      <c r="D60" s="330">
        <v>0</v>
      </c>
      <c r="E60" s="330">
        <f t="shared" si="8"/>
        <v>0</v>
      </c>
      <c r="F60" s="330">
        <f t="shared" si="4"/>
        <v>0</v>
      </c>
      <c r="G60" s="333">
        <v>0</v>
      </c>
      <c r="H60" s="333">
        <v>0</v>
      </c>
      <c r="I60" s="333">
        <v>0</v>
      </c>
      <c r="J60" s="333">
        <v>0</v>
      </c>
      <c r="K60" s="333">
        <v>0</v>
      </c>
      <c r="L60" s="333">
        <v>0</v>
      </c>
      <c r="M60" s="333">
        <v>0</v>
      </c>
      <c r="N60" s="333">
        <v>0</v>
      </c>
      <c r="O60" s="333">
        <v>0</v>
      </c>
      <c r="P60" s="333">
        <v>0</v>
      </c>
      <c r="Q60" s="333">
        <v>0</v>
      </c>
      <c r="R60" s="333">
        <v>0</v>
      </c>
      <c r="S60" s="333">
        <v>0</v>
      </c>
      <c r="T60" s="330">
        <f t="shared" si="2"/>
        <v>0</v>
      </c>
      <c r="U60" s="330">
        <f t="shared" si="3"/>
        <v>0</v>
      </c>
    </row>
    <row r="61" spans="1:21" x14ac:dyDescent="0.25">
      <c r="A61" s="331" t="s">
        <v>217</v>
      </c>
      <c r="B61" s="337" t="s">
        <v>143</v>
      </c>
      <c r="C61" s="330">
        <v>0</v>
      </c>
      <c r="D61" s="330">
        <v>0</v>
      </c>
      <c r="E61" s="330">
        <f t="shared" si="8"/>
        <v>0</v>
      </c>
      <c r="F61" s="330">
        <f t="shared" si="4"/>
        <v>0</v>
      </c>
      <c r="G61" s="333">
        <v>0</v>
      </c>
      <c r="H61" s="333">
        <v>0</v>
      </c>
      <c r="I61" s="333">
        <v>0</v>
      </c>
      <c r="J61" s="333">
        <v>0</v>
      </c>
      <c r="K61" s="333">
        <v>0</v>
      </c>
      <c r="L61" s="333">
        <v>0</v>
      </c>
      <c r="M61" s="333">
        <v>0</v>
      </c>
      <c r="N61" s="333">
        <v>0</v>
      </c>
      <c r="O61" s="333">
        <v>0</v>
      </c>
      <c r="P61" s="333">
        <v>0</v>
      </c>
      <c r="Q61" s="333">
        <v>0</v>
      </c>
      <c r="R61" s="333">
        <v>0</v>
      </c>
      <c r="S61" s="333">
        <v>0</v>
      </c>
      <c r="T61" s="330">
        <f t="shared" si="2"/>
        <v>0</v>
      </c>
      <c r="U61" s="330">
        <f t="shared" si="3"/>
        <v>0</v>
      </c>
    </row>
    <row r="62" spans="1:21" x14ac:dyDescent="0.25">
      <c r="A62" s="331" t="s">
        <v>218</v>
      </c>
      <c r="B62" s="337" t="s">
        <v>141</v>
      </c>
      <c r="C62" s="330">
        <v>0</v>
      </c>
      <c r="D62" s="330">
        <v>0</v>
      </c>
      <c r="E62" s="330">
        <f t="shared" si="8"/>
        <v>0</v>
      </c>
      <c r="F62" s="330">
        <f t="shared" si="4"/>
        <v>0</v>
      </c>
      <c r="G62" s="333">
        <v>0</v>
      </c>
      <c r="H62" s="333">
        <v>0</v>
      </c>
      <c r="I62" s="333">
        <v>0</v>
      </c>
      <c r="J62" s="333">
        <v>0</v>
      </c>
      <c r="K62" s="333">
        <v>0</v>
      </c>
      <c r="L62" s="333">
        <v>0</v>
      </c>
      <c r="M62" s="333">
        <v>0</v>
      </c>
      <c r="N62" s="333">
        <v>0</v>
      </c>
      <c r="O62" s="333">
        <v>0</v>
      </c>
      <c r="P62" s="333">
        <v>0</v>
      </c>
      <c r="Q62" s="333">
        <v>0</v>
      </c>
      <c r="R62" s="333">
        <v>0</v>
      </c>
      <c r="S62" s="333">
        <v>0</v>
      </c>
      <c r="T62" s="330">
        <f t="shared" si="2"/>
        <v>0</v>
      </c>
      <c r="U62" s="330">
        <f t="shared" si="3"/>
        <v>0</v>
      </c>
    </row>
    <row r="63" spans="1:21" x14ac:dyDescent="0.25">
      <c r="A63" s="331" t="s">
        <v>219</v>
      </c>
      <c r="B63" s="337" t="s">
        <v>221</v>
      </c>
      <c r="C63" s="330">
        <v>0.58099999999999996</v>
      </c>
      <c r="D63" s="330">
        <v>0</v>
      </c>
      <c r="E63" s="330">
        <f t="shared" si="8"/>
        <v>0.58099999999999996</v>
      </c>
      <c r="F63" s="330">
        <f t="shared" si="4"/>
        <v>0.58099999999999996</v>
      </c>
      <c r="G63" s="333">
        <v>0</v>
      </c>
      <c r="H63" s="333">
        <v>0.4</v>
      </c>
      <c r="I63" s="333">
        <v>0</v>
      </c>
      <c r="J63" s="333">
        <v>0</v>
      </c>
      <c r="K63" s="333">
        <v>0</v>
      </c>
      <c r="L63" s="333">
        <v>0.58099999999999996</v>
      </c>
      <c r="M63" s="333">
        <v>0</v>
      </c>
      <c r="N63" s="333">
        <v>0.58099999999999996</v>
      </c>
      <c r="O63" s="333">
        <v>0</v>
      </c>
      <c r="P63" s="333">
        <v>0</v>
      </c>
      <c r="Q63" s="333">
        <v>0</v>
      </c>
      <c r="R63" s="333">
        <v>0</v>
      </c>
      <c r="S63" s="333">
        <v>0</v>
      </c>
      <c r="T63" s="330">
        <f t="shared" si="2"/>
        <v>0.98099999999999998</v>
      </c>
      <c r="U63" s="330">
        <f t="shared" si="3"/>
        <v>0.58099999999999996</v>
      </c>
    </row>
    <row r="64" spans="1:21" ht="18.75" x14ac:dyDescent="0.25">
      <c r="A64" s="331" t="s">
        <v>220</v>
      </c>
      <c r="B64" s="335" t="s">
        <v>516</v>
      </c>
      <c r="C64" s="330">
        <v>0</v>
      </c>
      <c r="D64" s="330">
        <v>0</v>
      </c>
      <c r="E64" s="330">
        <f t="shared" si="8"/>
        <v>0</v>
      </c>
      <c r="F64" s="330">
        <f t="shared" si="4"/>
        <v>0</v>
      </c>
      <c r="G64" s="333">
        <v>0</v>
      </c>
      <c r="H64" s="333">
        <v>0</v>
      </c>
      <c r="I64" s="333">
        <v>0</v>
      </c>
      <c r="J64" s="333">
        <v>0</v>
      </c>
      <c r="K64" s="333">
        <v>0</v>
      </c>
      <c r="L64" s="333">
        <v>0</v>
      </c>
      <c r="M64" s="333">
        <v>0</v>
      </c>
      <c r="N64" s="333">
        <v>0</v>
      </c>
      <c r="O64" s="333">
        <v>0</v>
      </c>
      <c r="P64" s="333">
        <v>0</v>
      </c>
      <c r="Q64" s="333">
        <v>0</v>
      </c>
      <c r="R64" s="333">
        <v>0</v>
      </c>
      <c r="S64" s="333">
        <v>0</v>
      </c>
      <c r="T64" s="330">
        <f t="shared" si="2"/>
        <v>0</v>
      </c>
      <c r="U64" s="330">
        <f t="shared" si="3"/>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10"/>
      <c r="C66" s="510"/>
      <c r="D66" s="510"/>
      <c r="E66" s="510"/>
      <c r="F66" s="510"/>
      <c r="G66" s="510"/>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20"/>
      <c r="C68" s="520"/>
      <c r="D68" s="520"/>
      <c r="E68" s="520"/>
      <c r="F68" s="520"/>
      <c r="G68" s="520"/>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10"/>
      <c r="C70" s="510"/>
      <c r="D70" s="510"/>
      <c r="E70" s="510"/>
      <c r="F70" s="510"/>
      <c r="G70" s="510"/>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10"/>
      <c r="C72" s="510"/>
      <c r="D72" s="510"/>
      <c r="E72" s="510"/>
      <c r="F72" s="510"/>
      <c r="G72" s="510"/>
      <c r="H72" s="55"/>
      <c r="I72" s="55"/>
      <c r="J72" s="55"/>
      <c r="K72" s="55"/>
      <c r="L72" s="55"/>
      <c r="M72" s="55"/>
      <c r="N72" s="55"/>
      <c r="O72" s="55"/>
      <c r="P72" s="55"/>
      <c r="Q72" s="55"/>
      <c r="R72" s="55"/>
      <c r="S72" s="55"/>
      <c r="T72" s="55"/>
    </row>
    <row r="73" spans="1:20" ht="32.25" customHeight="1" x14ac:dyDescent="0.25">
      <c r="A73" s="55"/>
      <c r="B73" s="520"/>
      <c r="C73" s="520"/>
      <c r="D73" s="520"/>
      <c r="E73" s="520"/>
      <c r="F73" s="520"/>
      <c r="G73" s="520"/>
      <c r="H73" s="55"/>
      <c r="I73" s="55"/>
      <c r="J73" s="55"/>
      <c r="K73" s="55"/>
      <c r="L73" s="55"/>
      <c r="M73" s="55"/>
      <c r="N73" s="55"/>
      <c r="O73" s="55"/>
      <c r="P73" s="55"/>
      <c r="Q73" s="55"/>
      <c r="R73" s="55"/>
      <c r="S73" s="55"/>
      <c r="T73" s="55"/>
    </row>
    <row r="74" spans="1:20" ht="51.75" customHeight="1" x14ac:dyDescent="0.25">
      <c r="A74" s="55"/>
      <c r="B74" s="510"/>
      <c r="C74" s="510"/>
      <c r="D74" s="510"/>
      <c r="E74" s="510"/>
      <c r="F74" s="510"/>
      <c r="G74" s="510"/>
      <c r="H74" s="55"/>
      <c r="I74" s="55"/>
      <c r="J74" s="55"/>
      <c r="K74" s="55"/>
      <c r="L74" s="55"/>
      <c r="M74" s="55"/>
      <c r="N74" s="55"/>
      <c r="O74" s="55"/>
      <c r="P74" s="55"/>
      <c r="Q74" s="55"/>
      <c r="R74" s="55"/>
      <c r="S74" s="55"/>
      <c r="T74" s="55"/>
    </row>
    <row r="75" spans="1:20" ht="21.75" customHeight="1" x14ac:dyDescent="0.25">
      <c r="A75" s="55"/>
      <c r="B75" s="511"/>
      <c r="C75" s="511"/>
      <c r="D75" s="511"/>
      <c r="E75" s="511"/>
      <c r="F75" s="511"/>
      <c r="G75" s="511"/>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12"/>
      <c r="C77" s="512"/>
      <c r="D77" s="512"/>
      <c r="E77" s="512"/>
      <c r="F77" s="512"/>
      <c r="G77" s="512"/>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4:U4"/>
    <mergeCell ref="A6:U6"/>
    <mergeCell ref="A8:U8"/>
    <mergeCell ref="A9:U9"/>
    <mergeCell ref="A11:U11"/>
    <mergeCell ref="B74:G74"/>
    <mergeCell ref="B75:G75"/>
    <mergeCell ref="B77:G77"/>
    <mergeCell ref="A20:A22"/>
    <mergeCell ref="B20:B22"/>
    <mergeCell ref="C20:D21"/>
    <mergeCell ref="E20:F21"/>
    <mergeCell ref="G20:G22"/>
    <mergeCell ref="B66:G66"/>
    <mergeCell ref="B68:G68"/>
    <mergeCell ref="B70:G70"/>
    <mergeCell ref="B72:G72"/>
    <mergeCell ref="B73:G73"/>
  </mergeCells>
  <conditionalFormatting sqref="E30:G30 C24:S24">
    <cfRule type="cellIs" dxfId="24" priority="28" operator="greaterThan">
      <formula>0</formula>
    </cfRule>
  </conditionalFormatting>
  <conditionalFormatting sqref="C31">
    <cfRule type="cellIs" dxfId="23" priority="27" operator="greaterThan">
      <formula>0</formula>
    </cfRule>
  </conditionalFormatting>
  <conditionalFormatting sqref="C31">
    <cfRule type="cellIs" dxfId="22" priority="26" operator="greaterThan">
      <formula>0</formula>
    </cfRule>
  </conditionalFormatting>
  <conditionalFormatting sqref="C31">
    <cfRule type="cellIs" dxfId="21" priority="25" operator="greaterThan">
      <formula>0</formula>
    </cfRule>
  </conditionalFormatting>
  <conditionalFormatting sqref="C25:C29 H25:I29 H31:I64 E30:G30 C31:C64 C24:S24">
    <cfRule type="cellIs" dxfId="20" priority="24" operator="notEqual">
      <formula>0</formula>
    </cfRule>
  </conditionalFormatting>
  <conditionalFormatting sqref="D31">
    <cfRule type="cellIs" dxfId="19" priority="22" operator="greaterThan">
      <formula>0</formula>
    </cfRule>
  </conditionalFormatting>
  <conditionalFormatting sqref="D31">
    <cfRule type="cellIs" dxfId="18" priority="21" operator="greaterThan">
      <formula>0</formula>
    </cfRule>
  </conditionalFormatting>
  <conditionalFormatting sqref="D31">
    <cfRule type="cellIs" dxfId="17" priority="20" operator="greaterThan">
      <formula>0</formula>
    </cfRule>
  </conditionalFormatting>
  <conditionalFormatting sqref="D25:E29 D31:E64">
    <cfRule type="cellIs" dxfId="16" priority="19" operator="notEqual">
      <formula>0</formula>
    </cfRule>
  </conditionalFormatting>
  <conditionalFormatting sqref="G25:G26 G35:G64 G28:G29 H30:S30">
    <cfRule type="cellIs" dxfId="15" priority="18" operator="notEqual">
      <formula>0</formula>
    </cfRule>
  </conditionalFormatting>
  <conditionalFormatting sqref="E26:F29 F25:F29 E31:F64">
    <cfRule type="cellIs" dxfId="14" priority="17" operator="greaterThan">
      <formula>0</formula>
    </cfRule>
  </conditionalFormatting>
  <conditionalFormatting sqref="E26:F29 F25:F29 E31:F64">
    <cfRule type="cellIs" dxfId="13" priority="16" operator="notEqual">
      <formula>0</formula>
    </cfRule>
  </conditionalFormatting>
  <conditionalFormatting sqref="T24:T64">
    <cfRule type="cellIs" dxfId="12" priority="15" operator="notEqual">
      <formula>0</formula>
    </cfRule>
  </conditionalFormatting>
  <conditionalFormatting sqref="U24:U64">
    <cfRule type="cellIs" dxfId="11" priority="14" operator="notEqual">
      <formula>0</formula>
    </cfRule>
  </conditionalFormatting>
  <conditionalFormatting sqref="J31:S64 J25:S29">
    <cfRule type="cellIs" dxfId="10" priority="11" operator="notEqual">
      <formula>0</formula>
    </cfRule>
  </conditionalFormatting>
  <conditionalFormatting sqref="G32:G34">
    <cfRule type="cellIs" dxfId="9" priority="10" operator="notEqual">
      <formula>0</formula>
    </cfRule>
  </conditionalFormatting>
  <conditionalFormatting sqref="G31">
    <cfRule type="cellIs" dxfId="8" priority="9" operator="greaterThan">
      <formula>0</formula>
    </cfRule>
  </conditionalFormatting>
  <conditionalFormatting sqref="G31">
    <cfRule type="cellIs" dxfId="7" priority="8" operator="greaterThan">
      <formula>0</formula>
    </cfRule>
  </conditionalFormatting>
  <conditionalFormatting sqref="G31">
    <cfRule type="cellIs" dxfId="6" priority="7" operator="greaterThan">
      <formula>0</formula>
    </cfRule>
  </conditionalFormatting>
  <conditionalFormatting sqref="G31">
    <cfRule type="cellIs" dxfId="5" priority="6" operator="notEqual">
      <formula>0</formula>
    </cfRule>
  </conditionalFormatting>
  <conditionalFormatting sqref="G27">
    <cfRule type="cellIs" dxfId="4" priority="5" operator="greaterThan">
      <formula>0</formula>
    </cfRule>
  </conditionalFormatting>
  <conditionalFormatting sqref="G27">
    <cfRule type="cellIs" dxfId="3" priority="4" operator="greaterThan">
      <formula>0</formula>
    </cfRule>
  </conditionalFormatting>
  <conditionalFormatting sqref="G27">
    <cfRule type="cellIs" dxfId="2" priority="3" operator="greaterThan">
      <formula>0</formula>
    </cfRule>
  </conditionalFormatting>
  <conditionalFormatting sqref="G27">
    <cfRule type="cellIs" dxfId="1" priority="2" operator="notEqual">
      <formula>0</formula>
    </cfRule>
  </conditionalFormatting>
  <conditionalFormatting sqref="C30:D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22" zoomScale="85" zoomScaleSheetLayoutView="85" workbookViewId="0">
      <selection activeCell="C26" sqref="C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7" t="str">
        <f>'1. паспорт местоположение'!A5:C5</f>
        <v>Год раскрытия информации: 2023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c r="AL5" s="427"/>
      <c r="AM5" s="427"/>
      <c r="AN5" s="427"/>
      <c r="AO5" s="427"/>
      <c r="AP5" s="427"/>
      <c r="AQ5" s="427"/>
      <c r="AR5" s="427"/>
      <c r="AS5" s="427"/>
      <c r="AT5" s="427"/>
      <c r="AU5" s="427"/>
      <c r="AV5" s="427"/>
    </row>
    <row r="6" spans="1:48" ht="18.75" x14ac:dyDescent="0.3">
      <c r="AV6" s="14"/>
    </row>
    <row r="7" spans="1:48" ht="18.75" x14ac:dyDescent="0.25">
      <c r="A7" s="443" t="s">
        <v>6</v>
      </c>
      <c r="B7" s="443"/>
      <c r="C7" s="443"/>
      <c r="D7" s="443"/>
      <c r="E7" s="443"/>
      <c r="F7" s="443"/>
      <c r="G7" s="443"/>
      <c r="H7" s="443"/>
      <c r="I7" s="443"/>
      <c r="J7" s="443"/>
      <c r="K7" s="443"/>
      <c r="L7" s="443"/>
      <c r="M7" s="443"/>
      <c r="N7" s="443"/>
      <c r="O7" s="443"/>
      <c r="P7" s="443"/>
      <c r="Q7" s="443"/>
      <c r="R7" s="443"/>
      <c r="S7" s="443"/>
      <c r="T7" s="443"/>
      <c r="U7" s="443"/>
      <c r="V7" s="443"/>
      <c r="W7" s="443"/>
      <c r="X7" s="443"/>
      <c r="Y7" s="443"/>
      <c r="Z7" s="443"/>
      <c r="AA7" s="443"/>
      <c r="AB7" s="443"/>
      <c r="AC7" s="443"/>
      <c r="AD7" s="443"/>
      <c r="AE7" s="443"/>
      <c r="AF7" s="443"/>
      <c r="AG7" s="443"/>
      <c r="AH7" s="443"/>
      <c r="AI7" s="443"/>
      <c r="AJ7" s="443"/>
      <c r="AK7" s="443"/>
      <c r="AL7" s="443"/>
      <c r="AM7" s="443"/>
      <c r="AN7" s="443"/>
      <c r="AO7" s="443"/>
      <c r="AP7" s="443"/>
      <c r="AQ7" s="443"/>
      <c r="AR7" s="443"/>
      <c r="AS7" s="443"/>
      <c r="AT7" s="443"/>
      <c r="AU7" s="443"/>
      <c r="AV7" s="443"/>
    </row>
    <row r="8" spans="1:48" ht="18.75" x14ac:dyDescent="0.25">
      <c r="A8" s="443"/>
      <c r="B8" s="443"/>
      <c r="C8" s="443"/>
      <c r="D8" s="443"/>
      <c r="E8" s="443"/>
      <c r="F8" s="443"/>
      <c r="G8" s="443"/>
      <c r="H8" s="443"/>
      <c r="I8" s="443"/>
      <c r="J8" s="443"/>
      <c r="K8" s="443"/>
      <c r="L8" s="443"/>
      <c r="M8" s="443"/>
      <c r="N8" s="443"/>
      <c r="O8" s="443"/>
      <c r="P8" s="443"/>
      <c r="Q8" s="443"/>
      <c r="R8" s="443"/>
      <c r="S8" s="443"/>
      <c r="T8" s="443"/>
      <c r="U8" s="443"/>
      <c r="V8" s="443"/>
      <c r="W8" s="443"/>
      <c r="X8" s="443"/>
      <c r="Y8" s="443"/>
      <c r="Z8" s="443"/>
      <c r="AA8" s="443"/>
      <c r="AB8" s="443"/>
      <c r="AC8" s="443"/>
      <c r="AD8" s="443"/>
      <c r="AE8" s="443"/>
      <c r="AF8" s="443"/>
      <c r="AG8" s="443"/>
      <c r="AH8" s="443"/>
      <c r="AI8" s="443"/>
      <c r="AJ8" s="443"/>
      <c r="AK8" s="443"/>
      <c r="AL8" s="443"/>
      <c r="AM8" s="443"/>
      <c r="AN8" s="443"/>
      <c r="AO8" s="443"/>
      <c r="AP8" s="443"/>
      <c r="AQ8" s="443"/>
      <c r="AR8" s="443"/>
      <c r="AS8" s="443"/>
      <c r="AT8" s="443"/>
      <c r="AU8" s="443"/>
      <c r="AV8" s="443"/>
    </row>
    <row r="9" spans="1:48" x14ac:dyDescent="0.25">
      <c r="A9" s="437" t="str">
        <f>'1. паспорт местоположение'!A9:C9</f>
        <v>Акционерное общество "Россети Янтарь"</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437"/>
      <c r="AB9" s="437"/>
      <c r="AC9" s="437"/>
      <c r="AD9" s="437"/>
      <c r="AE9" s="437"/>
      <c r="AF9" s="437"/>
      <c r="AG9" s="437"/>
      <c r="AH9" s="437"/>
      <c r="AI9" s="437"/>
      <c r="AJ9" s="437"/>
      <c r="AK9" s="437"/>
      <c r="AL9" s="437"/>
      <c r="AM9" s="437"/>
      <c r="AN9" s="437"/>
      <c r="AO9" s="437"/>
      <c r="AP9" s="437"/>
      <c r="AQ9" s="437"/>
      <c r="AR9" s="437"/>
      <c r="AS9" s="437"/>
      <c r="AT9" s="437"/>
      <c r="AU9" s="437"/>
      <c r="AV9" s="437"/>
    </row>
    <row r="10" spans="1:48" ht="15.75" x14ac:dyDescent="0.25">
      <c r="A10" s="439" t="s">
        <v>5</v>
      </c>
      <c r="B10" s="439"/>
      <c r="C10" s="439"/>
      <c r="D10" s="439"/>
      <c r="E10" s="439"/>
      <c r="F10" s="439"/>
      <c r="G10" s="439"/>
      <c r="H10" s="439"/>
      <c r="I10" s="439"/>
      <c r="J10" s="439"/>
      <c r="K10" s="439"/>
      <c r="L10" s="439"/>
      <c r="M10" s="439"/>
      <c r="N10" s="439"/>
      <c r="O10" s="439"/>
      <c r="P10" s="439"/>
      <c r="Q10" s="439"/>
      <c r="R10" s="439"/>
      <c r="S10" s="439"/>
      <c r="T10" s="439"/>
      <c r="U10" s="439"/>
      <c r="V10" s="439"/>
      <c r="W10" s="439"/>
      <c r="X10" s="439"/>
      <c r="Y10" s="439"/>
      <c r="Z10" s="439"/>
      <c r="AA10" s="439"/>
      <c r="AB10" s="439"/>
      <c r="AC10" s="439"/>
      <c r="AD10" s="439"/>
      <c r="AE10" s="439"/>
      <c r="AF10" s="439"/>
      <c r="AG10" s="439"/>
      <c r="AH10" s="439"/>
      <c r="AI10" s="439"/>
      <c r="AJ10" s="439"/>
      <c r="AK10" s="439"/>
      <c r="AL10" s="439"/>
      <c r="AM10" s="439"/>
      <c r="AN10" s="439"/>
      <c r="AO10" s="439"/>
      <c r="AP10" s="439"/>
      <c r="AQ10" s="439"/>
      <c r="AR10" s="439"/>
      <c r="AS10" s="439"/>
      <c r="AT10" s="439"/>
      <c r="AU10" s="439"/>
      <c r="AV10" s="439"/>
    </row>
    <row r="11" spans="1:48" ht="18.75" x14ac:dyDescent="0.25">
      <c r="A11" s="443"/>
      <c r="B11" s="443"/>
      <c r="C11" s="443"/>
      <c r="D11" s="443"/>
      <c r="E11" s="443"/>
      <c r="F11" s="443"/>
      <c r="G11" s="443"/>
      <c r="H11" s="443"/>
      <c r="I11" s="443"/>
      <c r="J11" s="443"/>
      <c r="K11" s="443"/>
      <c r="L11" s="443"/>
      <c r="M11" s="443"/>
      <c r="N11" s="443"/>
      <c r="O11" s="443"/>
      <c r="P11" s="443"/>
      <c r="Q11" s="443"/>
      <c r="R11" s="443"/>
      <c r="S11" s="443"/>
      <c r="T11" s="443"/>
      <c r="U11" s="443"/>
      <c r="V11" s="443"/>
      <c r="W11" s="443"/>
      <c r="X11" s="443"/>
      <c r="Y11" s="443"/>
      <c r="Z11" s="443"/>
      <c r="AA11" s="443"/>
      <c r="AB11" s="443"/>
      <c r="AC11" s="443"/>
      <c r="AD11" s="443"/>
      <c r="AE11" s="443"/>
      <c r="AF11" s="443"/>
      <c r="AG11" s="443"/>
      <c r="AH11" s="443"/>
      <c r="AI11" s="443"/>
      <c r="AJ11" s="443"/>
      <c r="AK11" s="443"/>
      <c r="AL11" s="443"/>
      <c r="AM11" s="443"/>
      <c r="AN11" s="443"/>
      <c r="AO11" s="443"/>
      <c r="AP11" s="443"/>
      <c r="AQ11" s="443"/>
      <c r="AR11" s="443"/>
      <c r="AS11" s="443"/>
      <c r="AT11" s="443"/>
      <c r="AU11" s="443"/>
      <c r="AV11" s="443"/>
    </row>
    <row r="12" spans="1:48" x14ac:dyDescent="0.25">
      <c r="A12" s="437" t="str">
        <f>'1. паспорт местоположение'!A12:C12</f>
        <v>L_949-92</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437"/>
      <c r="AB12" s="437"/>
      <c r="AC12" s="437"/>
      <c r="AD12" s="437"/>
      <c r="AE12" s="437"/>
      <c r="AF12" s="437"/>
      <c r="AG12" s="437"/>
      <c r="AH12" s="437"/>
      <c r="AI12" s="437"/>
      <c r="AJ12" s="437"/>
      <c r="AK12" s="437"/>
      <c r="AL12" s="437"/>
      <c r="AM12" s="437"/>
      <c r="AN12" s="437"/>
      <c r="AO12" s="437"/>
      <c r="AP12" s="437"/>
      <c r="AQ12" s="437"/>
      <c r="AR12" s="437"/>
      <c r="AS12" s="437"/>
      <c r="AT12" s="437"/>
      <c r="AU12" s="437"/>
      <c r="AV12" s="437"/>
    </row>
    <row r="13" spans="1:48" ht="15.75" x14ac:dyDescent="0.25">
      <c r="A13" s="439" t="s">
        <v>4</v>
      </c>
      <c r="B13" s="439"/>
      <c r="C13" s="439"/>
      <c r="D13" s="439"/>
      <c r="E13" s="439"/>
      <c r="F13" s="439"/>
      <c r="G13" s="439"/>
      <c r="H13" s="439"/>
      <c r="I13" s="439"/>
      <c r="J13" s="439"/>
      <c r="K13" s="439"/>
      <c r="L13" s="439"/>
      <c r="M13" s="439"/>
      <c r="N13" s="439"/>
      <c r="O13" s="439"/>
      <c r="P13" s="439"/>
      <c r="Q13" s="439"/>
      <c r="R13" s="439"/>
      <c r="S13" s="439"/>
      <c r="T13" s="439"/>
      <c r="U13" s="439"/>
      <c r="V13" s="439"/>
      <c r="W13" s="439"/>
      <c r="X13" s="439"/>
      <c r="Y13" s="439"/>
      <c r="Z13" s="439"/>
      <c r="AA13" s="439"/>
      <c r="AB13" s="439"/>
      <c r="AC13" s="439"/>
      <c r="AD13" s="439"/>
      <c r="AE13" s="439"/>
      <c r="AF13" s="439"/>
      <c r="AG13" s="439"/>
      <c r="AH13" s="439"/>
      <c r="AI13" s="439"/>
      <c r="AJ13" s="439"/>
      <c r="AK13" s="439"/>
      <c r="AL13" s="439"/>
      <c r="AM13" s="439"/>
      <c r="AN13" s="439"/>
      <c r="AO13" s="439"/>
      <c r="AP13" s="439"/>
      <c r="AQ13" s="439"/>
      <c r="AR13" s="439"/>
      <c r="AS13" s="439"/>
      <c r="AT13" s="439"/>
      <c r="AU13" s="439"/>
      <c r="AV13" s="439"/>
    </row>
    <row r="14" spans="1:48" ht="18.75" x14ac:dyDescent="0.25">
      <c r="A14" s="444"/>
      <c r="B14" s="444"/>
      <c r="C14" s="444"/>
      <c r="D14" s="444"/>
      <c r="E14" s="444"/>
      <c r="F14" s="444"/>
      <c r="G14" s="444"/>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c r="AH14" s="444"/>
      <c r="AI14" s="444"/>
      <c r="AJ14" s="444"/>
      <c r="AK14" s="444"/>
      <c r="AL14" s="444"/>
      <c r="AM14" s="444"/>
      <c r="AN14" s="444"/>
      <c r="AO14" s="444"/>
      <c r="AP14" s="444"/>
      <c r="AQ14" s="444"/>
      <c r="AR14" s="444"/>
      <c r="AS14" s="444"/>
      <c r="AT14" s="444"/>
      <c r="AU14" s="444"/>
      <c r="AV14" s="444"/>
    </row>
    <row r="15" spans="1:48" x14ac:dyDescent="0.25">
      <c r="A15" s="437" t="str">
        <f>'1. паспорт местоположение'!A15</f>
        <v>Расширение просек ВЛ 15 кВ № 15-218 площадью 1,0 га и реконструкция участка ВЛ 15 кВ № 15-218 протяженностью 0,4 км с заменой голого провода на СИП</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437"/>
      <c r="AB15" s="437"/>
      <c r="AC15" s="437"/>
      <c r="AD15" s="437"/>
      <c r="AE15" s="437"/>
      <c r="AF15" s="437"/>
      <c r="AG15" s="437"/>
      <c r="AH15" s="437"/>
      <c r="AI15" s="437"/>
      <c r="AJ15" s="437"/>
      <c r="AK15" s="437"/>
      <c r="AL15" s="437"/>
      <c r="AM15" s="437"/>
      <c r="AN15" s="437"/>
      <c r="AO15" s="437"/>
      <c r="AP15" s="437"/>
      <c r="AQ15" s="437"/>
      <c r="AR15" s="437"/>
      <c r="AS15" s="437"/>
      <c r="AT15" s="437"/>
      <c r="AU15" s="437"/>
      <c r="AV15" s="437"/>
    </row>
    <row r="16" spans="1:48" ht="15.75" x14ac:dyDescent="0.25">
      <c r="A16" s="439" t="s">
        <v>3</v>
      </c>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c r="AD16" s="439"/>
      <c r="AE16" s="439"/>
      <c r="AF16" s="439"/>
      <c r="AG16" s="439"/>
      <c r="AH16" s="439"/>
      <c r="AI16" s="439"/>
      <c r="AJ16" s="439"/>
      <c r="AK16" s="439"/>
      <c r="AL16" s="439"/>
      <c r="AM16" s="439"/>
      <c r="AN16" s="439"/>
      <c r="AO16" s="439"/>
      <c r="AP16" s="439"/>
      <c r="AQ16" s="439"/>
      <c r="AR16" s="439"/>
      <c r="AS16" s="439"/>
      <c r="AT16" s="439"/>
      <c r="AU16" s="439"/>
      <c r="AV16" s="439"/>
    </row>
    <row r="17" spans="1:4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472"/>
      <c r="AB17" s="472"/>
      <c r="AC17" s="472"/>
      <c r="AD17" s="472"/>
      <c r="AE17" s="472"/>
      <c r="AF17" s="472"/>
      <c r="AG17" s="472"/>
      <c r="AH17" s="472"/>
      <c r="AI17" s="472"/>
      <c r="AJ17" s="472"/>
      <c r="AK17" s="472"/>
      <c r="AL17" s="472"/>
      <c r="AM17" s="472"/>
      <c r="AN17" s="472"/>
      <c r="AO17" s="472"/>
      <c r="AP17" s="472"/>
      <c r="AQ17" s="472"/>
      <c r="AR17" s="472"/>
      <c r="AS17" s="472"/>
      <c r="AT17" s="472"/>
      <c r="AU17" s="472"/>
      <c r="AV17" s="472"/>
    </row>
    <row r="18" spans="1:48" ht="14.25" customHeight="1"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c r="AH18" s="472"/>
      <c r="AI18" s="472"/>
      <c r="AJ18" s="472"/>
      <c r="AK18" s="472"/>
      <c r="AL18" s="472"/>
      <c r="AM18" s="472"/>
      <c r="AN18" s="472"/>
      <c r="AO18" s="472"/>
      <c r="AP18" s="472"/>
      <c r="AQ18" s="472"/>
      <c r="AR18" s="472"/>
      <c r="AS18" s="472"/>
      <c r="AT18" s="472"/>
      <c r="AU18" s="472"/>
      <c r="AV18" s="472"/>
    </row>
    <row r="19" spans="1:4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c r="AB19" s="472"/>
      <c r="AC19" s="472"/>
      <c r="AD19" s="472"/>
      <c r="AE19" s="472"/>
      <c r="AF19" s="472"/>
      <c r="AG19" s="472"/>
      <c r="AH19" s="472"/>
      <c r="AI19" s="472"/>
      <c r="AJ19" s="472"/>
      <c r="AK19" s="472"/>
      <c r="AL19" s="472"/>
      <c r="AM19" s="472"/>
      <c r="AN19" s="472"/>
      <c r="AO19" s="472"/>
      <c r="AP19" s="472"/>
      <c r="AQ19" s="472"/>
      <c r="AR19" s="472"/>
      <c r="AS19" s="472"/>
      <c r="AT19" s="472"/>
      <c r="AU19" s="472"/>
      <c r="AV19" s="472"/>
    </row>
    <row r="20" spans="1:48" s="21" customFormat="1" x14ac:dyDescent="0.25">
      <c r="A20" s="473"/>
      <c r="B20" s="473"/>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473"/>
      <c r="AB20" s="473"/>
      <c r="AC20" s="473"/>
      <c r="AD20" s="473"/>
      <c r="AE20" s="473"/>
      <c r="AF20" s="473"/>
      <c r="AG20" s="473"/>
      <c r="AH20" s="473"/>
      <c r="AI20" s="473"/>
      <c r="AJ20" s="473"/>
      <c r="AK20" s="473"/>
      <c r="AL20" s="473"/>
      <c r="AM20" s="473"/>
      <c r="AN20" s="473"/>
      <c r="AO20" s="473"/>
      <c r="AP20" s="473"/>
      <c r="AQ20" s="473"/>
      <c r="AR20" s="473"/>
      <c r="AS20" s="473"/>
      <c r="AT20" s="473"/>
      <c r="AU20" s="473"/>
      <c r="AV20" s="473"/>
    </row>
    <row r="21" spans="1:48" s="21" customFormat="1" x14ac:dyDescent="0.25">
      <c r="A21" s="530" t="s">
        <v>443</v>
      </c>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530"/>
      <c r="AB21" s="530"/>
      <c r="AC21" s="530"/>
      <c r="AD21" s="530"/>
      <c r="AE21" s="530"/>
      <c r="AF21" s="530"/>
      <c r="AG21" s="530"/>
      <c r="AH21" s="530"/>
      <c r="AI21" s="530"/>
      <c r="AJ21" s="530"/>
      <c r="AK21" s="530"/>
      <c r="AL21" s="530"/>
      <c r="AM21" s="530"/>
      <c r="AN21" s="530"/>
      <c r="AO21" s="530"/>
      <c r="AP21" s="530"/>
      <c r="AQ21" s="530"/>
      <c r="AR21" s="530"/>
      <c r="AS21" s="530"/>
      <c r="AT21" s="530"/>
      <c r="AU21" s="530"/>
      <c r="AV21" s="530"/>
    </row>
    <row r="22" spans="1:48" s="21" customFormat="1" ht="58.5" customHeight="1" x14ac:dyDescent="0.25">
      <c r="A22" s="531" t="s">
        <v>49</v>
      </c>
      <c r="B22" s="534" t="s">
        <v>21</v>
      </c>
      <c r="C22" s="531" t="s">
        <v>48</v>
      </c>
      <c r="D22" s="531" t="s">
        <v>47</v>
      </c>
      <c r="E22" s="537" t="s">
        <v>454</v>
      </c>
      <c r="F22" s="538"/>
      <c r="G22" s="538"/>
      <c r="H22" s="538"/>
      <c r="I22" s="538"/>
      <c r="J22" s="538"/>
      <c r="K22" s="538"/>
      <c r="L22" s="539"/>
      <c r="M22" s="531" t="s">
        <v>46</v>
      </c>
      <c r="N22" s="531" t="s">
        <v>45</v>
      </c>
      <c r="O22" s="531" t="s">
        <v>44</v>
      </c>
      <c r="P22" s="540" t="s">
        <v>229</v>
      </c>
      <c r="Q22" s="540" t="s">
        <v>43</v>
      </c>
      <c r="R22" s="540" t="s">
        <v>42</v>
      </c>
      <c r="S22" s="540" t="s">
        <v>41</v>
      </c>
      <c r="T22" s="540"/>
      <c r="U22" s="541" t="s">
        <v>40</v>
      </c>
      <c r="V22" s="541" t="s">
        <v>39</v>
      </c>
      <c r="W22" s="540" t="s">
        <v>38</v>
      </c>
      <c r="X22" s="540" t="s">
        <v>37</v>
      </c>
      <c r="Y22" s="540" t="s">
        <v>36</v>
      </c>
      <c r="Z22" s="554" t="s">
        <v>35</v>
      </c>
      <c r="AA22" s="540" t="s">
        <v>34</v>
      </c>
      <c r="AB22" s="540" t="s">
        <v>33</v>
      </c>
      <c r="AC22" s="540" t="s">
        <v>32</v>
      </c>
      <c r="AD22" s="540" t="s">
        <v>31</v>
      </c>
      <c r="AE22" s="540" t="s">
        <v>30</v>
      </c>
      <c r="AF22" s="540" t="s">
        <v>29</v>
      </c>
      <c r="AG22" s="540"/>
      <c r="AH22" s="540"/>
      <c r="AI22" s="540"/>
      <c r="AJ22" s="540"/>
      <c r="AK22" s="540"/>
      <c r="AL22" s="540" t="s">
        <v>28</v>
      </c>
      <c r="AM22" s="540"/>
      <c r="AN22" s="540"/>
      <c r="AO22" s="540"/>
      <c r="AP22" s="540" t="s">
        <v>27</v>
      </c>
      <c r="AQ22" s="540"/>
      <c r="AR22" s="540" t="s">
        <v>26</v>
      </c>
      <c r="AS22" s="540" t="s">
        <v>25</v>
      </c>
      <c r="AT22" s="540" t="s">
        <v>24</v>
      </c>
      <c r="AU22" s="540" t="s">
        <v>23</v>
      </c>
      <c r="AV22" s="544" t="s">
        <v>22</v>
      </c>
    </row>
    <row r="23" spans="1:48" s="21" customFormat="1" ht="64.5" customHeight="1" x14ac:dyDescent="0.25">
      <c r="A23" s="532"/>
      <c r="B23" s="535"/>
      <c r="C23" s="532"/>
      <c r="D23" s="532"/>
      <c r="E23" s="546" t="s">
        <v>20</v>
      </c>
      <c r="F23" s="548" t="s">
        <v>124</v>
      </c>
      <c r="G23" s="548" t="s">
        <v>123</v>
      </c>
      <c r="H23" s="548" t="s">
        <v>122</v>
      </c>
      <c r="I23" s="552" t="s">
        <v>364</v>
      </c>
      <c r="J23" s="552" t="s">
        <v>365</v>
      </c>
      <c r="K23" s="552" t="s">
        <v>366</v>
      </c>
      <c r="L23" s="548" t="s">
        <v>73</v>
      </c>
      <c r="M23" s="532"/>
      <c r="N23" s="532"/>
      <c r="O23" s="532"/>
      <c r="P23" s="540"/>
      <c r="Q23" s="540"/>
      <c r="R23" s="540"/>
      <c r="S23" s="550" t="s">
        <v>1</v>
      </c>
      <c r="T23" s="550" t="s">
        <v>8</v>
      </c>
      <c r="U23" s="541"/>
      <c r="V23" s="541"/>
      <c r="W23" s="540"/>
      <c r="X23" s="540"/>
      <c r="Y23" s="540"/>
      <c r="Z23" s="540"/>
      <c r="AA23" s="540"/>
      <c r="AB23" s="540"/>
      <c r="AC23" s="540"/>
      <c r="AD23" s="540"/>
      <c r="AE23" s="540"/>
      <c r="AF23" s="540" t="s">
        <v>19</v>
      </c>
      <c r="AG23" s="540"/>
      <c r="AH23" s="540" t="s">
        <v>18</v>
      </c>
      <c r="AI23" s="540"/>
      <c r="AJ23" s="531" t="s">
        <v>17</v>
      </c>
      <c r="AK23" s="531" t="s">
        <v>16</v>
      </c>
      <c r="AL23" s="531" t="s">
        <v>15</v>
      </c>
      <c r="AM23" s="531" t="s">
        <v>14</v>
      </c>
      <c r="AN23" s="531" t="s">
        <v>13</v>
      </c>
      <c r="AO23" s="531" t="s">
        <v>12</v>
      </c>
      <c r="AP23" s="531" t="s">
        <v>11</v>
      </c>
      <c r="AQ23" s="542" t="s">
        <v>8</v>
      </c>
      <c r="AR23" s="540"/>
      <c r="AS23" s="540"/>
      <c r="AT23" s="540"/>
      <c r="AU23" s="540"/>
      <c r="AV23" s="545"/>
    </row>
    <row r="24" spans="1:48" s="21" customFormat="1" ht="96.75" customHeight="1" x14ac:dyDescent="0.25">
      <c r="A24" s="533"/>
      <c r="B24" s="536"/>
      <c r="C24" s="533"/>
      <c r="D24" s="533"/>
      <c r="E24" s="547"/>
      <c r="F24" s="549"/>
      <c r="G24" s="549"/>
      <c r="H24" s="549"/>
      <c r="I24" s="553"/>
      <c r="J24" s="553"/>
      <c r="K24" s="553"/>
      <c r="L24" s="549"/>
      <c r="M24" s="533"/>
      <c r="N24" s="533"/>
      <c r="O24" s="533"/>
      <c r="P24" s="540"/>
      <c r="Q24" s="540"/>
      <c r="R24" s="540"/>
      <c r="S24" s="551"/>
      <c r="T24" s="551"/>
      <c r="U24" s="541"/>
      <c r="V24" s="541"/>
      <c r="W24" s="540"/>
      <c r="X24" s="540"/>
      <c r="Y24" s="540"/>
      <c r="Z24" s="540"/>
      <c r="AA24" s="540"/>
      <c r="AB24" s="540"/>
      <c r="AC24" s="540"/>
      <c r="AD24" s="540"/>
      <c r="AE24" s="540"/>
      <c r="AF24" s="121" t="s">
        <v>10</v>
      </c>
      <c r="AG24" s="121" t="s">
        <v>9</v>
      </c>
      <c r="AH24" s="122" t="s">
        <v>1</v>
      </c>
      <c r="AI24" s="122" t="s">
        <v>8</v>
      </c>
      <c r="AJ24" s="533"/>
      <c r="AK24" s="533"/>
      <c r="AL24" s="533"/>
      <c r="AM24" s="533"/>
      <c r="AN24" s="533"/>
      <c r="AO24" s="533"/>
      <c r="AP24" s="533"/>
      <c r="AQ24" s="543"/>
      <c r="AR24" s="540"/>
      <c r="AS24" s="540"/>
      <c r="AT24" s="540"/>
      <c r="AU24" s="540"/>
      <c r="AV24" s="545"/>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1">
        <v>1</v>
      </c>
      <c r="B26" s="322" t="str">
        <f>A9</f>
        <v>Акционерное общество "Россети Янтарь"</v>
      </c>
      <c r="C26" s="323" t="s">
        <v>60</v>
      </c>
      <c r="D26" s="390" t="str">
        <f>'6.1. Паспорт сетевой график'!H53</f>
        <v>31.12.2021 
31.01.2022</v>
      </c>
      <c r="E26" s="392"/>
      <c r="F26" s="392"/>
      <c r="G26" s="392"/>
      <c r="H26" s="392"/>
      <c r="I26" s="392">
        <f>'6.2. Паспорт фин осв ввод'!U47</f>
        <v>0.58099999999999996</v>
      </c>
      <c r="J26" s="392"/>
      <c r="K26" s="392"/>
      <c r="L26" s="392">
        <f>'6.2. Паспорт фин осв ввод'!U50</f>
        <v>1</v>
      </c>
      <c r="M26" s="353" t="s">
        <v>523</v>
      </c>
      <c r="N26" s="353" t="s">
        <v>524</v>
      </c>
      <c r="O26" s="353" t="s">
        <v>525</v>
      </c>
      <c r="P26" s="354">
        <v>119330</v>
      </c>
      <c r="Q26" s="353" t="s">
        <v>526</v>
      </c>
      <c r="R26" s="354">
        <v>119330</v>
      </c>
      <c r="S26" s="353" t="s">
        <v>527</v>
      </c>
      <c r="T26" s="353" t="s">
        <v>528</v>
      </c>
      <c r="U26" s="355" t="s">
        <v>59</v>
      </c>
      <c r="V26" s="355" t="s">
        <v>59</v>
      </c>
      <c r="W26" s="353" t="s">
        <v>529</v>
      </c>
      <c r="X26" s="354">
        <v>119100</v>
      </c>
      <c r="Y26" s="353"/>
      <c r="Z26" s="356"/>
      <c r="AA26" s="354"/>
      <c r="AB26" s="354">
        <v>119100</v>
      </c>
      <c r="AC26" s="354" t="s">
        <v>529</v>
      </c>
      <c r="AD26" s="354">
        <f>'8. Общие сведения'!B33*1000</f>
        <v>1289.69667</v>
      </c>
      <c r="AE26" s="354"/>
      <c r="AF26" s="355" t="s">
        <v>530</v>
      </c>
      <c r="AG26" s="353" t="s">
        <v>531</v>
      </c>
      <c r="AH26" s="356">
        <v>43620</v>
      </c>
      <c r="AI26" s="356">
        <v>43620</v>
      </c>
      <c r="AJ26" s="356">
        <v>43657</v>
      </c>
      <c r="AK26" s="356">
        <v>43665</v>
      </c>
      <c r="AL26" s="353"/>
      <c r="AM26" s="353"/>
      <c r="AN26" s="356"/>
      <c r="AO26" s="353"/>
      <c r="AP26" s="356" t="s">
        <v>532</v>
      </c>
      <c r="AQ26" s="356" t="s">
        <v>532</v>
      </c>
      <c r="AR26" s="356" t="s">
        <v>532</v>
      </c>
      <c r="AS26" s="356" t="s">
        <v>532</v>
      </c>
      <c r="AT26" s="356" t="s">
        <v>533</v>
      </c>
      <c r="AU26" s="353"/>
      <c r="AV26" s="353" t="s">
        <v>534</v>
      </c>
    </row>
    <row r="27" spans="1:48" x14ac:dyDescent="0.25">
      <c r="A27" s="357"/>
      <c r="B27" s="357"/>
      <c r="C27" s="357"/>
      <c r="D27" s="357"/>
      <c r="E27" s="357"/>
      <c r="F27" s="357"/>
      <c r="G27" s="357"/>
      <c r="H27" s="357"/>
      <c r="I27" s="357"/>
      <c r="J27" s="357"/>
      <c r="K27" s="357"/>
      <c r="L27" s="357"/>
      <c r="M27" s="353"/>
      <c r="N27" s="353"/>
      <c r="O27" s="353"/>
      <c r="P27" s="354"/>
      <c r="Q27" s="353"/>
      <c r="R27" s="354"/>
      <c r="S27" s="353"/>
      <c r="T27" s="353"/>
      <c r="U27" s="355"/>
      <c r="V27" s="355"/>
      <c r="W27" s="353" t="s">
        <v>535</v>
      </c>
      <c r="X27" s="354"/>
      <c r="Y27" s="353" t="s">
        <v>535</v>
      </c>
      <c r="Z27" s="356"/>
      <c r="AA27" s="354"/>
      <c r="AB27" s="354"/>
      <c r="AC27" s="354"/>
      <c r="AD27" s="354"/>
      <c r="AE27" s="354"/>
      <c r="AF27" s="355"/>
      <c r="AG27" s="353"/>
      <c r="AH27" s="356"/>
      <c r="AI27" s="356"/>
      <c r="AJ27" s="356"/>
      <c r="AK27" s="356"/>
      <c r="AL27" s="353"/>
      <c r="AM27" s="353"/>
      <c r="AN27" s="356"/>
      <c r="AO27" s="353"/>
      <c r="AP27" s="356"/>
      <c r="AQ27" s="356"/>
      <c r="AR27" s="356"/>
      <c r="AS27" s="356"/>
      <c r="AT27" s="356"/>
      <c r="AU27" s="353"/>
      <c r="AV27" s="353"/>
    </row>
    <row r="28" spans="1:48" ht="22.5" x14ac:dyDescent="0.25">
      <c r="A28" s="357"/>
      <c r="B28" s="357"/>
      <c r="C28" s="357"/>
      <c r="D28" s="357"/>
      <c r="E28" s="357"/>
      <c r="F28" s="357"/>
      <c r="G28" s="357"/>
      <c r="H28" s="357"/>
      <c r="I28" s="357"/>
      <c r="J28" s="357"/>
      <c r="K28" s="357"/>
      <c r="L28" s="357"/>
      <c r="M28" s="353"/>
      <c r="N28" s="353"/>
      <c r="O28" s="353"/>
      <c r="P28" s="354"/>
      <c r="Q28" s="353"/>
      <c r="R28" s="354"/>
      <c r="S28" s="353"/>
      <c r="T28" s="353"/>
      <c r="U28" s="355"/>
      <c r="V28" s="355"/>
      <c r="W28" s="353" t="s">
        <v>536</v>
      </c>
      <c r="X28" s="354"/>
      <c r="Y28" s="353" t="s">
        <v>536</v>
      </c>
      <c r="Z28" s="356"/>
      <c r="AA28" s="354"/>
      <c r="AB28" s="354"/>
      <c r="AC28" s="354"/>
      <c r="AD28" s="354"/>
      <c r="AE28" s="354"/>
      <c r="AF28" s="355"/>
      <c r="AG28" s="353"/>
      <c r="AH28" s="356"/>
      <c r="AI28" s="356"/>
      <c r="AJ28" s="356"/>
      <c r="AK28" s="356"/>
      <c r="AL28" s="353"/>
      <c r="AM28" s="353"/>
      <c r="AN28" s="356"/>
      <c r="AO28" s="353"/>
      <c r="AP28" s="356"/>
      <c r="AQ28" s="356"/>
      <c r="AR28" s="356"/>
      <c r="AS28" s="356"/>
      <c r="AT28" s="356"/>
      <c r="AU28" s="353"/>
      <c r="AV28" s="35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6"/>
  <sheetViews>
    <sheetView view="pageBreakPreview" zoomScale="80" zoomScaleNormal="90" zoomScaleSheetLayoutView="80" workbookViewId="0">
      <selection activeCell="B28" sqref="B28"/>
    </sheetView>
  </sheetViews>
  <sheetFormatPr defaultColWidth="8.85546875" defaultRowHeight="15.75" x14ac:dyDescent="0.25"/>
  <cols>
    <col min="1" max="2" width="66.140625" style="93" customWidth="1"/>
    <col min="3" max="3" width="0" style="94" hidden="1" customWidth="1"/>
    <col min="4" max="257" width="8.85546875" style="94" customWidth="1"/>
    <col min="258" max="16384" width="8.85546875" style="94"/>
  </cols>
  <sheetData>
    <row r="1" spans="1:3" ht="18.75" x14ac:dyDescent="0.25">
      <c r="B1" s="34" t="s">
        <v>65</v>
      </c>
    </row>
    <row r="2" spans="1:3" ht="18.75" x14ac:dyDescent="0.3">
      <c r="B2" s="14" t="s">
        <v>7</v>
      </c>
    </row>
    <row r="3" spans="1:3" ht="18.75" x14ac:dyDescent="0.3">
      <c r="B3" s="14" t="s">
        <v>462</v>
      </c>
    </row>
    <row r="4" spans="1:3" x14ac:dyDescent="0.25">
      <c r="B4" s="38"/>
    </row>
    <row r="5" spans="1:3" ht="18.75" x14ac:dyDescent="0.3">
      <c r="A5" s="555" t="str">
        <f>'1. паспорт местоположение'!A5:C5</f>
        <v>Год раскрытия информации: 2023 год</v>
      </c>
      <c r="B5" s="555"/>
      <c r="C5" s="66"/>
    </row>
    <row r="6" spans="1:3" ht="18.75" x14ac:dyDescent="0.3">
      <c r="A6" s="239"/>
      <c r="B6" s="239"/>
      <c r="C6" s="239"/>
    </row>
    <row r="7" spans="1:3" ht="18.75" x14ac:dyDescent="0.25">
      <c r="A7" s="443" t="s">
        <v>6</v>
      </c>
      <c r="B7" s="443"/>
      <c r="C7" s="126"/>
    </row>
    <row r="8" spans="1:3" ht="18.75" x14ac:dyDescent="0.25">
      <c r="A8" s="126"/>
      <c r="B8" s="126"/>
      <c r="C8" s="126"/>
    </row>
    <row r="9" spans="1:3" x14ac:dyDescent="0.25">
      <c r="A9" s="437" t="str">
        <f>'1. паспорт местоположение'!A9:C9</f>
        <v>Акционерное общество "Россети Янтарь"</v>
      </c>
      <c r="B9" s="437"/>
      <c r="C9" s="141"/>
    </row>
    <row r="10" spans="1:3" x14ac:dyDescent="0.25">
      <c r="A10" s="439" t="s">
        <v>5</v>
      </c>
      <c r="B10" s="439"/>
      <c r="C10" s="128"/>
    </row>
    <row r="11" spans="1:3" ht="18.75" x14ac:dyDescent="0.25">
      <c r="A11" s="126"/>
      <c r="B11" s="126"/>
      <c r="C11" s="126"/>
    </row>
    <row r="12" spans="1:3" x14ac:dyDescent="0.25">
      <c r="A12" s="437" t="str">
        <f>'1. паспорт местоположение'!A12:C12</f>
        <v>L_949-92</v>
      </c>
      <c r="B12" s="437"/>
      <c r="C12" s="141"/>
    </row>
    <row r="13" spans="1:3" x14ac:dyDescent="0.25">
      <c r="A13" s="439" t="s">
        <v>4</v>
      </c>
      <c r="B13" s="439"/>
      <c r="C13" s="128"/>
    </row>
    <row r="14" spans="1:3" ht="18.75" x14ac:dyDescent="0.25">
      <c r="A14" s="10"/>
      <c r="B14" s="10"/>
      <c r="C14" s="10"/>
    </row>
    <row r="15" spans="1:3" ht="39" customHeight="1" x14ac:dyDescent="0.25">
      <c r="A15" s="556" t="str">
        <f>'1. паспорт местоположение'!A15:C15</f>
        <v>Расширение просек ВЛ 15 кВ № 15-218 площадью 1,0 га и реконструкция участка ВЛ 15 кВ № 15-218 протяженностью 0,4 км с заменой голого провода на СИП</v>
      </c>
      <c r="B15" s="557"/>
      <c r="C15" s="141"/>
    </row>
    <row r="16" spans="1:3" x14ac:dyDescent="0.25">
      <c r="A16" s="439" t="s">
        <v>3</v>
      </c>
      <c r="B16" s="439"/>
      <c r="C16" s="128"/>
    </row>
    <row r="17" spans="1:2" x14ac:dyDescent="0.25">
      <c r="B17" s="95"/>
    </row>
    <row r="18" spans="1:2" x14ac:dyDescent="0.25">
      <c r="A18" s="558" t="s">
        <v>444</v>
      </c>
      <c r="B18" s="559"/>
    </row>
    <row r="19" spans="1:2" x14ac:dyDescent="0.25">
      <c r="B19" s="38"/>
    </row>
    <row r="20" spans="1:2" ht="16.5" thickBot="1" x14ac:dyDescent="0.3">
      <c r="B20" s="96"/>
    </row>
    <row r="21" spans="1:2" ht="45.75" thickBot="1" x14ac:dyDescent="0.3">
      <c r="A21" s="97" t="s">
        <v>319</v>
      </c>
      <c r="B21" s="98" t="str">
        <f>A15</f>
        <v>Расширение просек ВЛ 15 кВ № 15-218 площадью 1,0 га и реконструкция участка ВЛ 15 кВ № 15-218 протяженностью 0,4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Правдинский район</v>
      </c>
    </row>
    <row r="23" spans="1:2" ht="16.5" thickBot="1" x14ac:dyDescent="0.3">
      <c r="A23" s="97" t="s">
        <v>300</v>
      </c>
      <c r="B23" s="99" t="s">
        <v>510</v>
      </c>
    </row>
    <row r="24" spans="1:2" ht="16.5" thickBot="1" x14ac:dyDescent="0.3">
      <c r="A24" s="97" t="s">
        <v>321</v>
      </c>
      <c r="B24" s="99" t="s">
        <v>556</v>
      </c>
    </row>
    <row r="25" spans="1:2" ht="16.5" thickBot="1" x14ac:dyDescent="0.3">
      <c r="A25" s="100" t="s">
        <v>322</v>
      </c>
      <c r="B25" s="98" t="s">
        <v>573</v>
      </c>
    </row>
    <row r="26" spans="1:2" ht="16.5" thickBot="1" x14ac:dyDescent="0.3">
      <c r="A26" s="101" t="s">
        <v>323</v>
      </c>
      <c r="B26" s="102" t="s">
        <v>577</v>
      </c>
    </row>
    <row r="27" spans="1:2" ht="29.25" thickBot="1" x14ac:dyDescent="0.3">
      <c r="A27" s="109" t="s">
        <v>537</v>
      </c>
      <c r="B27" s="238">
        <f>'6.2. Паспорт фин осв ввод'!C24</f>
        <v>1.33789658</v>
      </c>
    </row>
    <row r="28" spans="1:2" ht="16.5" thickBot="1" x14ac:dyDescent="0.3">
      <c r="A28" s="104" t="s">
        <v>324</v>
      </c>
      <c r="B28" s="102" t="s">
        <v>550</v>
      </c>
    </row>
    <row r="29" spans="1:2" ht="29.25" thickBot="1" x14ac:dyDescent="0.3">
      <c r="A29" s="110" t="s">
        <v>517</v>
      </c>
      <c r="B29" s="339">
        <f>'7. Паспорт отчет о закупке'!AD26/1000</f>
        <v>1.2896966700000001</v>
      </c>
    </row>
    <row r="30" spans="1:2" ht="29.25" thickBot="1" x14ac:dyDescent="0.3">
      <c r="A30" s="110" t="s">
        <v>518</v>
      </c>
      <c r="B30" s="339">
        <f>B32+B41+B58</f>
        <v>1.2896966700000001</v>
      </c>
    </row>
    <row r="31" spans="1:2" ht="16.5" thickBot="1" x14ac:dyDescent="0.3">
      <c r="A31" s="104" t="s">
        <v>325</v>
      </c>
      <c r="B31" s="339"/>
    </row>
    <row r="32" spans="1:2" ht="29.25" thickBot="1" x14ac:dyDescent="0.3">
      <c r="A32" s="110" t="s">
        <v>326</v>
      </c>
      <c r="B32" s="339">
        <f>B33+B37</f>
        <v>1.2896966700000001</v>
      </c>
    </row>
    <row r="33" spans="1:3" s="243" customFormat="1" ht="30.75" thickBot="1" x14ac:dyDescent="0.3">
      <c r="A33" s="366" t="s">
        <v>538</v>
      </c>
      <c r="B33" s="367">
        <v>1.2896966700000001</v>
      </c>
    </row>
    <row r="34" spans="1:3" ht="16.5" thickBot="1" x14ac:dyDescent="0.3">
      <c r="A34" s="104" t="s">
        <v>327</v>
      </c>
      <c r="B34" s="244">
        <f>B33/$B$27</f>
        <v>0.96397336631206587</v>
      </c>
    </row>
    <row r="35" spans="1:3" ht="16.5" thickBot="1" x14ac:dyDescent="0.3">
      <c r="A35" s="104" t="s">
        <v>520</v>
      </c>
      <c r="B35" s="339">
        <v>1.2896966700000001</v>
      </c>
      <c r="C35" s="94">
        <v>1</v>
      </c>
    </row>
    <row r="36" spans="1:3" ht="16.5" thickBot="1" x14ac:dyDescent="0.3">
      <c r="A36" s="104" t="s">
        <v>521</v>
      </c>
      <c r="B36" s="339">
        <v>1.2896966700000001</v>
      </c>
      <c r="C36" s="94">
        <v>2</v>
      </c>
    </row>
    <row r="37" spans="1:3" s="243" customFormat="1" ht="30.75" thickBot="1" x14ac:dyDescent="0.3">
      <c r="A37" s="246" t="s">
        <v>519</v>
      </c>
      <c r="B37" s="340">
        <v>0</v>
      </c>
    </row>
    <row r="38" spans="1:3" ht="16.5" thickBot="1" x14ac:dyDescent="0.3">
      <c r="A38" s="104" t="s">
        <v>327</v>
      </c>
      <c r="B38" s="244">
        <f>B37/$B$27</f>
        <v>0</v>
      </c>
    </row>
    <row r="39" spans="1:3" ht="16.5" thickBot="1" x14ac:dyDescent="0.3">
      <c r="A39" s="104" t="s">
        <v>520</v>
      </c>
      <c r="B39" s="339">
        <v>0</v>
      </c>
      <c r="C39" s="94">
        <v>1</v>
      </c>
    </row>
    <row r="40" spans="1:3" ht="16.5" thickBot="1" x14ac:dyDescent="0.3">
      <c r="A40" s="104" t="s">
        <v>521</v>
      </c>
      <c r="B40" s="339">
        <v>0</v>
      </c>
      <c r="C40" s="94">
        <v>2</v>
      </c>
    </row>
    <row r="41" spans="1:3" ht="29.25" thickBot="1" x14ac:dyDescent="0.3">
      <c r="A41" s="110" t="s">
        <v>328</v>
      </c>
      <c r="B41" s="339">
        <f>B42+B46+B50+B54</f>
        <v>0</v>
      </c>
    </row>
    <row r="42" spans="1:3" s="243" customFormat="1" ht="30.75" thickBot="1" x14ac:dyDescent="0.3">
      <c r="A42" s="246" t="s">
        <v>519</v>
      </c>
      <c r="B42" s="340">
        <v>0</v>
      </c>
    </row>
    <row r="43" spans="1:3" ht="16.5" thickBot="1" x14ac:dyDescent="0.3">
      <c r="A43" s="104" t="s">
        <v>327</v>
      </c>
      <c r="B43" s="244">
        <f>B42/$B$27</f>
        <v>0</v>
      </c>
    </row>
    <row r="44" spans="1:3" ht="16.5" thickBot="1" x14ac:dyDescent="0.3">
      <c r="A44" s="104" t="s">
        <v>520</v>
      </c>
      <c r="B44" s="339">
        <v>0</v>
      </c>
      <c r="C44" s="94">
        <v>1</v>
      </c>
    </row>
    <row r="45" spans="1:3" ht="16.5" thickBot="1" x14ac:dyDescent="0.3">
      <c r="A45" s="104" t="s">
        <v>521</v>
      </c>
      <c r="B45" s="339">
        <v>0</v>
      </c>
      <c r="C45" s="94">
        <v>2</v>
      </c>
    </row>
    <row r="46" spans="1:3" s="243" customFormat="1" ht="30.75" thickBot="1" x14ac:dyDescent="0.3">
      <c r="A46" s="246" t="s">
        <v>519</v>
      </c>
      <c r="B46" s="340">
        <v>0</v>
      </c>
    </row>
    <row r="47" spans="1:3" ht="16.5" thickBot="1" x14ac:dyDescent="0.3">
      <c r="A47" s="104" t="s">
        <v>327</v>
      </c>
      <c r="B47" s="244">
        <f>B46/$B$27</f>
        <v>0</v>
      </c>
    </row>
    <row r="48" spans="1:3" ht="16.5" thickBot="1" x14ac:dyDescent="0.3">
      <c r="A48" s="104" t="s">
        <v>520</v>
      </c>
      <c r="B48" s="339">
        <v>0</v>
      </c>
      <c r="C48" s="94">
        <v>1</v>
      </c>
    </row>
    <row r="49" spans="1:3" ht="16.5" thickBot="1" x14ac:dyDescent="0.3">
      <c r="A49" s="104" t="s">
        <v>521</v>
      </c>
      <c r="B49" s="339">
        <v>0</v>
      </c>
      <c r="C49" s="94">
        <v>2</v>
      </c>
    </row>
    <row r="50" spans="1:3" s="243" customFormat="1" ht="30.75" thickBot="1" x14ac:dyDescent="0.3">
      <c r="A50" s="242" t="s">
        <v>519</v>
      </c>
      <c r="B50" s="340">
        <v>0</v>
      </c>
    </row>
    <row r="51" spans="1:3" ht="16.5" thickBot="1" x14ac:dyDescent="0.3">
      <c r="A51" s="104" t="s">
        <v>327</v>
      </c>
      <c r="B51" s="244">
        <f>B50/$B$27</f>
        <v>0</v>
      </c>
    </row>
    <row r="52" spans="1:3" ht="16.5" thickBot="1" x14ac:dyDescent="0.3">
      <c r="A52" s="104" t="s">
        <v>520</v>
      </c>
      <c r="B52" s="339">
        <v>0</v>
      </c>
      <c r="C52" s="94">
        <v>1</v>
      </c>
    </row>
    <row r="53" spans="1:3" ht="16.5" thickBot="1" x14ac:dyDescent="0.3">
      <c r="A53" s="104" t="s">
        <v>521</v>
      </c>
      <c r="B53" s="339">
        <v>0</v>
      </c>
      <c r="C53" s="94">
        <v>2</v>
      </c>
    </row>
    <row r="54" spans="1:3" s="243" customFormat="1" ht="30.75" thickBot="1" x14ac:dyDescent="0.3">
      <c r="A54" s="242" t="s">
        <v>519</v>
      </c>
      <c r="B54" s="340">
        <v>0</v>
      </c>
    </row>
    <row r="55" spans="1:3" ht="16.5" thickBot="1" x14ac:dyDescent="0.3">
      <c r="A55" s="104" t="s">
        <v>327</v>
      </c>
      <c r="B55" s="244">
        <f>B54/$B$27</f>
        <v>0</v>
      </c>
    </row>
    <row r="56" spans="1:3" ht="16.5" thickBot="1" x14ac:dyDescent="0.3">
      <c r="A56" s="104" t="s">
        <v>520</v>
      </c>
      <c r="B56" s="339">
        <v>0</v>
      </c>
      <c r="C56" s="94">
        <v>1</v>
      </c>
    </row>
    <row r="57" spans="1:3" ht="16.5" thickBot="1" x14ac:dyDescent="0.3">
      <c r="A57" s="104" t="s">
        <v>521</v>
      </c>
      <c r="B57" s="339">
        <v>0</v>
      </c>
      <c r="C57" s="94">
        <v>2</v>
      </c>
    </row>
    <row r="58" spans="1:3" ht="29.25" thickBot="1" x14ac:dyDescent="0.3">
      <c r="A58" s="110" t="s">
        <v>329</v>
      </c>
      <c r="B58" s="339">
        <f>B59+B63+B67+B71</f>
        <v>0</v>
      </c>
    </row>
    <row r="59" spans="1:3" s="243" customFormat="1" ht="30.75" thickBot="1" x14ac:dyDescent="0.3">
      <c r="A59" s="246" t="s">
        <v>519</v>
      </c>
      <c r="B59" s="340">
        <v>0</v>
      </c>
    </row>
    <row r="60" spans="1:3" ht="16.5" thickBot="1" x14ac:dyDescent="0.3">
      <c r="A60" s="104" t="s">
        <v>327</v>
      </c>
      <c r="B60" s="244">
        <f>B59/$B$27</f>
        <v>0</v>
      </c>
    </row>
    <row r="61" spans="1:3" ht="16.5" thickBot="1" x14ac:dyDescent="0.3">
      <c r="A61" s="104" t="s">
        <v>520</v>
      </c>
      <c r="B61" s="339">
        <v>0</v>
      </c>
      <c r="C61" s="94">
        <v>1</v>
      </c>
    </row>
    <row r="62" spans="1:3" ht="16.5" thickBot="1" x14ac:dyDescent="0.3">
      <c r="A62" s="104" t="s">
        <v>521</v>
      </c>
      <c r="B62" s="339">
        <v>0</v>
      </c>
      <c r="C62" s="94">
        <v>2</v>
      </c>
    </row>
    <row r="63" spans="1:3" s="243" customFormat="1" ht="30.75" thickBot="1" x14ac:dyDescent="0.3">
      <c r="A63" s="242" t="s">
        <v>519</v>
      </c>
      <c r="B63" s="340">
        <v>0</v>
      </c>
    </row>
    <row r="64" spans="1:3" ht="16.5" thickBot="1" x14ac:dyDescent="0.3">
      <c r="A64" s="104" t="s">
        <v>327</v>
      </c>
      <c r="B64" s="244">
        <f>B63/$B$27</f>
        <v>0</v>
      </c>
    </row>
    <row r="65" spans="1:3" ht="16.5" thickBot="1" x14ac:dyDescent="0.3">
      <c r="A65" s="104" t="s">
        <v>520</v>
      </c>
      <c r="B65" s="339">
        <v>0</v>
      </c>
      <c r="C65" s="94">
        <v>1</v>
      </c>
    </row>
    <row r="66" spans="1:3" ht="16.5" thickBot="1" x14ac:dyDescent="0.3">
      <c r="A66" s="104" t="s">
        <v>521</v>
      </c>
      <c r="B66" s="339">
        <v>0</v>
      </c>
      <c r="C66" s="94">
        <v>2</v>
      </c>
    </row>
    <row r="67" spans="1:3" s="243" customFormat="1" ht="30.75" thickBot="1" x14ac:dyDescent="0.3">
      <c r="A67" s="242" t="s">
        <v>519</v>
      </c>
      <c r="B67" s="340">
        <v>0</v>
      </c>
    </row>
    <row r="68" spans="1:3" ht="16.5" thickBot="1" x14ac:dyDescent="0.3">
      <c r="A68" s="104" t="s">
        <v>327</v>
      </c>
      <c r="B68" s="244">
        <f>B67/$B$27</f>
        <v>0</v>
      </c>
    </row>
    <row r="69" spans="1:3" ht="16.5" thickBot="1" x14ac:dyDescent="0.3">
      <c r="A69" s="104" t="s">
        <v>520</v>
      </c>
      <c r="B69" s="339">
        <v>0</v>
      </c>
      <c r="C69" s="94">
        <v>1</v>
      </c>
    </row>
    <row r="70" spans="1:3" ht="16.5" thickBot="1" x14ac:dyDescent="0.3">
      <c r="A70" s="104" t="s">
        <v>521</v>
      </c>
      <c r="B70" s="339">
        <v>0</v>
      </c>
      <c r="C70" s="94">
        <v>2</v>
      </c>
    </row>
    <row r="71" spans="1:3" s="243" customFormat="1" ht="30.75" thickBot="1" x14ac:dyDescent="0.3">
      <c r="A71" s="242" t="s">
        <v>519</v>
      </c>
      <c r="B71" s="340">
        <v>0</v>
      </c>
    </row>
    <row r="72" spans="1:3" ht="16.5" thickBot="1" x14ac:dyDescent="0.3">
      <c r="A72" s="104" t="s">
        <v>327</v>
      </c>
      <c r="B72" s="244">
        <f>B71/$B$27</f>
        <v>0</v>
      </c>
    </row>
    <row r="73" spans="1:3" ht="16.5" thickBot="1" x14ac:dyDescent="0.3">
      <c r="A73" s="104" t="s">
        <v>520</v>
      </c>
      <c r="B73" s="339">
        <v>0</v>
      </c>
      <c r="C73" s="94">
        <v>1</v>
      </c>
    </row>
    <row r="74" spans="1:3" ht="16.5" thickBot="1" x14ac:dyDescent="0.3">
      <c r="A74" s="104" t="s">
        <v>521</v>
      </c>
      <c r="B74" s="339">
        <v>0</v>
      </c>
      <c r="C74" s="94">
        <v>2</v>
      </c>
    </row>
    <row r="75" spans="1:3" ht="29.25" thickBot="1" x14ac:dyDescent="0.3">
      <c r="A75" s="103" t="s">
        <v>330</v>
      </c>
      <c r="B75" s="244">
        <f>B30/B27</f>
        <v>0.96397336631206587</v>
      </c>
    </row>
    <row r="76" spans="1:3" ht="16.5" thickBot="1" x14ac:dyDescent="0.3">
      <c r="A76" s="105" t="s">
        <v>325</v>
      </c>
      <c r="B76" s="244"/>
    </row>
    <row r="77" spans="1:3" ht="16.5" thickBot="1" x14ac:dyDescent="0.3">
      <c r="A77" s="105" t="s">
        <v>331</v>
      </c>
      <c r="B77" s="244">
        <f>B33/B27</f>
        <v>0.96397336631206587</v>
      </c>
    </row>
    <row r="78" spans="1:3" ht="16.5" thickBot="1" x14ac:dyDescent="0.3">
      <c r="A78" s="105" t="s">
        <v>332</v>
      </c>
      <c r="B78" s="244"/>
    </row>
    <row r="79" spans="1:3" ht="16.5" thickBot="1" x14ac:dyDescent="0.3">
      <c r="A79" s="105" t="s">
        <v>333</v>
      </c>
      <c r="B79" s="244"/>
    </row>
    <row r="80" spans="1:3" s="376" customFormat="1" ht="34.5" customHeight="1" thickBot="1" x14ac:dyDescent="0.3">
      <c r="A80" s="373" t="s">
        <v>539</v>
      </c>
      <c r="B80" s="374">
        <f>B81</f>
        <v>4.8199909999999999E-2</v>
      </c>
      <c r="C80" s="375"/>
    </row>
    <row r="81" spans="1:3" ht="30.75" thickBot="1" x14ac:dyDescent="0.3">
      <c r="A81" s="366" t="s">
        <v>553</v>
      </c>
      <c r="B81" s="367">
        <v>4.8199909999999999E-2</v>
      </c>
    </row>
    <row r="82" spans="1:3" ht="16.5" thickBot="1" x14ac:dyDescent="0.3">
      <c r="A82" s="104" t="s">
        <v>327</v>
      </c>
      <c r="B82" s="244">
        <f>B81/$B$27</f>
        <v>3.6026633687934233E-2</v>
      </c>
    </row>
    <row r="83" spans="1:3" ht="16.5" thickBot="1" x14ac:dyDescent="0.3">
      <c r="A83" s="104" t="s">
        <v>520</v>
      </c>
      <c r="B83" s="339">
        <v>4.8199909999999999E-2</v>
      </c>
      <c r="C83" s="94">
        <v>1</v>
      </c>
    </row>
    <row r="84" spans="1:3" ht="16.5" thickBot="1" x14ac:dyDescent="0.3">
      <c r="A84" s="104" t="s">
        <v>521</v>
      </c>
      <c r="B84" s="339">
        <v>4.8199909999999999E-2</v>
      </c>
      <c r="C84" s="94">
        <v>2</v>
      </c>
    </row>
    <row r="85" spans="1:3" ht="16.5" thickBot="1" x14ac:dyDescent="0.3">
      <c r="A85" s="100" t="s">
        <v>334</v>
      </c>
      <c r="B85" s="245">
        <f>B86/$B$27</f>
        <v>1</v>
      </c>
    </row>
    <row r="86" spans="1:3" ht="16.5" thickBot="1" x14ac:dyDescent="0.3">
      <c r="A86" s="100" t="s">
        <v>335</v>
      </c>
      <c r="B86" s="341">
        <f xml:space="preserve"> SUMIF(C33:C84, 1,B33:B84)</f>
        <v>1.33789658</v>
      </c>
    </row>
    <row r="87" spans="1:3" ht="16.5" thickBot="1" x14ac:dyDescent="0.3">
      <c r="A87" s="100" t="s">
        <v>336</v>
      </c>
      <c r="B87" s="245">
        <f>B88/$B$27</f>
        <v>1</v>
      </c>
    </row>
    <row r="88" spans="1:3" ht="16.5" thickBot="1" x14ac:dyDescent="0.3">
      <c r="A88" s="101" t="s">
        <v>337</v>
      </c>
      <c r="B88" s="341">
        <f xml:space="preserve"> SUMIF(C33:C84, 2,B33:B84)</f>
        <v>1.33789658</v>
      </c>
    </row>
    <row r="89" spans="1:3" ht="15.6" customHeight="1" x14ac:dyDescent="0.25">
      <c r="A89" s="103" t="s">
        <v>338</v>
      </c>
      <c r="B89" s="105" t="s">
        <v>339</v>
      </c>
    </row>
    <row r="90" spans="1:3" x14ac:dyDescent="0.25">
      <c r="A90" s="107" t="s">
        <v>340</v>
      </c>
      <c r="B90" s="107" t="s">
        <v>579</v>
      </c>
    </row>
    <row r="91" spans="1:3" x14ac:dyDescent="0.25">
      <c r="A91" s="107" t="s">
        <v>341</v>
      </c>
      <c r="B91" s="107"/>
    </row>
    <row r="92" spans="1:3" x14ac:dyDescent="0.25">
      <c r="A92" s="107" t="s">
        <v>342</v>
      </c>
      <c r="B92" s="107"/>
    </row>
    <row r="93" spans="1:3" ht="30" x14ac:dyDescent="0.25">
      <c r="A93" s="107" t="s">
        <v>343</v>
      </c>
      <c r="B93" s="107" t="s">
        <v>551</v>
      </c>
    </row>
    <row r="94" spans="1:3" ht="16.5" thickBot="1" x14ac:dyDescent="0.3">
      <c r="A94" s="108" t="s">
        <v>344</v>
      </c>
      <c r="B94" s="108"/>
    </row>
    <row r="95" spans="1:3" ht="30.75" thickBot="1" x14ac:dyDescent="0.3">
      <c r="A95" s="105" t="s">
        <v>345</v>
      </c>
      <c r="B95" s="106" t="s">
        <v>509</v>
      </c>
    </row>
    <row r="96" spans="1:3" ht="29.25" thickBot="1" x14ac:dyDescent="0.3">
      <c r="A96" s="100" t="s">
        <v>346</v>
      </c>
      <c r="B96" s="343">
        <v>7</v>
      </c>
    </row>
    <row r="97" spans="1:2" ht="16.5" thickBot="1" x14ac:dyDescent="0.3">
      <c r="A97" s="105" t="s">
        <v>325</v>
      </c>
      <c r="B97" s="344"/>
    </row>
    <row r="98" spans="1:2" ht="16.5" thickBot="1" x14ac:dyDescent="0.3">
      <c r="A98" s="105" t="s">
        <v>347</v>
      </c>
      <c r="B98" s="343">
        <v>4</v>
      </c>
    </row>
    <row r="99" spans="1:2" ht="16.5" thickBot="1" x14ac:dyDescent="0.3">
      <c r="A99" s="105" t="s">
        <v>348</v>
      </c>
      <c r="B99" s="344">
        <v>3</v>
      </c>
    </row>
    <row r="100" spans="1:2" ht="16.5" thickBot="1" x14ac:dyDescent="0.3">
      <c r="A100" s="113" t="s">
        <v>349</v>
      </c>
      <c r="B100" s="342" t="s">
        <v>508</v>
      </c>
    </row>
    <row r="101" spans="1:2" ht="16.5" thickBot="1" x14ac:dyDescent="0.3">
      <c r="A101" s="100" t="s">
        <v>350</v>
      </c>
      <c r="B101" s="111"/>
    </row>
    <row r="102" spans="1:2" ht="16.5" thickBot="1" x14ac:dyDescent="0.3">
      <c r="A102" s="107" t="s">
        <v>351</v>
      </c>
      <c r="B102" s="114" t="s">
        <v>464</v>
      </c>
    </row>
    <row r="103" spans="1:2" ht="16.5" thickBot="1" x14ac:dyDescent="0.3">
      <c r="A103" s="107" t="s">
        <v>352</v>
      </c>
      <c r="B103" s="114" t="s">
        <v>508</v>
      </c>
    </row>
    <row r="104" spans="1:2" ht="16.5" thickBot="1" x14ac:dyDescent="0.3">
      <c r="A104" s="107" t="s">
        <v>353</v>
      </c>
      <c r="B104" s="114" t="s">
        <v>508</v>
      </c>
    </row>
    <row r="105" spans="1:2" ht="30.75" thickBot="1" x14ac:dyDescent="0.3">
      <c r="A105" s="115" t="s">
        <v>354</v>
      </c>
      <c r="B105" s="112" t="s">
        <v>574</v>
      </c>
    </row>
    <row r="106" spans="1:2" ht="28.5" customHeight="1" x14ac:dyDescent="0.25">
      <c r="A106" s="103" t="s">
        <v>355</v>
      </c>
      <c r="B106" s="560" t="s">
        <v>575</v>
      </c>
    </row>
    <row r="107" spans="1:2" x14ac:dyDescent="0.25">
      <c r="A107" s="107" t="s">
        <v>356</v>
      </c>
      <c r="B107" s="561"/>
    </row>
    <row r="108" spans="1:2" x14ac:dyDescent="0.25">
      <c r="A108" s="107" t="s">
        <v>357</v>
      </c>
      <c r="B108" s="561"/>
    </row>
    <row r="109" spans="1:2" x14ac:dyDescent="0.25">
      <c r="A109" s="107" t="s">
        <v>358</v>
      </c>
      <c r="B109" s="561"/>
    </row>
    <row r="110" spans="1:2" x14ac:dyDescent="0.25">
      <c r="A110" s="107" t="s">
        <v>359</v>
      </c>
      <c r="B110" s="561"/>
    </row>
    <row r="111" spans="1:2" ht="16.5" thickBot="1" x14ac:dyDescent="0.3">
      <c r="A111" s="116" t="s">
        <v>360</v>
      </c>
      <c r="B111" s="562"/>
    </row>
    <row r="114" spans="1:2" x14ac:dyDescent="0.25">
      <c r="A114" s="117"/>
      <c r="B114" s="118"/>
    </row>
    <row r="115" spans="1:2" x14ac:dyDescent="0.25">
      <c r="B115" s="119"/>
    </row>
    <row r="116" spans="1:2" x14ac:dyDescent="0.25">
      <c r="B116" s="120"/>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7" t="str">
        <f>'1. паспорт местоположение'!A5:C5</f>
        <v>Год раскрытия информации: 2023 год</v>
      </c>
      <c r="B4" s="427"/>
      <c r="C4" s="427"/>
      <c r="D4" s="427"/>
      <c r="E4" s="427"/>
      <c r="F4" s="427"/>
      <c r="G4" s="427"/>
      <c r="H4" s="427"/>
      <c r="I4" s="427"/>
      <c r="J4" s="427"/>
      <c r="K4" s="427"/>
      <c r="L4" s="427"/>
      <c r="M4" s="427"/>
      <c r="N4" s="427"/>
      <c r="O4" s="427"/>
      <c r="P4" s="427"/>
      <c r="Q4" s="427"/>
      <c r="R4" s="427"/>
      <c r="S4" s="427"/>
    </row>
    <row r="5" spans="1:28" s="11" customFormat="1" ht="15.75" x14ac:dyDescent="0.2">
      <c r="A5" s="16"/>
    </row>
    <row r="6" spans="1:28" s="11" customFormat="1" ht="18.75" x14ac:dyDescent="0.2">
      <c r="A6" s="443" t="s">
        <v>6</v>
      </c>
      <c r="B6" s="443"/>
      <c r="C6" s="443"/>
      <c r="D6" s="443"/>
      <c r="E6" s="443"/>
      <c r="F6" s="443"/>
      <c r="G6" s="443"/>
      <c r="H6" s="443"/>
      <c r="I6" s="443"/>
      <c r="J6" s="443"/>
      <c r="K6" s="443"/>
      <c r="L6" s="443"/>
      <c r="M6" s="443"/>
      <c r="N6" s="443"/>
      <c r="O6" s="443"/>
      <c r="P6" s="443"/>
      <c r="Q6" s="443"/>
      <c r="R6" s="443"/>
      <c r="S6" s="443"/>
      <c r="T6" s="12"/>
      <c r="U6" s="12"/>
      <c r="V6" s="12"/>
      <c r="W6" s="12"/>
      <c r="X6" s="12"/>
      <c r="Y6" s="12"/>
      <c r="Z6" s="12"/>
      <c r="AA6" s="12"/>
      <c r="AB6" s="12"/>
    </row>
    <row r="7" spans="1:28" s="11" customFormat="1" ht="18.75" x14ac:dyDescent="0.2">
      <c r="A7" s="443"/>
      <c r="B7" s="443"/>
      <c r="C7" s="443"/>
      <c r="D7" s="443"/>
      <c r="E7" s="443"/>
      <c r="F7" s="443"/>
      <c r="G7" s="443"/>
      <c r="H7" s="443"/>
      <c r="I7" s="443"/>
      <c r="J7" s="443"/>
      <c r="K7" s="443"/>
      <c r="L7" s="443"/>
      <c r="M7" s="443"/>
      <c r="N7" s="443"/>
      <c r="O7" s="443"/>
      <c r="P7" s="443"/>
      <c r="Q7" s="443"/>
      <c r="R7" s="443"/>
      <c r="S7" s="443"/>
      <c r="T7" s="12"/>
      <c r="U7" s="12"/>
      <c r="V7" s="12"/>
      <c r="W7" s="12"/>
      <c r="X7" s="12"/>
      <c r="Y7" s="12"/>
      <c r="Z7" s="12"/>
      <c r="AA7" s="12"/>
      <c r="AB7" s="12"/>
    </row>
    <row r="8" spans="1:28" s="11" customFormat="1" ht="18.75" x14ac:dyDescent="0.2">
      <c r="A8" s="437" t="str">
        <f>'1. паспорт местоположение'!A9:C9</f>
        <v>Акционерное общество "Россети Янтарь"</v>
      </c>
      <c r="B8" s="437"/>
      <c r="C8" s="437"/>
      <c r="D8" s="437"/>
      <c r="E8" s="437"/>
      <c r="F8" s="437"/>
      <c r="G8" s="437"/>
      <c r="H8" s="437"/>
      <c r="I8" s="437"/>
      <c r="J8" s="437"/>
      <c r="K8" s="437"/>
      <c r="L8" s="437"/>
      <c r="M8" s="437"/>
      <c r="N8" s="437"/>
      <c r="O8" s="437"/>
      <c r="P8" s="437"/>
      <c r="Q8" s="437"/>
      <c r="R8" s="437"/>
      <c r="S8" s="437"/>
      <c r="T8" s="12"/>
      <c r="U8" s="12"/>
      <c r="V8" s="12"/>
      <c r="W8" s="12"/>
      <c r="X8" s="12"/>
      <c r="Y8" s="12"/>
      <c r="Z8" s="12"/>
      <c r="AA8" s="12"/>
      <c r="AB8" s="12"/>
    </row>
    <row r="9" spans="1:28" s="11" customFormat="1" ht="18.75" x14ac:dyDescent="0.2">
      <c r="A9" s="439" t="s">
        <v>5</v>
      </c>
      <c r="B9" s="439"/>
      <c r="C9" s="439"/>
      <c r="D9" s="439"/>
      <c r="E9" s="439"/>
      <c r="F9" s="439"/>
      <c r="G9" s="439"/>
      <c r="H9" s="439"/>
      <c r="I9" s="439"/>
      <c r="J9" s="439"/>
      <c r="K9" s="439"/>
      <c r="L9" s="439"/>
      <c r="M9" s="439"/>
      <c r="N9" s="439"/>
      <c r="O9" s="439"/>
      <c r="P9" s="439"/>
      <c r="Q9" s="439"/>
      <c r="R9" s="439"/>
      <c r="S9" s="439"/>
      <c r="T9" s="12"/>
      <c r="U9" s="12"/>
      <c r="V9" s="12"/>
      <c r="W9" s="12"/>
      <c r="X9" s="12"/>
      <c r="Y9" s="12"/>
      <c r="Z9" s="12"/>
      <c r="AA9" s="12"/>
      <c r="AB9" s="12"/>
    </row>
    <row r="10" spans="1:28" s="11" customFormat="1" ht="18.75" x14ac:dyDescent="0.2">
      <c r="A10" s="443"/>
      <c r="B10" s="443"/>
      <c r="C10" s="443"/>
      <c r="D10" s="443"/>
      <c r="E10" s="443"/>
      <c r="F10" s="443"/>
      <c r="G10" s="443"/>
      <c r="H10" s="443"/>
      <c r="I10" s="443"/>
      <c r="J10" s="443"/>
      <c r="K10" s="443"/>
      <c r="L10" s="443"/>
      <c r="M10" s="443"/>
      <c r="N10" s="443"/>
      <c r="O10" s="443"/>
      <c r="P10" s="443"/>
      <c r="Q10" s="443"/>
      <c r="R10" s="443"/>
      <c r="S10" s="443"/>
      <c r="T10" s="12"/>
      <c r="U10" s="12"/>
      <c r="V10" s="12"/>
      <c r="W10" s="12"/>
      <c r="X10" s="12"/>
      <c r="Y10" s="12"/>
      <c r="Z10" s="12"/>
      <c r="AA10" s="12"/>
      <c r="AB10" s="12"/>
    </row>
    <row r="11" spans="1:28" s="11" customFormat="1" ht="18.75" x14ac:dyDescent="0.2">
      <c r="A11" s="437" t="str">
        <f>'1. паспорт местоположение'!A12:C12</f>
        <v>L_949-92</v>
      </c>
      <c r="B11" s="437"/>
      <c r="C11" s="437"/>
      <c r="D11" s="437"/>
      <c r="E11" s="437"/>
      <c r="F11" s="437"/>
      <c r="G11" s="437"/>
      <c r="H11" s="437"/>
      <c r="I11" s="437"/>
      <c r="J11" s="437"/>
      <c r="K11" s="437"/>
      <c r="L11" s="437"/>
      <c r="M11" s="437"/>
      <c r="N11" s="437"/>
      <c r="O11" s="437"/>
      <c r="P11" s="437"/>
      <c r="Q11" s="437"/>
      <c r="R11" s="437"/>
      <c r="S11" s="437"/>
      <c r="T11" s="12"/>
      <c r="U11" s="12"/>
      <c r="V11" s="12"/>
      <c r="W11" s="12"/>
      <c r="X11" s="12"/>
      <c r="Y11" s="12"/>
      <c r="Z11" s="12"/>
      <c r="AA11" s="12"/>
      <c r="AB11" s="12"/>
    </row>
    <row r="12" spans="1:28" s="11" customFormat="1" ht="18.75" x14ac:dyDescent="0.2">
      <c r="A12" s="439" t="s">
        <v>4</v>
      </c>
      <c r="B12" s="439"/>
      <c r="C12" s="439"/>
      <c r="D12" s="439"/>
      <c r="E12" s="439"/>
      <c r="F12" s="439"/>
      <c r="G12" s="439"/>
      <c r="H12" s="439"/>
      <c r="I12" s="439"/>
      <c r="J12" s="439"/>
      <c r="K12" s="439"/>
      <c r="L12" s="439"/>
      <c r="M12" s="439"/>
      <c r="N12" s="439"/>
      <c r="O12" s="439"/>
      <c r="P12" s="439"/>
      <c r="Q12" s="439"/>
      <c r="R12" s="439"/>
      <c r="S12" s="439"/>
      <c r="T12" s="12"/>
      <c r="U12" s="12"/>
      <c r="V12" s="12"/>
      <c r="W12" s="12"/>
      <c r="X12" s="12"/>
      <c r="Y12" s="12"/>
      <c r="Z12" s="12"/>
      <c r="AA12" s="12"/>
      <c r="AB12" s="12"/>
    </row>
    <row r="13" spans="1:28" s="8" customFormat="1" ht="15.75" customHeight="1" x14ac:dyDescent="0.2">
      <c r="A13" s="444"/>
      <c r="B13" s="444"/>
      <c r="C13" s="444"/>
      <c r="D13" s="444"/>
      <c r="E13" s="444"/>
      <c r="F13" s="444"/>
      <c r="G13" s="444"/>
      <c r="H13" s="444"/>
      <c r="I13" s="444"/>
      <c r="J13" s="444"/>
      <c r="K13" s="444"/>
      <c r="L13" s="444"/>
      <c r="M13" s="444"/>
      <c r="N13" s="444"/>
      <c r="O13" s="444"/>
      <c r="P13" s="444"/>
      <c r="Q13" s="444"/>
      <c r="R13" s="444"/>
      <c r="S13" s="444"/>
      <c r="T13" s="9"/>
      <c r="U13" s="9"/>
      <c r="V13" s="9"/>
      <c r="W13" s="9"/>
      <c r="X13" s="9"/>
      <c r="Y13" s="9"/>
      <c r="Z13" s="9"/>
      <c r="AA13" s="9"/>
      <c r="AB13" s="9"/>
    </row>
    <row r="14" spans="1:28" s="3" customFormat="1" ht="12" x14ac:dyDescent="0.2">
      <c r="A14" s="437" t="str">
        <f>'1. паспорт местоположение'!A9:C9</f>
        <v>Акционерное общество "Россети Янтарь"</v>
      </c>
      <c r="B14" s="437"/>
      <c r="C14" s="437"/>
      <c r="D14" s="437"/>
      <c r="E14" s="437"/>
      <c r="F14" s="437"/>
      <c r="G14" s="437"/>
      <c r="H14" s="437"/>
      <c r="I14" s="437"/>
      <c r="J14" s="437"/>
      <c r="K14" s="437"/>
      <c r="L14" s="437"/>
      <c r="M14" s="437"/>
      <c r="N14" s="437"/>
      <c r="O14" s="437"/>
      <c r="P14" s="437"/>
      <c r="Q14" s="437"/>
      <c r="R14" s="437"/>
      <c r="S14" s="437"/>
      <c r="T14" s="7"/>
      <c r="U14" s="7"/>
      <c r="V14" s="7"/>
      <c r="W14" s="7"/>
      <c r="X14" s="7"/>
      <c r="Y14" s="7"/>
      <c r="Z14" s="7"/>
      <c r="AA14" s="7"/>
      <c r="AB14" s="7"/>
    </row>
    <row r="15" spans="1:28" s="3" customFormat="1" ht="15" customHeight="1" x14ac:dyDescent="0.2">
      <c r="A15" s="438" t="str">
        <f>'1. паспорт местоположение'!A15:C15</f>
        <v>Расширение просек ВЛ 15 кВ № 15-218 площадью 1,0 га и реконструкция участка ВЛ 15 кВ № 15-218 протяженностью 0,4 км с заменой голого провода на СИП</v>
      </c>
      <c r="B15" s="439"/>
      <c r="C15" s="439"/>
      <c r="D15" s="439"/>
      <c r="E15" s="439"/>
      <c r="F15" s="439"/>
      <c r="G15" s="439"/>
      <c r="H15" s="439"/>
      <c r="I15" s="439"/>
      <c r="J15" s="439"/>
      <c r="K15" s="439"/>
      <c r="L15" s="439"/>
      <c r="M15" s="439"/>
      <c r="N15" s="439"/>
      <c r="O15" s="439"/>
      <c r="P15" s="439"/>
      <c r="Q15" s="439"/>
      <c r="R15" s="439"/>
      <c r="S15" s="439"/>
      <c r="T15" s="5"/>
      <c r="U15" s="5"/>
      <c r="V15" s="5"/>
      <c r="W15" s="5"/>
      <c r="X15" s="5"/>
      <c r="Y15" s="5"/>
      <c r="Z15" s="5"/>
      <c r="AA15" s="5"/>
      <c r="AB15" s="5"/>
    </row>
    <row r="16" spans="1:28" s="3" customFormat="1" ht="15" customHeight="1" x14ac:dyDescent="0.2">
      <c r="A16" s="440"/>
      <c r="B16" s="440"/>
      <c r="C16" s="440"/>
      <c r="D16" s="440"/>
      <c r="E16" s="440"/>
      <c r="F16" s="440"/>
      <c r="G16" s="440"/>
      <c r="H16" s="440"/>
      <c r="I16" s="440"/>
      <c r="J16" s="440"/>
      <c r="K16" s="440"/>
      <c r="L16" s="440"/>
      <c r="M16" s="440"/>
      <c r="N16" s="440"/>
      <c r="O16" s="440"/>
      <c r="P16" s="440"/>
      <c r="Q16" s="440"/>
      <c r="R16" s="440"/>
      <c r="S16" s="440"/>
      <c r="T16" s="4"/>
      <c r="U16" s="4"/>
      <c r="V16" s="4"/>
      <c r="W16" s="4"/>
      <c r="X16" s="4"/>
      <c r="Y16" s="4"/>
    </row>
    <row r="17" spans="1:28" s="3" customFormat="1" ht="45.75" customHeight="1" x14ac:dyDescent="0.2">
      <c r="A17" s="441" t="s">
        <v>419</v>
      </c>
      <c r="B17" s="441"/>
      <c r="C17" s="441"/>
      <c r="D17" s="441"/>
      <c r="E17" s="441"/>
      <c r="F17" s="441"/>
      <c r="G17" s="441"/>
      <c r="H17" s="441"/>
      <c r="I17" s="441"/>
      <c r="J17" s="441"/>
      <c r="K17" s="441"/>
      <c r="L17" s="441"/>
      <c r="M17" s="441"/>
      <c r="N17" s="441"/>
      <c r="O17" s="441"/>
      <c r="P17" s="441"/>
      <c r="Q17" s="441"/>
      <c r="R17" s="441"/>
      <c r="S17" s="441"/>
      <c r="T17" s="6"/>
      <c r="U17" s="6"/>
      <c r="V17" s="6"/>
      <c r="W17" s="6"/>
      <c r="X17" s="6"/>
      <c r="Y17" s="6"/>
      <c r="Z17" s="6"/>
      <c r="AA17" s="6"/>
      <c r="AB17" s="6"/>
    </row>
    <row r="18" spans="1:28"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
      <c r="U18" s="4"/>
      <c r="V18" s="4"/>
      <c r="W18" s="4"/>
      <c r="X18" s="4"/>
      <c r="Y18" s="4"/>
    </row>
    <row r="19" spans="1:28" s="3" customFormat="1" ht="54" customHeight="1" x14ac:dyDescent="0.2">
      <c r="A19" s="445" t="s">
        <v>2</v>
      </c>
      <c r="B19" s="445" t="s">
        <v>93</v>
      </c>
      <c r="C19" s="446" t="s">
        <v>318</v>
      </c>
      <c r="D19" s="445" t="s">
        <v>317</v>
      </c>
      <c r="E19" s="445" t="s">
        <v>92</v>
      </c>
      <c r="F19" s="445" t="s">
        <v>91</v>
      </c>
      <c r="G19" s="445" t="s">
        <v>313</v>
      </c>
      <c r="H19" s="445" t="s">
        <v>90</v>
      </c>
      <c r="I19" s="445" t="s">
        <v>89</v>
      </c>
      <c r="J19" s="445" t="s">
        <v>88</v>
      </c>
      <c r="K19" s="445" t="s">
        <v>87</v>
      </c>
      <c r="L19" s="445" t="s">
        <v>86</v>
      </c>
      <c r="M19" s="445" t="s">
        <v>85</v>
      </c>
      <c r="N19" s="445" t="s">
        <v>84</v>
      </c>
      <c r="O19" s="445" t="s">
        <v>83</v>
      </c>
      <c r="P19" s="445" t="s">
        <v>82</v>
      </c>
      <c r="Q19" s="445" t="s">
        <v>316</v>
      </c>
      <c r="R19" s="445"/>
      <c r="S19" s="448" t="s">
        <v>413</v>
      </c>
      <c r="T19" s="4"/>
      <c r="U19" s="4"/>
      <c r="V19" s="4"/>
      <c r="W19" s="4"/>
      <c r="X19" s="4"/>
      <c r="Y19" s="4"/>
    </row>
    <row r="20" spans="1:28" s="3" customFormat="1" ht="180.75" customHeight="1" x14ac:dyDescent="0.2">
      <c r="A20" s="445"/>
      <c r="B20" s="445"/>
      <c r="C20" s="447"/>
      <c r="D20" s="445"/>
      <c r="E20" s="445"/>
      <c r="F20" s="445"/>
      <c r="G20" s="445"/>
      <c r="H20" s="445"/>
      <c r="I20" s="445"/>
      <c r="J20" s="445"/>
      <c r="K20" s="445"/>
      <c r="L20" s="445"/>
      <c r="M20" s="445"/>
      <c r="N20" s="445"/>
      <c r="O20" s="445"/>
      <c r="P20" s="445"/>
      <c r="Q20" s="36" t="s">
        <v>314</v>
      </c>
      <c r="R20" s="37" t="s">
        <v>315</v>
      </c>
      <c r="S20" s="448"/>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7" t="str">
        <f>'1. паспорт местоположение'!A5:C5</f>
        <v>Год раскрытия информации: 2023 год</v>
      </c>
      <c r="B6" s="427"/>
      <c r="C6" s="427"/>
      <c r="D6" s="427"/>
      <c r="E6" s="427"/>
      <c r="F6" s="427"/>
      <c r="G6" s="427"/>
      <c r="H6" s="427"/>
      <c r="I6" s="427"/>
      <c r="J6" s="427"/>
      <c r="K6" s="427"/>
      <c r="L6" s="427"/>
      <c r="M6" s="427"/>
      <c r="N6" s="427"/>
      <c r="O6" s="427"/>
      <c r="P6" s="427"/>
      <c r="Q6" s="427"/>
      <c r="R6" s="427"/>
      <c r="S6" s="427"/>
      <c r="T6" s="427"/>
    </row>
    <row r="7" spans="1:20" s="11" customFormat="1" x14ac:dyDescent="0.2">
      <c r="A7" s="16"/>
      <c r="H7" s="15"/>
    </row>
    <row r="8" spans="1:20" s="11" customFormat="1" ht="18.75" x14ac:dyDescent="0.2">
      <c r="A8" s="443" t="s">
        <v>6</v>
      </c>
      <c r="B8" s="443"/>
      <c r="C8" s="443"/>
      <c r="D8" s="443"/>
      <c r="E8" s="443"/>
      <c r="F8" s="443"/>
      <c r="G8" s="443"/>
      <c r="H8" s="443"/>
      <c r="I8" s="443"/>
      <c r="J8" s="443"/>
      <c r="K8" s="443"/>
      <c r="L8" s="443"/>
      <c r="M8" s="443"/>
      <c r="N8" s="443"/>
      <c r="O8" s="443"/>
      <c r="P8" s="443"/>
      <c r="Q8" s="443"/>
      <c r="R8" s="443"/>
      <c r="S8" s="443"/>
      <c r="T8" s="443"/>
    </row>
    <row r="9" spans="1:20" s="11" customFormat="1" ht="18.75" x14ac:dyDescent="0.2">
      <c r="A9" s="443"/>
      <c r="B9" s="443"/>
      <c r="C9" s="443"/>
      <c r="D9" s="443"/>
      <c r="E9" s="443"/>
      <c r="F9" s="443"/>
      <c r="G9" s="443"/>
      <c r="H9" s="443"/>
      <c r="I9" s="443"/>
      <c r="J9" s="443"/>
      <c r="K9" s="443"/>
      <c r="L9" s="443"/>
      <c r="M9" s="443"/>
      <c r="N9" s="443"/>
      <c r="O9" s="443"/>
      <c r="P9" s="443"/>
      <c r="Q9" s="443"/>
      <c r="R9" s="443"/>
      <c r="S9" s="443"/>
      <c r="T9" s="443"/>
    </row>
    <row r="10" spans="1:20" s="11" customFormat="1" ht="18.75" customHeight="1" x14ac:dyDescent="0.2">
      <c r="A10" s="437" t="str">
        <f>'1. паспорт местоположение'!A9:C9</f>
        <v>Акционерное общество "Россети Янтарь"</v>
      </c>
      <c r="B10" s="437"/>
      <c r="C10" s="437"/>
      <c r="D10" s="437"/>
      <c r="E10" s="437"/>
      <c r="F10" s="437"/>
      <c r="G10" s="437"/>
      <c r="H10" s="437"/>
      <c r="I10" s="437"/>
      <c r="J10" s="437"/>
      <c r="K10" s="437"/>
      <c r="L10" s="437"/>
      <c r="M10" s="437"/>
      <c r="N10" s="437"/>
      <c r="O10" s="437"/>
      <c r="P10" s="437"/>
      <c r="Q10" s="437"/>
      <c r="R10" s="437"/>
      <c r="S10" s="437"/>
      <c r="T10" s="437"/>
    </row>
    <row r="11" spans="1:20" s="11" customFormat="1" ht="18.75" customHeight="1" x14ac:dyDescent="0.2">
      <c r="A11" s="439" t="s">
        <v>5</v>
      </c>
      <c r="B11" s="439"/>
      <c r="C11" s="439"/>
      <c r="D11" s="439"/>
      <c r="E11" s="439"/>
      <c r="F11" s="439"/>
      <c r="G11" s="439"/>
      <c r="H11" s="439"/>
      <c r="I11" s="439"/>
      <c r="J11" s="439"/>
      <c r="K11" s="439"/>
      <c r="L11" s="439"/>
      <c r="M11" s="439"/>
      <c r="N11" s="439"/>
      <c r="O11" s="439"/>
      <c r="P11" s="439"/>
      <c r="Q11" s="439"/>
      <c r="R11" s="439"/>
      <c r="S11" s="439"/>
      <c r="T11" s="439"/>
    </row>
    <row r="12" spans="1:20" s="11" customFormat="1" ht="18.75" x14ac:dyDescent="0.2">
      <c r="A12" s="443"/>
      <c r="B12" s="443"/>
      <c r="C12" s="443"/>
      <c r="D12" s="443"/>
      <c r="E12" s="443"/>
      <c r="F12" s="443"/>
      <c r="G12" s="443"/>
      <c r="H12" s="443"/>
      <c r="I12" s="443"/>
      <c r="J12" s="443"/>
      <c r="K12" s="443"/>
      <c r="L12" s="443"/>
      <c r="M12" s="443"/>
      <c r="N12" s="443"/>
      <c r="O12" s="443"/>
      <c r="P12" s="443"/>
      <c r="Q12" s="443"/>
      <c r="R12" s="443"/>
      <c r="S12" s="443"/>
      <c r="T12" s="443"/>
    </row>
    <row r="13" spans="1:20" s="11" customFormat="1" ht="18.75" customHeight="1" x14ac:dyDescent="0.2">
      <c r="A13" s="437" t="str">
        <f>'1. паспорт местоположение'!A12:C12</f>
        <v>L_949-92</v>
      </c>
      <c r="B13" s="437"/>
      <c r="C13" s="437"/>
      <c r="D13" s="437"/>
      <c r="E13" s="437"/>
      <c r="F13" s="437"/>
      <c r="G13" s="437"/>
      <c r="H13" s="437"/>
      <c r="I13" s="437"/>
      <c r="J13" s="437"/>
      <c r="K13" s="437"/>
      <c r="L13" s="437"/>
      <c r="M13" s="437"/>
      <c r="N13" s="437"/>
      <c r="O13" s="437"/>
      <c r="P13" s="437"/>
      <c r="Q13" s="437"/>
      <c r="R13" s="437"/>
      <c r="S13" s="437"/>
      <c r="T13" s="437"/>
    </row>
    <row r="14" spans="1:20" s="11" customFormat="1" ht="18.75" customHeight="1" x14ac:dyDescent="0.2">
      <c r="A14" s="439" t="s">
        <v>4</v>
      </c>
      <c r="B14" s="439"/>
      <c r="C14" s="439"/>
      <c r="D14" s="439"/>
      <c r="E14" s="439"/>
      <c r="F14" s="439"/>
      <c r="G14" s="439"/>
      <c r="H14" s="439"/>
      <c r="I14" s="439"/>
      <c r="J14" s="439"/>
      <c r="K14" s="439"/>
      <c r="L14" s="439"/>
      <c r="M14" s="439"/>
      <c r="N14" s="439"/>
      <c r="O14" s="439"/>
      <c r="P14" s="439"/>
      <c r="Q14" s="439"/>
      <c r="R14" s="439"/>
      <c r="S14" s="439"/>
      <c r="T14" s="439"/>
    </row>
    <row r="15" spans="1:20" s="8" customFormat="1" ht="15.75" customHeight="1" x14ac:dyDescent="0.2">
      <c r="A15" s="444"/>
      <c r="B15" s="444"/>
      <c r="C15" s="444"/>
      <c r="D15" s="444"/>
      <c r="E15" s="444"/>
      <c r="F15" s="444"/>
      <c r="G15" s="444"/>
      <c r="H15" s="444"/>
      <c r="I15" s="444"/>
      <c r="J15" s="444"/>
      <c r="K15" s="444"/>
      <c r="L15" s="444"/>
      <c r="M15" s="444"/>
      <c r="N15" s="444"/>
      <c r="O15" s="444"/>
      <c r="P15" s="444"/>
      <c r="Q15" s="444"/>
      <c r="R15" s="444"/>
      <c r="S15" s="444"/>
      <c r="T15" s="444"/>
    </row>
    <row r="16" spans="1:20" s="3" customFormat="1" ht="12" x14ac:dyDescent="0.2">
      <c r="A16" s="437" t="str">
        <f>'1. паспорт местоположение'!A15</f>
        <v>Расширение просек ВЛ 15 кВ № 15-218 площадью 1,0 га и реконструкция участка ВЛ 15 кВ № 15-218 протяженностью 0,4 км с заменой голого провода на СИП</v>
      </c>
      <c r="B16" s="437"/>
      <c r="C16" s="437"/>
      <c r="D16" s="437"/>
      <c r="E16" s="437"/>
      <c r="F16" s="437"/>
      <c r="G16" s="437"/>
      <c r="H16" s="437"/>
      <c r="I16" s="437"/>
      <c r="J16" s="437"/>
      <c r="K16" s="437"/>
      <c r="L16" s="437"/>
      <c r="M16" s="437"/>
      <c r="N16" s="437"/>
      <c r="O16" s="437"/>
      <c r="P16" s="437"/>
      <c r="Q16" s="437"/>
      <c r="R16" s="437"/>
      <c r="S16" s="437"/>
      <c r="T16" s="437"/>
    </row>
    <row r="17" spans="1:20" s="3" customFormat="1" ht="15" customHeight="1" x14ac:dyDescent="0.2">
      <c r="A17" s="439" t="s">
        <v>3</v>
      </c>
      <c r="B17" s="439"/>
      <c r="C17" s="439"/>
      <c r="D17" s="439"/>
      <c r="E17" s="439"/>
      <c r="F17" s="439"/>
      <c r="G17" s="439"/>
      <c r="H17" s="439"/>
      <c r="I17" s="439"/>
      <c r="J17" s="439"/>
      <c r="K17" s="439"/>
      <c r="L17" s="439"/>
      <c r="M17" s="439"/>
      <c r="N17" s="439"/>
      <c r="O17" s="439"/>
      <c r="P17" s="439"/>
      <c r="Q17" s="439"/>
      <c r="R17" s="439"/>
      <c r="S17" s="439"/>
      <c r="T17" s="439"/>
    </row>
    <row r="18" spans="1:20"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40"/>
    </row>
    <row r="19" spans="1:20" s="3" customFormat="1" ht="15" customHeight="1" x14ac:dyDescent="0.2">
      <c r="A19" s="452" t="s">
        <v>424</v>
      </c>
      <c r="B19" s="452"/>
      <c r="C19" s="452"/>
      <c r="D19" s="452"/>
      <c r="E19" s="452"/>
      <c r="F19" s="452"/>
      <c r="G19" s="452"/>
      <c r="H19" s="452"/>
      <c r="I19" s="452"/>
      <c r="J19" s="452"/>
      <c r="K19" s="452"/>
      <c r="L19" s="452"/>
      <c r="M19" s="452"/>
      <c r="N19" s="452"/>
      <c r="O19" s="452"/>
      <c r="P19" s="452"/>
      <c r="Q19" s="452"/>
      <c r="R19" s="452"/>
      <c r="S19" s="452"/>
      <c r="T19" s="452"/>
    </row>
    <row r="20" spans="1:20" s="48" customFormat="1" ht="21" customHeight="1" x14ac:dyDescent="0.25">
      <c r="A20" s="453"/>
      <c r="B20" s="453"/>
      <c r="C20" s="453"/>
      <c r="D20" s="453"/>
      <c r="E20" s="453"/>
      <c r="F20" s="453"/>
      <c r="G20" s="453"/>
      <c r="H20" s="453"/>
      <c r="I20" s="453"/>
      <c r="J20" s="453"/>
      <c r="K20" s="453"/>
      <c r="L20" s="453"/>
      <c r="M20" s="453"/>
      <c r="N20" s="453"/>
      <c r="O20" s="453"/>
      <c r="P20" s="453"/>
      <c r="Q20" s="453"/>
      <c r="R20" s="453"/>
      <c r="S20" s="453"/>
      <c r="T20" s="453"/>
    </row>
    <row r="21" spans="1:20" ht="46.5" customHeight="1" x14ac:dyDescent="0.25">
      <c r="A21" s="454" t="s">
        <v>2</v>
      </c>
      <c r="B21" s="457" t="s">
        <v>215</v>
      </c>
      <c r="C21" s="458"/>
      <c r="D21" s="461" t="s">
        <v>115</v>
      </c>
      <c r="E21" s="457" t="s">
        <v>453</v>
      </c>
      <c r="F21" s="458"/>
      <c r="G21" s="457" t="s">
        <v>234</v>
      </c>
      <c r="H21" s="458"/>
      <c r="I21" s="457" t="s">
        <v>114</v>
      </c>
      <c r="J21" s="458"/>
      <c r="K21" s="461" t="s">
        <v>113</v>
      </c>
      <c r="L21" s="457" t="s">
        <v>112</v>
      </c>
      <c r="M21" s="458"/>
      <c r="N21" s="457" t="s">
        <v>449</v>
      </c>
      <c r="O21" s="458"/>
      <c r="P21" s="461" t="s">
        <v>111</v>
      </c>
      <c r="Q21" s="449" t="s">
        <v>110</v>
      </c>
      <c r="R21" s="450"/>
      <c r="S21" s="449" t="s">
        <v>109</v>
      </c>
      <c r="T21" s="451"/>
    </row>
    <row r="22" spans="1:20" ht="204.75" customHeight="1" x14ac:dyDescent="0.25">
      <c r="A22" s="455"/>
      <c r="B22" s="459"/>
      <c r="C22" s="460"/>
      <c r="D22" s="464"/>
      <c r="E22" s="459"/>
      <c r="F22" s="460"/>
      <c r="G22" s="459"/>
      <c r="H22" s="460"/>
      <c r="I22" s="459"/>
      <c r="J22" s="460"/>
      <c r="K22" s="462"/>
      <c r="L22" s="459"/>
      <c r="M22" s="460"/>
      <c r="N22" s="459"/>
      <c r="O22" s="460"/>
      <c r="P22" s="462"/>
      <c r="Q22" s="83" t="s">
        <v>108</v>
      </c>
      <c r="R22" s="83" t="s">
        <v>423</v>
      </c>
      <c r="S22" s="83" t="s">
        <v>107</v>
      </c>
      <c r="T22" s="83" t="s">
        <v>106</v>
      </c>
    </row>
    <row r="23" spans="1:20" ht="51.75" customHeight="1" x14ac:dyDescent="0.25">
      <c r="A23" s="456"/>
      <c r="B23" s="131" t="s">
        <v>104</v>
      </c>
      <c r="C23" s="131" t="s">
        <v>105</v>
      </c>
      <c r="D23" s="462"/>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63" t="s">
        <v>459</v>
      </c>
      <c r="C32" s="463"/>
      <c r="D32" s="463"/>
      <c r="E32" s="463"/>
      <c r="F32" s="463"/>
      <c r="G32" s="463"/>
      <c r="H32" s="463"/>
      <c r="I32" s="463"/>
      <c r="J32" s="463"/>
      <c r="K32" s="463"/>
      <c r="L32" s="463"/>
      <c r="M32" s="463"/>
      <c r="N32" s="463"/>
      <c r="O32" s="463"/>
      <c r="P32" s="463"/>
      <c r="Q32" s="463"/>
      <c r="R32" s="463"/>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7" zoomScale="90" zoomScaleSheetLayoutView="90" workbookViewId="0">
      <selection activeCell="N25" sqref="N25"/>
    </sheetView>
  </sheetViews>
  <sheetFormatPr defaultColWidth="10.7109375" defaultRowHeight="15.75" x14ac:dyDescent="0.25"/>
  <cols>
    <col min="1" max="1" width="10.7109375" style="40"/>
    <col min="2" max="3" width="15" style="40" customWidth="1"/>
    <col min="4" max="4" width="11.5703125" style="40" customWidth="1"/>
    <col min="5" max="5" width="14"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7" t="str">
        <f>'1. паспорт местоположение'!A5:C5</f>
        <v>Год раскрытия информации: 2023 год</v>
      </c>
      <c r="B5" s="427"/>
      <c r="C5" s="427"/>
      <c r="D5" s="427"/>
      <c r="E5" s="427"/>
      <c r="F5" s="427"/>
      <c r="G5" s="427"/>
      <c r="H5" s="427"/>
      <c r="I5" s="427"/>
      <c r="J5" s="427"/>
      <c r="K5" s="427"/>
      <c r="L5" s="427"/>
      <c r="M5" s="427"/>
      <c r="N5" s="427"/>
      <c r="O5" s="427"/>
      <c r="P5" s="427"/>
      <c r="Q5" s="427"/>
      <c r="R5" s="427"/>
      <c r="S5" s="427"/>
      <c r="T5" s="427"/>
      <c r="U5" s="427"/>
      <c r="V5" s="427"/>
      <c r="W5" s="427"/>
      <c r="X5" s="427"/>
      <c r="Y5" s="427"/>
      <c r="Z5" s="427"/>
      <c r="AA5" s="427"/>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43" t="s">
        <v>6</v>
      </c>
      <c r="F7" s="443"/>
      <c r="G7" s="443"/>
      <c r="H7" s="443"/>
      <c r="I7" s="443"/>
      <c r="J7" s="443"/>
      <c r="K7" s="443"/>
      <c r="L7" s="443"/>
      <c r="M7" s="443"/>
      <c r="N7" s="443"/>
      <c r="O7" s="443"/>
      <c r="P7" s="443"/>
      <c r="Q7" s="443"/>
      <c r="R7" s="443"/>
      <c r="S7" s="443"/>
      <c r="T7" s="443"/>
      <c r="U7" s="443"/>
      <c r="V7" s="443"/>
      <c r="W7" s="443"/>
      <c r="X7" s="443"/>
      <c r="Y7" s="443"/>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7" t="str">
        <f>'1. паспорт местоположение'!A9</f>
        <v>Акционерное общество "Россети Янтарь"</v>
      </c>
      <c r="F9" s="437"/>
      <c r="G9" s="437"/>
      <c r="H9" s="437"/>
      <c r="I9" s="437"/>
      <c r="J9" s="437"/>
      <c r="K9" s="437"/>
      <c r="L9" s="437"/>
      <c r="M9" s="437"/>
      <c r="N9" s="437"/>
      <c r="O9" s="437"/>
      <c r="P9" s="437"/>
      <c r="Q9" s="437"/>
      <c r="R9" s="437"/>
      <c r="S9" s="437"/>
      <c r="T9" s="437"/>
      <c r="U9" s="437"/>
      <c r="V9" s="437"/>
      <c r="W9" s="437"/>
      <c r="X9" s="437"/>
      <c r="Y9" s="437"/>
    </row>
    <row r="10" spans="1:27" s="11" customFormat="1" ht="18.75" customHeight="1" x14ac:dyDescent="0.2">
      <c r="E10" s="439" t="s">
        <v>5</v>
      </c>
      <c r="F10" s="439"/>
      <c r="G10" s="439"/>
      <c r="H10" s="439"/>
      <c r="I10" s="439"/>
      <c r="J10" s="439"/>
      <c r="K10" s="439"/>
      <c r="L10" s="439"/>
      <c r="M10" s="439"/>
      <c r="N10" s="439"/>
      <c r="O10" s="439"/>
      <c r="P10" s="439"/>
      <c r="Q10" s="439"/>
      <c r="R10" s="439"/>
      <c r="S10" s="439"/>
      <c r="T10" s="439"/>
      <c r="U10" s="439"/>
      <c r="V10" s="439"/>
      <c r="W10" s="439"/>
      <c r="X10" s="439"/>
      <c r="Y10" s="439"/>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7" t="str">
        <f>'1. паспорт местоположение'!A12</f>
        <v>L_949-92</v>
      </c>
      <c r="F12" s="437"/>
      <c r="G12" s="437"/>
      <c r="H12" s="437"/>
      <c r="I12" s="437"/>
      <c r="J12" s="437"/>
      <c r="K12" s="437"/>
      <c r="L12" s="437"/>
      <c r="M12" s="437"/>
      <c r="N12" s="437"/>
      <c r="O12" s="437"/>
      <c r="P12" s="437"/>
      <c r="Q12" s="437"/>
      <c r="R12" s="437"/>
      <c r="S12" s="437"/>
      <c r="T12" s="437"/>
      <c r="U12" s="437"/>
      <c r="V12" s="437"/>
      <c r="W12" s="437"/>
      <c r="X12" s="437"/>
      <c r="Y12" s="437"/>
    </row>
    <row r="13" spans="1:27" s="11" customFormat="1" ht="18.75" customHeight="1" x14ac:dyDescent="0.2">
      <c r="E13" s="439" t="s">
        <v>4</v>
      </c>
      <c r="F13" s="439"/>
      <c r="G13" s="439"/>
      <c r="H13" s="439"/>
      <c r="I13" s="439"/>
      <c r="J13" s="439"/>
      <c r="K13" s="439"/>
      <c r="L13" s="439"/>
      <c r="M13" s="439"/>
      <c r="N13" s="439"/>
      <c r="O13" s="439"/>
      <c r="P13" s="439"/>
      <c r="Q13" s="439"/>
      <c r="R13" s="439"/>
      <c r="S13" s="439"/>
      <c r="T13" s="439"/>
      <c r="U13" s="439"/>
      <c r="V13" s="439"/>
      <c r="W13" s="439"/>
      <c r="X13" s="439"/>
      <c r="Y13" s="439"/>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7" t="str">
        <f>'1. паспорт местоположение'!A15</f>
        <v>Расширение просек ВЛ 15 кВ № 15-218 площадью 1,0 га и реконструкция участка ВЛ 15 кВ № 15-218 протяженностью 0,4 км с заменой голого провода на СИП</v>
      </c>
      <c r="F15" s="437"/>
      <c r="G15" s="437"/>
      <c r="H15" s="437"/>
      <c r="I15" s="437"/>
      <c r="J15" s="437"/>
      <c r="K15" s="437"/>
      <c r="L15" s="437"/>
      <c r="M15" s="437"/>
      <c r="N15" s="437"/>
      <c r="O15" s="437"/>
      <c r="P15" s="437"/>
      <c r="Q15" s="437"/>
      <c r="R15" s="437"/>
      <c r="S15" s="437"/>
      <c r="T15" s="437"/>
      <c r="U15" s="437"/>
      <c r="V15" s="437"/>
      <c r="W15" s="437"/>
      <c r="X15" s="437"/>
      <c r="Y15" s="437"/>
    </row>
    <row r="16" spans="1:27" s="3" customFormat="1" ht="15" customHeight="1" x14ac:dyDescent="0.2">
      <c r="E16" s="439" t="s">
        <v>3</v>
      </c>
      <c r="F16" s="439"/>
      <c r="G16" s="439"/>
      <c r="H16" s="439"/>
      <c r="I16" s="439"/>
      <c r="J16" s="439"/>
      <c r="K16" s="439"/>
      <c r="L16" s="439"/>
      <c r="M16" s="439"/>
      <c r="N16" s="439"/>
      <c r="O16" s="439"/>
      <c r="P16" s="439"/>
      <c r="Q16" s="439"/>
      <c r="R16" s="439"/>
      <c r="S16" s="439"/>
      <c r="T16" s="439"/>
      <c r="U16" s="439"/>
      <c r="V16" s="439"/>
      <c r="W16" s="439"/>
      <c r="X16" s="439"/>
      <c r="Y16" s="43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2"/>
      <c r="F18" s="452"/>
      <c r="G18" s="452"/>
      <c r="H18" s="452"/>
      <c r="I18" s="452"/>
      <c r="J18" s="452"/>
      <c r="K18" s="452"/>
      <c r="L18" s="452"/>
      <c r="M18" s="452"/>
      <c r="N18" s="452"/>
      <c r="O18" s="452"/>
      <c r="P18" s="452"/>
      <c r="Q18" s="452"/>
      <c r="R18" s="452"/>
      <c r="S18" s="452"/>
      <c r="T18" s="452"/>
      <c r="U18" s="452"/>
      <c r="V18" s="452"/>
      <c r="W18" s="452"/>
      <c r="X18" s="452"/>
      <c r="Y18" s="452"/>
    </row>
    <row r="19" spans="1:27" ht="25.5" customHeight="1" x14ac:dyDescent="0.25">
      <c r="A19" s="452" t="s">
        <v>426</v>
      </c>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row>
    <row r="20" spans="1:27" s="48" customFormat="1" ht="21" customHeight="1" x14ac:dyDescent="0.25"/>
    <row r="21" spans="1:27" ht="15.75" customHeight="1" x14ac:dyDescent="0.25">
      <c r="A21" s="465" t="s">
        <v>2</v>
      </c>
      <c r="B21" s="467" t="s">
        <v>433</v>
      </c>
      <c r="C21" s="468"/>
      <c r="D21" s="467" t="s">
        <v>435</v>
      </c>
      <c r="E21" s="468"/>
      <c r="F21" s="449" t="s">
        <v>87</v>
      </c>
      <c r="G21" s="451"/>
      <c r="H21" s="451"/>
      <c r="I21" s="450"/>
      <c r="J21" s="465" t="s">
        <v>436</v>
      </c>
      <c r="K21" s="467" t="s">
        <v>437</v>
      </c>
      <c r="L21" s="468"/>
      <c r="M21" s="467" t="s">
        <v>438</v>
      </c>
      <c r="N21" s="468"/>
      <c r="O21" s="467" t="s">
        <v>425</v>
      </c>
      <c r="P21" s="468"/>
      <c r="Q21" s="467" t="s">
        <v>120</v>
      </c>
      <c r="R21" s="468"/>
      <c r="S21" s="465" t="s">
        <v>119</v>
      </c>
      <c r="T21" s="465" t="s">
        <v>439</v>
      </c>
      <c r="U21" s="465" t="s">
        <v>434</v>
      </c>
      <c r="V21" s="467" t="s">
        <v>118</v>
      </c>
      <c r="W21" s="468"/>
      <c r="X21" s="449" t="s">
        <v>110</v>
      </c>
      <c r="Y21" s="451"/>
      <c r="Z21" s="449" t="s">
        <v>109</v>
      </c>
      <c r="AA21" s="451"/>
    </row>
    <row r="22" spans="1:27" ht="154.5" customHeight="1" x14ac:dyDescent="0.25">
      <c r="A22" s="471"/>
      <c r="B22" s="469"/>
      <c r="C22" s="470"/>
      <c r="D22" s="469"/>
      <c r="E22" s="470"/>
      <c r="F22" s="449" t="s">
        <v>117</v>
      </c>
      <c r="G22" s="450"/>
      <c r="H22" s="449" t="s">
        <v>116</v>
      </c>
      <c r="I22" s="450"/>
      <c r="J22" s="466"/>
      <c r="K22" s="469"/>
      <c r="L22" s="470"/>
      <c r="M22" s="469"/>
      <c r="N22" s="470"/>
      <c r="O22" s="469"/>
      <c r="P22" s="470"/>
      <c r="Q22" s="469"/>
      <c r="R22" s="470"/>
      <c r="S22" s="466"/>
      <c r="T22" s="466"/>
      <c r="U22" s="466"/>
      <c r="V22" s="469"/>
      <c r="W22" s="470"/>
      <c r="X22" s="83" t="s">
        <v>108</v>
      </c>
      <c r="Y22" s="83" t="s">
        <v>423</v>
      </c>
      <c r="Z22" s="83" t="s">
        <v>107</v>
      </c>
      <c r="AA22" s="83" t="s">
        <v>106</v>
      </c>
    </row>
    <row r="23" spans="1:27" ht="60" customHeight="1" x14ac:dyDescent="0.25">
      <c r="A23" s="466"/>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313" customFormat="1" ht="75" x14ac:dyDescent="0.25">
      <c r="A25" s="377">
        <v>1</v>
      </c>
      <c r="B25" s="378" t="s">
        <v>559</v>
      </c>
      <c r="C25" s="378" t="s">
        <v>559</v>
      </c>
      <c r="D25" s="378" t="s">
        <v>562</v>
      </c>
      <c r="E25" s="378" t="s">
        <v>562</v>
      </c>
      <c r="F25" s="378">
        <v>15</v>
      </c>
      <c r="G25" s="378">
        <v>15</v>
      </c>
      <c r="H25" s="378">
        <v>15</v>
      </c>
      <c r="I25" s="378">
        <v>15</v>
      </c>
      <c r="J25" s="378">
        <v>1988</v>
      </c>
      <c r="K25" s="378">
        <v>1</v>
      </c>
      <c r="L25" s="278">
        <v>1</v>
      </c>
      <c r="M25" s="278">
        <v>50</v>
      </c>
      <c r="N25" s="278">
        <v>70</v>
      </c>
      <c r="O25" s="378" t="s">
        <v>511</v>
      </c>
      <c r="P25" s="278" t="s">
        <v>511</v>
      </c>
      <c r="Q25" s="278">
        <v>0.58099999999999996</v>
      </c>
      <c r="R25" s="278">
        <v>0.58099999999999996</v>
      </c>
      <c r="S25" s="377" t="s">
        <v>312</v>
      </c>
      <c r="T25" s="377" t="s">
        <v>312</v>
      </c>
      <c r="U25" s="377" t="s">
        <v>312</v>
      </c>
      <c r="V25" s="312" t="s">
        <v>512</v>
      </c>
      <c r="W25" s="312" t="s">
        <v>512</v>
      </c>
      <c r="X25" s="377" t="s">
        <v>560</v>
      </c>
      <c r="Y25" s="377"/>
      <c r="Z25" s="377" t="s">
        <v>561</v>
      </c>
      <c r="AA25" s="377" t="s">
        <v>552</v>
      </c>
    </row>
    <row r="26" spans="1:27" s="46" customFormat="1" ht="12.75" customHeight="1" x14ac:dyDescent="0.2">
      <c r="A26" s="277"/>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row>
    <row r="27" spans="1:27" x14ac:dyDescent="0.25">
      <c r="Q27" s="40">
        <f>SUM(Q25:Q25)</f>
        <v>0.58099999999999996</v>
      </c>
      <c r="R27" s="40">
        <f>SUM(R25:R25)</f>
        <v>0.58099999999999996</v>
      </c>
      <c r="S27" s="40">
        <f>R27-Q27</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zoomScale="90" zoomScaleSheetLayoutView="9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27" t="str">
        <f>'1. паспорт местоположение'!A5:C5</f>
        <v>Год раскрытия информации: 2023 год</v>
      </c>
      <c r="B5" s="427"/>
      <c r="C5" s="427"/>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43" t="s">
        <v>6</v>
      </c>
      <c r="B7" s="443"/>
      <c r="C7" s="443"/>
      <c r="D7" s="12"/>
      <c r="E7" s="12"/>
      <c r="F7" s="12"/>
      <c r="G7" s="12"/>
      <c r="H7" s="12"/>
      <c r="I7" s="12"/>
      <c r="J7" s="12"/>
      <c r="K7" s="12"/>
      <c r="L7" s="12"/>
      <c r="M7" s="12"/>
      <c r="N7" s="12"/>
      <c r="O7" s="12"/>
      <c r="P7" s="12"/>
      <c r="Q7" s="12"/>
      <c r="R7" s="12"/>
      <c r="S7" s="12"/>
      <c r="T7" s="12"/>
    </row>
    <row r="8" spans="1:28" s="11" customFormat="1" ht="18.75" x14ac:dyDescent="0.2">
      <c r="A8" s="443"/>
      <c r="B8" s="443"/>
      <c r="C8" s="443"/>
      <c r="D8" s="13"/>
      <c r="E8" s="13"/>
      <c r="F8" s="13"/>
      <c r="G8" s="12"/>
      <c r="H8" s="12"/>
      <c r="I8" s="12"/>
      <c r="J8" s="12"/>
      <c r="K8" s="12"/>
      <c r="L8" s="12"/>
      <c r="M8" s="12"/>
      <c r="N8" s="12"/>
      <c r="O8" s="12"/>
      <c r="P8" s="12"/>
      <c r="Q8" s="12"/>
      <c r="R8" s="12"/>
      <c r="S8" s="12"/>
      <c r="T8" s="12"/>
    </row>
    <row r="9" spans="1:28" s="11" customFormat="1" ht="18.75" x14ac:dyDescent="0.2">
      <c r="A9" s="437" t="str">
        <f>'1. паспорт местоположение'!A9:C9</f>
        <v>Акционерное общество "Россети Янтарь"</v>
      </c>
      <c r="B9" s="437"/>
      <c r="C9" s="437"/>
      <c r="D9" s="7"/>
      <c r="E9" s="7"/>
      <c r="F9" s="7"/>
      <c r="G9" s="12"/>
      <c r="H9" s="12"/>
      <c r="I9" s="12"/>
      <c r="J9" s="12"/>
      <c r="K9" s="12"/>
      <c r="L9" s="12"/>
      <c r="M9" s="12"/>
      <c r="N9" s="12"/>
      <c r="O9" s="12"/>
      <c r="P9" s="12"/>
      <c r="Q9" s="12"/>
      <c r="R9" s="12"/>
      <c r="S9" s="12"/>
      <c r="T9" s="12"/>
    </row>
    <row r="10" spans="1:28" s="11" customFormat="1" ht="18.75" x14ac:dyDescent="0.2">
      <c r="A10" s="439" t="s">
        <v>5</v>
      </c>
      <c r="B10" s="439"/>
      <c r="C10" s="439"/>
      <c r="D10" s="5"/>
      <c r="E10" s="5"/>
      <c r="F10" s="5"/>
      <c r="G10" s="12"/>
      <c r="H10" s="12"/>
      <c r="I10" s="12"/>
      <c r="J10" s="12"/>
      <c r="K10" s="12"/>
      <c r="L10" s="12"/>
      <c r="M10" s="12"/>
      <c r="N10" s="12"/>
      <c r="O10" s="12"/>
      <c r="P10" s="12"/>
      <c r="Q10" s="12"/>
      <c r="R10" s="12"/>
      <c r="S10" s="12"/>
      <c r="T10" s="12"/>
    </row>
    <row r="11" spans="1:28" s="11" customFormat="1" ht="18.75" x14ac:dyDescent="0.2">
      <c r="A11" s="443"/>
      <c r="B11" s="443"/>
      <c r="C11" s="443"/>
      <c r="D11" s="13"/>
      <c r="E11" s="13"/>
      <c r="F11" s="13"/>
      <c r="G11" s="12"/>
      <c r="H11" s="12"/>
      <c r="I11" s="12"/>
      <c r="J11" s="12"/>
      <c r="K11" s="12"/>
      <c r="L11" s="12"/>
      <c r="M11" s="12"/>
      <c r="N11" s="12"/>
      <c r="O11" s="12"/>
      <c r="P11" s="12"/>
      <c r="Q11" s="12"/>
      <c r="R11" s="12"/>
      <c r="S11" s="12"/>
      <c r="T11" s="12"/>
    </row>
    <row r="12" spans="1:28" s="11" customFormat="1" ht="18.75" x14ac:dyDescent="0.2">
      <c r="A12" s="437" t="str">
        <f>'1. паспорт местоположение'!A12:C12</f>
        <v>L_949-92</v>
      </c>
      <c r="B12" s="437"/>
      <c r="C12" s="437"/>
      <c r="D12" s="7"/>
      <c r="E12" s="7"/>
      <c r="F12" s="7"/>
      <c r="G12" s="12"/>
      <c r="H12" s="12"/>
      <c r="I12" s="12"/>
      <c r="J12" s="12"/>
      <c r="K12" s="12"/>
      <c r="L12" s="12"/>
      <c r="M12" s="12"/>
      <c r="N12" s="12"/>
      <c r="O12" s="12"/>
      <c r="P12" s="12"/>
      <c r="Q12" s="12"/>
      <c r="R12" s="12"/>
      <c r="S12" s="12"/>
      <c r="T12" s="12"/>
    </row>
    <row r="13" spans="1:28" s="11" customFormat="1" ht="18.75" x14ac:dyDescent="0.2">
      <c r="A13" s="439" t="s">
        <v>4</v>
      </c>
      <c r="B13" s="439"/>
      <c r="C13" s="439"/>
      <c r="D13" s="5"/>
      <c r="E13" s="5"/>
      <c r="F13" s="5"/>
      <c r="G13" s="12"/>
      <c r="H13" s="12"/>
      <c r="I13" s="12"/>
      <c r="J13" s="12"/>
      <c r="K13" s="12"/>
      <c r="L13" s="12"/>
      <c r="M13" s="12"/>
      <c r="N13" s="12"/>
      <c r="O13" s="12"/>
      <c r="P13" s="12"/>
      <c r="Q13" s="12"/>
      <c r="R13" s="12"/>
      <c r="S13" s="12"/>
      <c r="T13" s="12"/>
    </row>
    <row r="14" spans="1:28" s="8" customFormat="1" ht="15.75" customHeight="1" x14ac:dyDescent="0.2">
      <c r="A14" s="444"/>
      <c r="B14" s="444"/>
      <c r="C14" s="444"/>
      <c r="D14" s="9"/>
      <c r="E14" s="9"/>
      <c r="F14" s="9"/>
      <c r="G14" s="9"/>
      <c r="H14" s="9"/>
      <c r="I14" s="9"/>
      <c r="J14" s="9"/>
      <c r="K14" s="9"/>
      <c r="L14" s="9"/>
      <c r="M14" s="9"/>
      <c r="N14" s="9"/>
      <c r="O14" s="9"/>
      <c r="P14" s="9"/>
      <c r="Q14" s="9"/>
      <c r="R14" s="9"/>
      <c r="S14" s="9"/>
      <c r="T14" s="9"/>
    </row>
    <row r="15" spans="1:28" s="3" customFormat="1" ht="12" x14ac:dyDescent="0.2">
      <c r="A15" s="437" t="str">
        <f>'1. паспорт местоположение'!A15</f>
        <v>Расширение просек ВЛ 15 кВ № 15-218 площадью 1,0 га и реконструкция участка ВЛ 15 кВ № 15-218 протяженностью 0,4 км с заменой голого провода на СИП</v>
      </c>
      <c r="B15" s="437"/>
      <c r="C15" s="437"/>
      <c r="D15" s="7"/>
      <c r="E15" s="7"/>
      <c r="F15" s="7"/>
      <c r="G15" s="7"/>
      <c r="H15" s="7"/>
      <c r="I15" s="7"/>
      <c r="J15" s="7"/>
      <c r="K15" s="7"/>
      <c r="L15" s="7"/>
      <c r="M15" s="7"/>
      <c r="N15" s="7"/>
      <c r="O15" s="7"/>
      <c r="P15" s="7"/>
      <c r="Q15" s="7"/>
      <c r="R15" s="7"/>
      <c r="S15" s="7"/>
      <c r="T15" s="7"/>
    </row>
    <row r="16" spans="1:28" s="3" customFormat="1" ht="15" customHeight="1" x14ac:dyDescent="0.2">
      <c r="A16" s="439" t="s">
        <v>3</v>
      </c>
      <c r="B16" s="439"/>
      <c r="C16" s="439"/>
      <c r="D16" s="5"/>
      <c r="E16" s="5"/>
      <c r="F16" s="5"/>
      <c r="G16" s="5"/>
      <c r="H16" s="5"/>
      <c r="I16" s="5"/>
      <c r="J16" s="5"/>
      <c r="K16" s="5"/>
      <c r="L16" s="5"/>
      <c r="M16" s="5"/>
      <c r="N16" s="5"/>
      <c r="O16" s="5"/>
      <c r="P16" s="5"/>
      <c r="Q16" s="5"/>
      <c r="R16" s="5"/>
      <c r="S16" s="5"/>
      <c r="T16" s="5"/>
    </row>
    <row r="17" spans="1:20" s="3" customFormat="1" ht="15" customHeight="1" x14ac:dyDescent="0.2">
      <c r="A17" s="440"/>
      <c r="B17" s="440"/>
      <c r="C17" s="440"/>
      <c r="D17" s="4"/>
      <c r="E17" s="4"/>
      <c r="F17" s="4"/>
      <c r="G17" s="4"/>
      <c r="H17" s="4"/>
      <c r="I17" s="4"/>
      <c r="J17" s="4"/>
      <c r="K17" s="4"/>
      <c r="L17" s="4"/>
      <c r="M17" s="4"/>
      <c r="N17" s="4"/>
      <c r="O17" s="4"/>
      <c r="P17" s="4"/>
      <c r="Q17" s="4"/>
    </row>
    <row r="18" spans="1:20" s="3" customFormat="1" ht="27.75" customHeight="1" x14ac:dyDescent="0.2">
      <c r="A18" s="441" t="s">
        <v>418</v>
      </c>
      <c r="B18" s="441"/>
      <c r="C18" s="441"/>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2" t="s">
        <v>540</v>
      </c>
      <c r="D22" s="28"/>
      <c r="E22" s="28"/>
      <c r="F22" s="27"/>
      <c r="G22" s="27"/>
      <c r="H22" s="27"/>
      <c r="I22" s="27"/>
      <c r="J22" s="27"/>
      <c r="K22" s="27"/>
      <c r="L22" s="27"/>
      <c r="M22" s="27"/>
      <c r="N22" s="27"/>
      <c r="O22" s="27"/>
      <c r="P22" s="26"/>
      <c r="Q22" s="26"/>
      <c r="R22" s="26"/>
      <c r="S22" s="26"/>
      <c r="T22" s="26"/>
    </row>
    <row r="23" spans="1:20" ht="75" x14ac:dyDescent="0.25">
      <c r="A23" s="23" t="s">
        <v>60</v>
      </c>
      <c r="B23" s="25" t="s">
        <v>57</v>
      </c>
      <c r="C23" s="352" t="s">
        <v>555</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422" t="s">
        <v>570</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316" t="s">
        <v>563</v>
      </c>
      <c r="D25" s="315" t="e">
        <f>ROUND(E25/F25,3)</f>
        <v>#REF!</v>
      </c>
      <c r="E25" s="314" t="e">
        <f>#REF!</f>
        <v>#REF!</v>
      </c>
      <c r="F25" s="22">
        <f>'3.2 паспорт Техсостояние ЛЭП'!R27</f>
        <v>0.58099999999999996</v>
      </c>
      <c r="G25" s="22"/>
      <c r="H25" s="22"/>
      <c r="I25" s="22"/>
      <c r="J25" s="22"/>
      <c r="K25" s="22"/>
      <c r="L25" s="22"/>
      <c r="M25" s="22"/>
      <c r="N25" s="22"/>
      <c r="O25" s="22"/>
      <c r="P25" s="22"/>
      <c r="Q25" s="22"/>
      <c r="R25" s="22"/>
      <c r="S25" s="22"/>
      <c r="T25" s="22"/>
    </row>
    <row r="26" spans="1:20" ht="31.5" x14ac:dyDescent="0.25">
      <c r="A26" s="23" t="s">
        <v>56</v>
      </c>
      <c r="B26" s="25" t="s">
        <v>223</v>
      </c>
      <c r="C26" s="24" t="s">
        <v>508</v>
      </c>
      <c r="D26" s="22"/>
      <c r="E26" s="22"/>
      <c r="F26" s="22"/>
      <c r="G26" s="22"/>
      <c r="H26" s="22"/>
      <c r="I26" s="22"/>
      <c r="J26" s="22"/>
      <c r="K26" s="22"/>
      <c r="L26" s="22"/>
      <c r="M26" s="22"/>
      <c r="N26" s="22"/>
      <c r="O26" s="22"/>
      <c r="P26" s="22"/>
      <c r="Q26" s="22"/>
      <c r="R26" s="22"/>
      <c r="S26" s="22"/>
      <c r="T26" s="22"/>
    </row>
    <row r="27" spans="1:20" ht="204.75" x14ac:dyDescent="0.25">
      <c r="A27" s="23" t="s">
        <v>55</v>
      </c>
      <c r="B27" s="25" t="s">
        <v>432</v>
      </c>
      <c r="C27" s="316" t="s">
        <v>576</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2020</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2022</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577</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
  <sheetViews>
    <sheetView view="pageBreakPreview" topLeftCell="A16" zoomScale="80" zoomScaleNormal="80" zoomScaleSheetLayoutView="80" workbookViewId="0">
      <selection activeCell="A26" sqref="A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7" t="str">
        <f>'1. паспорт местоположение'!A5:C5</f>
        <v>Год раскрытия информации: 2023 год</v>
      </c>
      <c r="B4" s="427"/>
      <c r="C4" s="427"/>
      <c r="D4" s="427"/>
      <c r="E4" s="427"/>
      <c r="F4" s="427"/>
      <c r="G4" s="427"/>
      <c r="H4" s="427"/>
      <c r="I4" s="427"/>
      <c r="J4" s="427"/>
      <c r="K4" s="427"/>
      <c r="L4" s="427"/>
      <c r="M4" s="427"/>
      <c r="N4" s="427"/>
      <c r="O4" s="427"/>
      <c r="P4" s="427"/>
      <c r="Q4" s="427"/>
      <c r="R4" s="427"/>
      <c r="S4" s="427"/>
      <c r="T4" s="427"/>
      <c r="U4" s="427"/>
      <c r="V4" s="427"/>
      <c r="W4" s="427"/>
      <c r="X4" s="427"/>
      <c r="Y4" s="427"/>
      <c r="Z4" s="427"/>
    </row>
    <row r="6" spans="1:28" ht="18.75" x14ac:dyDescent="0.25">
      <c r="A6" s="443" t="s">
        <v>6</v>
      </c>
      <c r="B6" s="443"/>
      <c r="C6" s="443"/>
      <c r="D6" s="443"/>
      <c r="E6" s="443"/>
      <c r="F6" s="443"/>
      <c r="G6" s="443"/>
      <c r="H6" s="443"/>
      <c r="I6" s="443"/>
      <c r="J6" s="443"/>
      <c r="K6" s="443"/>
      <c r="L6" s="443"/>
      <c r="M6" s="443"/>
      <c r="N6" s="443"/>
      <c r="O6" s="443"/>
      <c r="P6" s="443"/>
      <c r="Q6" s="443"/>
      <c r="R6" s="443"/>
      <c r="S6" s="443"/>
      <c r="T6" s="443"/>
      <c r="U6" s="443"/>
      <c r="V6" s="443"/>
      <c r="W6" s="443"/>
      <c r="X6" s="443"/>
      <c r="Y6" s="443"/>
      <c r="Z6" s="443"/>
      <c r="AA6" s="126"/>
      <c r="AB6" s="126"/>
    </row>
    <row r="7" spans="1:28" ht="18.75" x14ac:dyDescent="0.25">
      <c r="A7" s="443"/>
      <c r="B7" s="443"/>
      <c r="C7" s="443"/>
      <c r="D7" s="443"/>
      <c r="E7" s="443"/>
      <c r="F7" s="443"/>
      <c r="G7" s="443"/>
      <c r="H7" s="443"/>
      <c r="I7" s="443"/>
      <c r="J7" s="443"/>
      <c r="K7" s="443"/>
      <c r="L7" s="443"/>
      <c r="M7" s="443"/>
      <c r="N7" s="443"/>
      <c r="O7" s="443"/>
      <c r="P7" s="443"/>
      <c r="Q7" s="443"/>
      <c r="R7" s="443"/>
      <c r="S7" s="443"/>
      <c r="T7" s="443"/>
      <c r="U7" s="443"/>
      <c r="V7" s="443"/>
      <c r="W7" s="443"/>
      <c r="X7" s="443"/>
      <c r="Y7" s="443"/>
      <c r="Z7" s="443"/>
      <c r="AA7" s="126"/>
      <c r="AB7" s="126"/>
    </row>
    <row r="8" spans="1:28" x14ac:dyDescent="0.25">
      <c r="A8" s="437" t="str">
        <f>'1. паспорт местоположение'!A9</f>
        <v>Акционерное общество "Россети Янтарь"</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127"/>
      <c r="AB8" s="127"/>
    </row>
    <row r="9" spans="1:28" ht="15.75" x14ac:dyDescent="0.25">
      <c r="A9" s="439" t="s">
        <v>5</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128"/>
      <c r="AB9" s="128"/>
    </row>
    <row r="10" spans="1:28" ht="18.75" x14ac:dyDescent="0.25">
      <c r="A10" s="443"/>
      <c r="B10" s="443"/>
      <c r="C10" s="443"/>
      <c r="D10" s="443"/>
      <c r="E10" s="443"/>
      <c r="F10" s="443"/>
      <c r="G10" s="443"/>
      <c r="H10" s="443"/>
      <c r="I10" s="443"/>
      <c r="J10" s="443"/>
      <c r="K10" s="443"/>
      <c r="L10" s="443"/>
      <c r="M10" s="443"/>
      <c r="N10" s="443"/>
      <c r="O10" s="443"/>
      <c r="P10" s="443"/>
      <c r="Q10" s="443"/>
      <c r="R10" s="443"/>
      <c r="S10" s="443"/>
      <c r="T10" s="443"/>
      <c r="U10" s="443"/>
      <c r="V10" s="443"/>
      <c r="W10" s="443"/>
      <c r="X10" s="443"/>
      <c r="Y10" s="443"/>
      <c r="Z10" s="443"/>
      <c r="AA10" s="126"/>
      <c r="AB10" s="126"/>
    </row>
    <row r="11" spans="1:28" x14ac:dyDescent="0.25">
      <c r="A11" s="437" t="str">
        <f>'1. паспорт местоположение'!A12:C12</f>
        <v>L_949-92</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127"/>
      <c r="AB11" s="127"/>
    </row>
    <row r="12" spans="1:28" ht="15.75" x14ac:dyDescent="0.25">
      <c r="A12" s="439" t="s">
        <v>4</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128"/>
      <c r="AB12" s="128"/>
    </row>
    <row r="13" spans="1:28" ht="18.75" x14ac:dyDescent="0.25">
      <c r="A13" s="444"/>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10"/>
      <c r="AB13" s="10"/>
    </row>
    <row r="14" spans="1:28" x14ac:dyDescent="0.25">
      <c r="A14" s="437" t="str">
        <f>'1. паспорт местоположение'!A15</f>
        <v>Расширение просек ВЛ 15 кВ № 15-218 площадью 1,0 га и реконструкция участка ВЛ 15 кВ № 15-218 протяженностью 0,4 км с заменой голого провода на СИП</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127"/>
      <c r="AB14" s="127"/>
    </row>
    <row r="15" spans="1:28" ht="15.75" x14ac:dyDescent="0.25">
      <c r="A15" s="439" t="s">
        <v>3</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128"/>
      <c r="AB15" s="128"/>
    </row>
    <row r="16" spans="1:28" x14ac:dyDescent="0.25">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137"/>
      <c r="AB16" s="137"/>
    </row>
    <row r="17" spans="1:2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137"/>
      <c r="AB17" s="137"/>
    </row>
    <row r="18" spans="1:28"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137"/>
      <c r="AB18" s="137"/>
    </row>
    <row r="19" spans="1:2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137"/>
      <c r="AB19" s="137"/>
    </row>
    <row r="20" spans="1:28" x14ac:dyDescent="0.25">
      <c r="A20" s="473"/>
      <c r="B20" s="473"/>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138"/>
      <c r="AB20" s="138"/>
    </row>
    <row r="21" spans="1:28" x14ac:dyDescent="0.25">
      <c r="A21" s="473"/>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138"/>
      <c r="AB21" s="138"/>
    </row>
    <row r="22" spans="1:28" x14ac:dyDescent="0.25">
      <c r="A22" s="474" t="s">
        <v>450</v>
      </c>
      <c r="B22" s="474"/>
      <c r="C22" s="474"/>
      <c r="D22" s="474"/>
      <c r="E22" s="474"/>
      <c r="F22" s="474"/>
      <c r="G22" s="474"/>
      <c r="H22" s="474"/>
      <c r="I22" s="474"/>
      <c r="J22" s="474"/>
      <c r="K22" s="474"/>
      <c r="L22" s="474"/>
      <c r="M22" s="474"/>
      <c r="N22" s="474"/>
      <c r="O22" s="474"/>
      <c r="P22" s="474"/>
      <c r="Q22" s="474"/>
      <c r="R22" s="474"/>
      <c r="S22" s="474"/>
      <c r="T22" s="474"/>
      <c r="U22" s="474"/>
      <c r="V22" s="474"/>
      <c r="W22" s="474"/>
      <c r="X22" s="474"/>
      <c r="Y22" s="474"/>
      <c r="Z22" s="474"/>
      <c r="AA22" s="139"/>
      <c r="AB22" s="139"/>
    </row>
    <row r="23" spans="1:28" ht="32.25" customHeight="1" x14ac:dyDescent="0.25">
      <c r="A23" s="476" t="s">
        <v>309</v>
      </c>
      <c r="B23" s="477"/>
      <c r="C23" s="477"/>
      <c r="D23" s="477"/>
      <c r="E23" s="477"/>
      <c r="F23" s="477"/>
      <c r="G23" s="477"/>
      <c r="H23" s="477"/>
      <c r="I23" s="477"/>
      <c r="J23" s="477"/>
      <c r="K23" s="477"/>
      <c r="L23" s="478"/>
      <c r="M23" s="475" t="s">
        <v>310</v>
      </c>
      <c r="N23" s="475"/>
      <c r="O23" s="475"/>
      <c r="P23" s="475"/>
      <c r="Q23" s="475"/>
      <c r="R23" s="475"/>
      <c r="S23" s="475"/>
      <c r="T23" s="475"/>
      <c r="U23" s="475"/>
      <c r="V23" s="475"/>
      <c r="W23" s="475"/>
      <c r="X23" s="475"/>
      <c r="Y23" s="475"/>
      <c r="Z23" s="475"/>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ht="69.95" customHeight="1" x14ac:dyDescent="0.25">
      <c r="A26" s="395"/>
      <c r="B26" s="396"/>
      <c r="C26" s="397"/>
      <c r="D26" s="397"/>
      <c r="E26" s="397"/>
      <c r="F26" s="397"/>
      <c r="G26" s="397"/>
      <c r="H26" s="397"/>
      <c r="I26" s="397"/>
      <c r="J26" s="397"/>
      <c r="K26" s="398"/>
      <c r="L26" s="399"/>
      <c r="M26" s="400"/>
      <c r="N26" s="398"/>
      <c r="O26" s="401"/>
      <c r="P26" s="401"/>
      <c r="Q26" s="402"/>
      <c r="R26" s="403"/>
      <c r="S26" s="403"/>
      <c r="T26" s="403"/>
      <c r="U26" s="404"/>
      <c r="V26" s="403"/>
      <c r="W26" s="402"/>
      <c r="X26" s="402"/>
      <c r="Y26" s="393"/>
      <c r="Z26" s="394"/>
    </row>
    <row r="27" spans="1:28" x14ac:dyDescent="0.25">
      <c r="A27" s="396"/>
      <c r="B27" s="398"/>
      <c r="C27" s="405"/>
      <c r="D27" s="406"/>
      <c r="E27" s="405"/>
      <c r="F27" s="405"/>
      <c r="G27" s="405"/>
      <c r="H27" s="398"/>
      <c r="I27" s="397"/>
      <c r="J27" s="407"/>
      <c r="K27" s="399"/>
      <c r="L27" s="320"/>
      <c r="M27" s="398"/>
      <c r="N27" s="398"/>
      <c r="O27" s="398"/>
      <c r="P27" s="398"/>
      <c r="Q27" s="398"/>
      <c r="R27" s="398"/>
      <c r="S27" s="398"/>
      <c r="T27" s="398"/>
      <c r="U27" s="398"/>
      <c r="V27" s="398"/>
      <c r="W27" s="398"/>
      <c r="X27" s="398"/>
      <c r="Y27" s="398"/>
      <c r="Z27" s="398"/>
    </row>
    <row r="28" spans="1:28" x14ac:dyDescent="0.25">
      <c r="A28" s="396"/>
      <c r="B28" s="398"/>
      <c r="C28" s="408"/>
      <c r="D28" s="409"/>
      <c r="E28" s="410"/>
      <c r="F28" s="411"/>
      <c r="G28" s="412"/>
      <c r="H28" s="413"/>
      <c r="I28" s="397"/>
      <c r="J28" s="414"/>
      <c r="K28" s="399"/>
      <c r="L28" s="413"/>
      <c r="M28" s="415"/>
      <c r="N28" s="398"/>
      <c r="O28" s="398"/>
      <c r="P28" s="398"/>
      <c r="Q28" s="398"/>
      <c r="R28" s="398"/>
      <c r="S28" s="398"/>
      <c r="T28" s="398"/>
      <c r="U28" s="398"/>
      <c r="V28" s="398"/>
      <c r="W28" s="398"/>
      <c r="X28" s="398"/>
      <c r="Y28" s="398"/>
      <c r="Z28" s="398"/>
    </row>
    <row r="29" spans="1:28" x14ac:dyDescent="0.25">
      <c r="A29" s="396"/>
      <c r="B29" s="398"/>
      <c r="C29" s="408"/>
      <c r="D29" s="409"/>
      <c r="E29" s="410"/>
      <c r="F29" s="411"/>
      <c r="G29" s="412"/>
      <c r="H29" s="413"/>
      <c r="I29" s="397"/>
      <c r="J29" s="414"/>
      <c r="K29" s="399"/>
      <c r="L29" s="413"/>
      <c r="M29" s="415"/>
      <c r="N29" s="398"/>
      <c r="O29" s="398"/>
      <c r="P29" s="398"/>
      <c r="Q29" s="398"/>
      <c r="R29" s="398"/>
      <c r="S29" s="398"/>
      <c r="T29" s="398"/>
      <c r="U29" s="398"/>
      <c r="V29" s="398"/>
      <c r="W29" s="398"/>
      <c r="X29" s="398"/>
      <c r="Y29" s="398"/>
      <c r="Z29" s="398"/>
    </row>
    <row r="30" spans="1:28" x14ac:dyDescent="0.25">
      <c r="A30" s="396"/>
      <c r="B30" s="398"/>
      <c r="C30" s="408"/>
      <c r="D30" s="409"/>
      <c r="E30" s="410"/>
      <c r="F30" s="411"/>
      <c r="G30" s="412"/>
      <c r="H30" s="413"/>
      <c r="I30" s="397"/>
      <c r="J30" s="414"/>
      <c r="K30" s="399"/>
      <c r="L30" s="413"/>
      <c r="M30" s="415"/>
      <c r="N30" s="398"/>
      <c r="O30" s="398"/>
      <c r="P30" s="398"/>
      <c r="Q30" s="398"/>
      <c r="R30" s="398"/>
      <c r="S30" s="398"/>
      <c r="T30" s="398"/>
      <c r="U30" s="398"/>
      <c r="V30" s="398"/>
      <c r="W30" s="398"/>
      <c r="X30" s="398"/>
      <c r="Y30" s="398"/>
      <c r="Z30" s="398"/>
    </row>
    <row r="31" spans="1:28" x14ac:dyDescent="0.25">
      <c r="A31" s="396"/>
      <c r="B31" s="398"/>
      <c r="C31" s="408"/>
      <c r="D31" s="409"/>
      <c r="E31" s="410"/>
      <c r="F31" s="411"/>
      <c r="G31" s="412"/>
      <c r="H31" s="413"/>
      <c r="I31" s="397"/>
      <c r="J31" s="414"/>
      <c r="K31" s="399"/>
      <c r="L31" s="413"/>
      <c r="M31" s="415"/>
      <c r="N31" s="398"/>
      <c r="O31" s="398"/>
      <c r="P31" s="398"/>
      <c r="Q31" s="398"/>
      <c r="R31" s="398"/>
      <c r="S31" s="398"/>
      <c r="T31" s="398"/>
      <c r="U31" s="398"/>
      <c r="V31" s="398"/>
      <c r="W31" s="398"/>
      <c r="X31" s="398"/>
      <c r="Y31" s="398"/>
      <c r="Z31" s="398"/>
    </row>
    <row r="32" spans="1:28" x14ac:dyDescent="0.25">
      <c r="A32" s="396"/>
      <c r="B32" s="398"/>
      <c r="C32" s="398"/>
      <c r="D32" s="416"/>
      <c r="E32" s="398"/>
      <c r="F32" s="411"/>
      <c r="G32" s="397"/>
      <c r="H32" s="398"/>
      <c r="I32" s="397"/>
      <c r="J32" s="417"/>
      <c r="K32" s="399"/>
      <c r="L32" s="418"/>
      <c r="M32" s="398"/>
      <c r="N32" s="398"/>
      <c r="O32" s="398"/>
      <c r="P32" s="398"/>
      <c r="Q32" s="398"/>
      <c r="R32" s="398"/>
      <c r="S32" s="398"/>
      <c r="T32" s="398"/>
      <c r="U32" s="398"/>
      <c r="V32" s="398"/>
      <c r="W32" s="398"/>
      <c r="X32" s="398"/>
      <c r="Y32" s="398"/>
      <c r="Z32" s="398"/>
    </row>
    <row r="33" spans="1:26" x14ac:dyDescent="0.25">
      <c r="A33" s="398"/>
      <c r="B33" s="398"/>
      <c r="C33" s="398"/>
      <c r="D33" s="398"/>
      <c r="E33" s="398"/>
      <c r="F33" s="398"/>
      <c r="G33" s="398"/>
      <c r="H33" s="398"/>
      <c r="I33" s="398"/>
      <c r="J33" s="398"/>
      <c r="K33" s="398"/>
      <c r="L33" s="398"/>
      <c r="M33" s="398"/>
      <c r="N33" s="398"/>
      <c r="O33" s="398"/>
      <c r="P33" s="398"/>
      <c r="Q33" s="398"/>
      <c r="R33" s="398"/>
      <c r="S33" s="398"/>
      <c r="T33" s="398"/>
      <c r="U33" s="398"/>
      <c r="V33" s="398"/>
      <c r="W33" s="398"/>
      <c r="X33" s="398"/>
      <c r="Y33" s="398"/>
      <c r="Z33" s="39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7" t="str">
        <f>'1. паспорт местоположение'!A5:C5</f>
        <v>Год раскрытия информации: 2023 год</v>
      </c>
      <c r="B5" s="427"/>
      <c r="C5" s="427"/>
      <c r="D5" s="427"/>
      <c r="E5" s="427"/>
      <c r="F5" s="427"/>
      <c r="G5" s="427"/>
      <c r="H5" s="427"/>
      <c r="I5" s="427"/>
      <c r="J5" s="427"/>
      <c r="K5" s="427"/>
      <c r="L5" s="427"/>
      <c r="M5" s="427"/>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43" t="s">
        <v>6</v>
      </c>
      <c r="B7" s="443"/>
      <c r="C7" s="443"/>
      <c r="D7" s="443"/>
      <c r="E7" s="443"/>
      <c r="F7" s="443"/>
      <c r="G7" s="443"/>
      <c r="H7" s="443"/>
      <c r="I7" s="443"/>
      <c r="J7" s="443"/>
      <c r="K7" s="443"/>
      <c r="L7" s="443"/>
      <c r="M7" s="443"/>
      <c r="N7" s="12"/>
      <c r="O7" s="12"/>
      <c r="P7" s="12"/>
      <c r="Q7" s="12"/>
      <c r="R7" s="12"/>
      <c r="S7" s="12"/>
      <c r="T7" s="12"/>
      <c r="U7" s="12"/>
      <c r="V7" s="12"/>
      <c r="W7" s="12"/>
      <c r="X7" s="12"/>
    </row>
    <row r="8" spans="1:26" s="11" customFormat="1" ht="18.75" x14ac:dyDescent="0.2">
      <c r="A8" s="443"/>
      <c r="B8" s="443"/>
      <c r="C8" s="443"/>
      <c r="D8" s="443"/>
      <c r="E8" s="443"/>
      <c r="F8" s="443"/>
      <c r="G8" s="443"/>
      <c r="H8" s="443"/>
      <c r="I8" s="443"/>
      <c r="J8" s="443"/>
      <c r="K8" s="443"/>
      <c r="L8" s="443"/>
      <c r="M8" s="443"/>
      <c r="N8" s="12"/>
      <c r="O8" s="12"/>
      <c r="P8" s="12"/>
      <c r="Q8" s="12"/>
      <c r="R8" s="12"/>
      <c r="S8" s="12"/>
      <c r="T8" s="12"/>
      <c r="U8" s="12"/>
      <c r="V8" s="12"/>
      <c r="W8" s="12"/>
      <c r="X8" s="12"/>
    </row>
    <row r="9" spans="1:26" s="11" customFormat="1" ht="18.75" x14ac:dyDescent="0.2">
      <c r="A9" s="437" t="str">
        <f>'1. паспорт местоположение'!A9:C9</f>
        <v>Акционерное общество "Россети Янтарь"</v>
      </c>
      <c r="B9" s="437"/>
      <c r="C9" s="437"/>
      <c r="D9" s="437"/>
      <c r="E9" s="437"/>
      <c r="F9" s="437"/>
      <c r="G9" s="437"/>
      <c r="H9" s="437"/>
      <c r="I9" s="437"/>
      <c r="J9" s="437"/>
      <c r="K9" s="437"/>
      <c r="L9" s="437"/>
      <c r="M9" s="437"/>
      <c r="N9" s="12"/>
      <c r="O9" s="12"/>
      <c r="P9" s="12"/>
      <c r="Q9" s="12"/>
      <c r="R9" s="12"/>
      <c r="S9" s="12"/>
      <c r="T9" s="12"/>
      <c r="U9" s="12"/>
      <c r="V9" s="12"/>
      <c r="W9" s="12"/>
      <c r="X9" s="12"/>
    </row>
    <row r="10" spans="1:26" s="11" customFormat="1" ht="18.75" x14ac:dyDescent="0.2">
      <c r="A10" s="439" t="s">
        <v>5</v>
      </c>
      <c r="B10" s="439"/>
      <c r="C10" s="439"/>
      <c r="D10" s="439"/>
      <c r="E10" s="439"/>
      <c r="F10" s="439"/>
      <c r="G10" s="439"/>
      <c r="H10" s="439"/>
      <c r="I10" s="439"/>
      <c r="J10" s="439"/>
      <c r="K10" s="439"/>
      <c r="L10" s="439"/>
      <c r="M10" s="439"/>
      <c r="N10" s="12"/>
      <c r="O10" s="12"/>
      <c r="P10" s="12"/>
      <c r="Q10" s="12"/>
      <c r="R10" s="12"/>
      <c r="S10" s="12"/>
      <c r="T10" s="12"/>
      <c r="U10" s="12"/>
      <c r="V10" s="12"/>
      <c r="W10" s="12"/>
      <c r="X10" s="12"/>
    </row>
    <row r="11" spans="1:26" s="11" customFormat="1" ht="18.75" x14ac:dyDescent="0.2">
      <c r="A11" s="443"/>
      <c r="B11" s="443"/>
      <c r="C11" s="443"/>
      <c r="D11" s="443"/>
      <c r="E11" s="443"/>
      <c r="F11" s="443"/>
      <c r="G11" s="443"/>
      <c r="H11" s="443"/>
      <c r="I11" s="443"/>
      <c r="J11" s="443"/>
      <c r="K11" s="443"/>
      <c r="L11" s="443"/>
      <c r="M11" s="443"/>
      <c r="N11" s="12"/>
      <c r="O11" s="12"/>
      <c r="P11" s="12"/>
      <c r="Q11" s="12"/>
      <c r="R11" s="12"/>
      <c r="S11" s="12"/>
      <c r="T11" s="12"/>
      <c r="U11" s="12"/>
      <c r="V11" s="12"/>
      <c r="W11" s="12"/>
      <c r="X11" s="12"/>
    </row>
    <row r="12" spans="1:26" s="11" customFormat="1" ht="18.75" x14ac:dyDescent="0.2">
      <c r="A12" s="437" t="str">
        <f>'1. паспорт местоположение'!A12:C12</f>
        <v>L_949-92</v>
      </c>
      <c r="B12" s="437"/>
      <c r="C12" s="437"/>
      <c r="D12" s="437"/>
      <c r="E12" s="437"/>
      <c r="F12" s="437"/>
      <c r="G12" s="437"/>
      <c r="H12" s="437"/>
      <c r="I12" s="437"/>
      <c r="J12" s="437"/>
      <c r="K12" s="437"/>
      <c r="L12" s="437"/>
      <c r="M12" s="437"/>
      <c r="N12" s="12"/>
      <c r="O12" s="12"/>
      <c r="P12" s="12"/>
      <c r="Q12" s="12"/>
      <c r="R12" s="12"/>
      <c r="S12" s="12"/>
      <c r="T12" s="12"/>
      <c r="U12" s="12"/>
      <c r="V12" s="12"/>
      <c r="W12" s="12"/>
      <c r="X12" s="12"/>
    </row>
    <row r="13" spans="1:26" s="11" customFormat="1" ht="18.75" x14ac:dyDescent="0.2">
      <c r="A13" s="439" t="s">
        <v>4</v>
      </c>
      <c r="B13" s="439"/>
      <c r="C13" s="439"/>
      <c r="D13" s="439"/>
      <c r="E13" s="439"/>
      <c r="F13" s="439"/>
      <c r="G13" s="439"/>
      <c r="H13" s="439"/>
      <c r="I13" s="439"/>
      <c r="J13" s="439"/>
      <c r="K13" s="439"/>
      <c r="L13" s="439"/>
      <c r="M13" s="439"/>
      <c r="N13" s="12"/>
      <c r="O13" s="12"/>
      <c r="P13" s="12"/>
      <c r="Q13" s="12"/>
      <c r="R13" s="12"/>
      <c r="S13" s="12"/>
      <c r="T13" s="12"/>
      <c r="U13" s="12"/>
      <c r="V13" s="12"/>
      <c r="W13" s="12"/>
      <c r="X13" s="12"/>
    </row>
    <row r="14" spans="1:26" s="8" customFormat="1" ht="15.75" customHeight="1" x14ac:dyDescent="0.2">
      <c r="A14" s="444"/>
      <c r="B14" s="444"/>
      <c r="C14" s="444"/>
      <c r="D14" s="444"/>
      <c r="E14" s="444"/>
      <c r="F14" s="444"/>
      <c r="G14" s="444"/>
      <c r="H14" s="444"/>
      <c r="I14" s="444"/>
      <c r="J14" s="444"/>
      <c r="K14" s="444"/>
      <c r="L14" s="444"/>
      <c r="M14" s="444"/>
      <c r="N14" s="9"/>
      <c r="O14" s="9"/>
      <c r="P14" s="9"/>
      <c r="Q14" s="9"/>
      <c r="R14" s="9"/>
      <c r="S14" s="9"/>
      <c r="T14" s="9"/>
      <c r="U14" s="9"/>
      <c r="V14" s="9"/>
      <c r="W14" s="9"/>
      <c r="X14" s="9"/>
    </row>
    <row r="15" spans="1:26" s="3" customFormat="1" ht="12" x14ac:dyDescent="0.2">
      <c r="A15" s="437" t="str">
        <f>'1. паспорт местоположение'!A15</f>
        <v>Расширение просек ВЛ 15 кВ № 15-218 площадью 1,0 га и реконструкция участка ВЛ 15 кВ № 15-218 протяженностью 0,4 км с заменой голого провода на СИП</v>
      </c>
      <c r="B15" s="437"/>
      <c r="C15" s="437"/>
      <c r="D15" s="437"/>
      <c r="E15" s="437"/>
      <c r="F15" s="437"/>
      <c r="G15" s="437"/>
      <c r="H15" s="437"/>
      <c r="I15" s="437"/>
      <c r="J15" s="437"/>
      <c r="K15" s="437"/>
      <c r="L15" s="437"/>
      <c r="M15" s="437"/>
      <c r="N15" s="7"/>
      <c r="O15" s="7"/>
      <c r="P15" s="7"/>
      <c r="Q15" s="7"/>
      <c r="R15" s="7"/>
      <c r="S15" s="7"/>
      <c r="T15" s="7"/>
      <c r="U15" s="7"/>
      <c r="V15" s="7"/>
      <c r="W15" s="7"/>
      <c r="X15" s="7"/>
    </row>
    <row r="16" spans="1:26" s="3" customFormat="1" ht="15" customHeight="1" x14ac:dyDescent="0.2">
      <c r="A16" s="439" t="s">
        <v>3</v>
      </c>
      <c r="B16" s="439"/>
      <c r="C16" s="439"/>
      <c r="D16" s="439"/>
      <c r="E16" s="439"/>
      <c r="F16" s="439"/>
      <c r="G16" s="439"/>
      <c r="H16" s="439"/>
      <c r="I16" s="439"/>
      <c r="J16" s="439"/>
      <c r="K16" s="439"/>
      <c r="L16" s="439"/>
      <c r="M16" s="439"/>
      <c r="N16" s="5"/>
      <c r="O16" s="5"/>
      <c r="P16" s="5"/>
      <c r="Q16" s="5"/>
      <c r="R16" s="5"/>
      <c r="S16" s="5"/>
      <c r="T16" s="5"/>
      <c r="U16" s="5"/>
      <c r="V16" s="5"/>
      <c r="W16" s="5"/>
      <c r="X16" s="5"/>
    </row>
    <row r="17" spans="1:24" s="3" customFormat="1" ht="15" customHeight="1" x14ac:dyDescent="0.2">
      <c r="A17" s="440"/>
      <c r="B17" s="440"/>
      <c r="C17" s="440"/>
      <c r="D17" s="440"/>
      <c r="E17" s="440"/>
      <c r="F17" s="440"/>
      <c r="G17" s="440"/>
      <c r="H17" s="440"/>
      <c r="I17" s="440"/>
      <c r="J17" s="440"/>
      <c r="K17" s="440"/>
      <c r="L17" s="440"/>
      <c r="M17" s="440"/>
      <c r="N17" s="4"/>
      <c r="O17" s="4"/>
      <c r="P17" s="4"/>
      <c r="Q17" s="4"/>
      <c r="R17" s="4"/>
      <c r="S17" s="4"/>
      <c r="T17" s="4"/>
      <c r="U17" s="4"/>
    </row>
    <row r="18" spans="1:24" s="3" customFormat="1" ht="91.5" customHeight="1" x14ac:dyDescent="0.2">
      <c r="A18" s="483" t="s">
        <v>427</v>
      </c>
      <c r="B18" s="483"/>
      <c r="C18" s="483"/>
      <c r="D18" s="483"/>
      <c r="E18" s="483"/>
      <c r="F18" s="483"/>
      <c r="G18" s="483"/>
      <c r="H18" s="483"/>
      <c r="I18" s="483"/>
      <c r="J18" s="483"/>
      <c r="K18" s="483"/>
      <c r="L18" s="483"/>
      <c r="M18" s="483"/>
      <c r="N18" s="6"/>
      <c r="O18" s="6"/>
      <c r="P18" s="6"/>
      <c r="Q18" s="6"/>
      <c r="R18" s="6"/>
      <c r="S18" s="6"/>
      <c r="T18" s="6"/>
      <c r="U18" s="6"/>
      <c r="V18" s="6"/>
      <c r="W18" s="6"/>
      <c r="X18" s="6"/>
    </row>
    <row r="19" spans="1:24" s="3" customFormat="1" ht="78" customHeight="1" x14ac:dyDescent="0.2">
      <c r="A19" s="479" t="s">
        <v>2</v>
      </c>
      <c r="B19" s="479" t="s">
        <v>81</v>
      </c>
      <c r="C19" s="479" t="s">
        <v>80</v>
      </c>
      <c r="D19" s="479" t="s">
        <v>72</v>
      </c>
      <c r="E19" s="480" t="s">
        <v>79</v>
      </c>
      <c r="F19" s="481"/>
      <c r="G19" s="481"/>
      <c r="H19" s="481"/>
      <c r="I19" s="482"/>
      <c r="J19" s="479" t="s">
        <v>78</v>
      </c>
      <c r="K19" s="479"/>
      <c r="L19" s="479"/>
      <c r="M19" s="479"/>
      <c r="N19" s="4"/>
      <c r="O19" s="4"/>
      <c r="P19" s="4"/>
      <c r="Q19" s="4"/>
      <c r="R19" s="4"/>
      <c r="S19" s="4"/>
      <c r="T19" s="4"/>
      <c r="U19" s="4"/>
    </row>
    <row r="20" spans="1:24" s="3" customFormat="1" ht="51" customHeight="1" x14ac:dyDescent="0.2">
      <c r="A20" s="479"/>
      <c r="B20" s="479"/>
      <c r="C20" s="479"/>
      <c r="D20" s="479"/>
      <c r="E20" s="350" t="s">
        <v>77</v>
      </c>
      <c r="F20" s="350" t="s">
        <v>76</v>
      </c>
      <c r="G20" s="350" t="s">
        <v>75</v>
      </c>
      <c r="H20" s="350" t="s">
        <v>74</v>
      </c>
      <c r="I20" s="350" t="s">
        <v>73</v>
      </c>
      <c r="J20" s="350">
        <v>2020</v>
      </c>
      <c r="K20" s="350">
        <v>2021</v>
      </c>
      <c r="L20" s="371">
        <v>2022</v>
      </c>
      <c r="M20" s="371">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5" t="s">
        <v>61</v>
      </c>
      <c r="B22" s="346" t="s">
        <v>564</v>
      </c>
      <c r="C22" s="347">
        <v>0</v>
      </c>
      <c r="D22" s="347">
        <v>0</v>
      </c>
      <c r="E22" s="347">
        <v>0</v>
      </c>
      <c r="F22" s="347">
        <v>0</v>
      </c>
      <c r="G22" s="347">
        <v>0</v>
      </c>
      <c r="H22" s="347">
        <v>0</v>
      </c>
      <c r="I22" s="347">
        <v>0</v>
      </c>
      <c r="J22" s="348">
        <v>0</v>
      </c>
      <c r="K22" s="348">
        <v>0</v>
      </c>
      <c r="L22" s="349">
        <v>0</v>
      </c>
      <c r="M22" s="349">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5" zoomScale="80" zoomScaleNormal="80" workbookViewId="0">
      <selection activeCell="B26" sqref="B26"/>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86" t="str">
        <f>'1. паспорт местоположение'!A5:C5</f>
        <v>Год раскрытия информации: 2023 год</v>
      </c>
      <c r="B5" s="486"/>
      <c r="C5" s="486"/>
      <c r="D5" s="486"/>
      <c r="E5" s="486"/>
      <c r="F5" s="486"/>
      <c r="G5" s="486"/>
      <c r="H5" s="486"/>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43" t="s">
        <v>6</v>
      </c>
      <c r="B7" s="443"/>
      <c r="C7" s="443"/>
      <c r="D7" s="443"/>
      <c r="E7" s="443"/>
      <c r="F7" s="443"/>
      <c r="G7" s="443"/>
      <c r="H7" s="443"/>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69"/>
      <c r="B8" s="369"/>
      <c r="C8" s="369"/>
      <c r="D8" s="369"/>
      <c r="E8" s="369"/>
      <c r="F8" s="369"/>
      <c r="G8" s="369"/>
      <c r="H8" s="369"/>
      <c r="I8" s="369"/>
      <c r="J8" s="369"/>
      <c r="K8" s="369"/>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52" t="str">
        <f>'1. паспорт местоположение'!A9:C9</f>
        <v>Акционерное общество "Россети Янтарь"</v>
      </c>
      <c r="B9" s="452"/>
      <c r="C9" s="452"/>
      <c r="D9" s="452"/>
      <c r="E9" s="452"/>
      <c r="F9" s="452"/>
      <c r="G9" s="452"/>
      <c r="H9" s="452"/>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39" t="s">
        <v>5</v>
      </c>
      <c r="B10" s="439"/>
      <c r="C10" s="439"/>
      <c r="D10" s="439"/>
      <c r="E10" s="439"/>
      <c r="F10" s="439"/>
      <c r="G10" s="439"/>
      <c r="H10" s="439"/>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69"/>
      <c r="B11" s="369"/>
      <c r="C11" s="369"/>
      <c r="D11" s="369"/>
      <c r="E11" s="369"/>
      <c r="F11" s="369"/>
      <c r="G11" s="369"/>
      <c r="H11" s="369"/>
      <c r="I11" s="369"/>
      <c r="J11" s="369"/>
      <c r="K11" s="369"/>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52" t="str">
        <f>'1. паспорт местоположение'!A12:C12</f>
        <v>L_949-92</v>
      </c>
      <c r="B12" s="452"/>
      <c r="C12" s="452"/>
      <c r="D12" s="452"/>
      <c r="E12" s="452"/>
      <c r="F12" s="452"/>
      <c r="G12" s="452"/>
      <c r="H12" s="452"/>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39" t="s">
        <v>4</v>
      </c>
      <c r="B13" s="439"/>
      <c r="C13" s="439"/>
      <c r="D13" s="439"/>
      <c r="E13" s="439"/>
      <c r="F13" s="439"/>
      <c r="G13" s="439"/>
      <c r="H13" s="439"/>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8"/>
      <c r="AA14" s="8"/>
      <c r="AB14" s="8"/>
      <c r="AC14" s="8"/>
      <c r="AD14" s="8"/>
      <c r="AE14" s="8"/>
      <c r="AF14" s="8"/>
      <c r="AG14" s="8"/>
      <c r="AH14" s="8"/>
      <c r="AI14" s="8"/>
      <c r="AJ14" s="8"/>
      <c r="AK14" s="8"/>
      <c r="AL14" s="8"/>
      <c r="AM14" s="8"/>
      <c r="AN14" s="8"/>
      <c r="AO14" s="8"/>
      <c r="AP14" s="8"/>
      <c r="AQ14" s="152"/>
      <c r="AR14" s="152"/>
    </row>
    <row r="15" spans="1:44" ht="52.5" customHeight="1" x14ac:dyDescent="0.2">
      <c r="A15" s="489" t="str">
        <f>'1. паспорт местоположение'!A15:C15</f>
        <v>Расширение просек ВЛ 15 кВ № 15-218 площадью 1,0 га и реконструкция участка ВЛ 15 кВ № 15-218 протяженностью 0,4 км с заменой голого провода на СИП</v>
      </c>
      <c r="B15" s="441"/>
      <c r="C15" s="441"/>
      <c r="D15" s="441"/>
      <c r="E15" s="441"/>
      <c r="F15" s="441"/>
      <c r="G15" s="441"/>
      <c r="H15" s="4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39" t="s">
        <v>3</v>
      </c>
      <c r="B16" s="439"/>
      <c r="C16" s="439"/>
      <c r="D16" s="439"/>
      <c r="E16" s="439"/>
      <c r="F16" s="439"/>
      <c r="G16" s="439"/>
      <c r="H16" s="439"/>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68"/>
      <c r="B17" s="368"/>
      <c r="C17" s="368"/>
      <c r="D17" s="368"/>
      <c r="E17" s="368"/>
      <c r="F17" s="368"/>
      <c r="G17" s="368"/>
      <c r="H17" s="368"/>
      <c r="I17" s="368"/>
      <c r="J17" s="368"/>
      <c r="K17" s="368"/>
      <c r="L17" s="368"/>
      <c r="M17" s="368"/>
      <c r="N17" s="368"/>
      <c r="O17" s="368"/>
      <c r="P17" s="368"/>
      <c r="Q17" s="368"/>
      <c r="R17" s="368"/>
      <c r="S17" s="368"/>
      <c r="T17" s="368"/>
      <c r="U17" s="368"/>
      <c r="V17" s="368"/>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52" t="s">
        <v>428</v>
      </c>
      <c r="B18" s="452"/>
      <c r="C18" s="452"/>
      <c r="D18" s="452"/>
      <c r="E18" s="452"/>
      <c r="F18" s="452"/>
      <c r="G18" s="452"/>
      <c r="H18" s="45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466</v>
      </c>
      <c r="B25" s="164">
        <f>'6.2. Паспорт фин осв ввод'!U52*1000000</f>
        <v>1329863.26</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90" t="s">
        <v>295</v>
      </c>
      <c r="E28" s="491"/>
      <c r="F28" s="492"/>
      <c r="G28" s="493" t="str">
        <f>IF(SUM(B89:L89)=0,"не окупается",SUM(B89:L89))</f>
        <v>не окупается</v>
      </c>
      <c r="H28" s="494"/>
    </row>
    <row r="29" spans="1:44" ht="15.6" customHeight="1" x14ac:dyDescent="0.2">
      <c r="A29" s="163" t="s">
        <v>290</v>
      </c>
      <c r="B29" s="164">
        <f>$B$126*$B$127</f>
        <v>40136.897400000002</v>
      </c>
      <c r="D29" s="490" t="s">
        <v>293</v>
      </c>
      <c r="E29" s="491"/>
      <c r="F29" s="492"/>
      <c r="G29" s="493" t="str">
        <f>IF(SUM(B90:L90)=0,"не окупается",SUM(B90:L90))</f>
        <v>не окупается</v>
      </c>
      <c r="H29" s="494"/>
    </row>
    <row r="30" spans="1:44" ht="27.6" customHeight="1" x14ac:dyDescent="0.2">
      <c r="A30" s="165" t="s">
        <v>467</v>
      </c>
      <c r="B30" s="166">
        <v>1</v>
      </c>
      <c r="D30" s="490" t="s">
        <v>291</v>
      </c>
      <c r="E30" s="491"/>
      <c r="F30" s="492"/>
      <c r="G30" s="496">
        <f>L87</f>
        <v>-965168.23132760345</v>
      </c>
      <c r="H30" s="497"/>
    </row>
    <row r="31" spans="1:44" x14ac:dyDescent="0.2">
      <c r="A31" s="165" t="s">
        <v>289</v>
      </c>
      <c r="B31" s="166">
        <v>1</v>
      </c>
      <c r="D31" s="498"/>
      <c r="E31" s="499"/>
      <c r="F31" s="500"/>
      <c r="G31" s="498"/>
      <c r="H31" s="500"/>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468</v>
      </c>
      <c r="B37" s="164">
        <v>0</v>
      </c>
    </row>
    <row r="38" spans="1:42" x14ac:dyDescent="0.2">
      <c r="A38" s="165" t="s">
        <v>286</v>
      </c>
      <c r="B38" s="166"/>
    </row>
    <row r="39" spans="1:42" ht="16.5" thickBot="1" x14ac:dyDescent="0.25">
      <c r="A39" s="171" t="s">
        <v>285</v>
      </c>
      <c r="B39" s="172"/>
    </row>
    <row r="40" spans="1:42" x14ac:dyDescent="0.2">
      <c r="A40" s="173" t="s">
        <v>469</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0">
        <f>G136</f>
        <v>4.2000000000000003E-2</v>
      </c>
      <c r="C48" s="280">
        <f t="shared" ref="C48:R49" si="1">H136</f>
        <v>4.2000000000000003E-2</v>
      </c>
      <c r="D48" s="280">
        <f t="shared" si="1"/>
        <v>4.2000000000000003E-2</v>
      </c>
      <c r="E48" s="280">
        <f t="shared" si="1"/>
        <v>4.2000000000000003E-2</v>
      </c>
      <c r="F48" s="280">
        <f t="shared" si="1"/>
        <v>4.2000000000000003E-2</v>
      </c>
      <c r="G48" s="280">
        <f t="shared" si="1"/>
        <v>4.2000000000000003E-2</v>
      </c>
      <c r="H48" s="280">
        <f t="shared" si="1"/>
        <v>4.2000000000000003E-2</v>
      </c>
      <c r="I48" s="280">
        <f t="shared" si="1"/>
        <v>4.2000000000000003E-2</v>
      </c>
      <c r="J48" s="280">
        <f t="shared" si="1"/>
        <v>4.2000000000000003E-2</v>
      </c>
      <c r="K48" s="280">
        <f t="shared" si="1"/>
        <v>4.2000000000000003E-2</v>
      </c>
      <c r="L48" s="280">
        <f t="shared" si="1"/>
        <v>4.2000000000000003E-2</v>
      </c>
      <c r="M48" s="280">
        <f t="shared" si="1"/>
        <v>4.2000000000000003E-2</v>
      </c>
      <c r="N48" s="280">
        <f t="shared" si="1"/>
        <v>4.2000000000000003E-2</v>
      </c>
      <c r="O48" s="280">
        <f t="shared" si="1"/>
        <v>4.2000000000000003E-2</v>
      </c>
      <c r="P48" s="280">
        <f t="shared" si="1"/>
        <v>4.2000000000000003E-2</v>
      </c>
      <c r="Q48" s="280">
        <f t="shared" si="1"/>
        <v>4.2000000000000003E-2</v>
      </c>
      <c r="R48" s="280">
        <f t="shared" si="1"/>
        <v>4.2000000000000003E-2</v>
      </c>
      <c r="S48" s="280">
        <f t="shared" ref="S48:AH49" si="2">X136</f>
        <v>4.2000000000000003E-2</v>
      </c>
      <c r="T48" s="280">
        <f t="shared" si="2"/>
        <v>4.2000000000000003E-2</v>
      </c>
      <c r="U48" s="280">
        <f t="shared" si="2"/>
        <v>4.2000000000000003E-2</v>
      </c>
      <c r="V48" s="280">
        <f t="shared" si="2"/>
        <v>4.2000000000000003E-2</v>
      </c>
      <c r="W48" s="280">
        <f t="shared" si="2"/>
        <v>4.2000000000000003E-2</v>
      </c>
      <c r="X48" s="280">
        <f t="shared" si="2"/>
        <v>4.2000000000000003E-2</v>
      </c>
      <c r="Y48" s="280">
        <f t="shared" si="2"/>
        <v>4.2000000000000003E-2</v>
      </c>
      <c r="Z48" s="280">
        <f t="shared" si="2"/>
        <v>4.2000000000000003E-2</v>
      </c>
      <c r="AA48" s="280">
        <f t="shared" si="2"/>
        <v>4.2000000000000003E-2</v>
      </c>
      <c r="AB48" s="280">
        <f t="shared" si="2"/>
        <v>4.2000000000000003E-2</v>
      </c>
      <c r="AC48" s="280">
        <f t="shared" si="2"/>
        <v>4.2000000000000003E-2</v>
      </c>
      <c r="AD48" s="280">
        <f t="shared" si="2"/>
        <v>4.2000000000000003E-2</v>
      </c>
      <c r="AE48" s="280">
        <f t="shared" si="2"/>
        <v>4.2000000000000003E-2</v>
      </c>
      <c r="AF48" s="280">
        <f t="shared" si="2"/>
        <v>4.2000000000000003E-2</v>
      </c>
      <c r="AG48" s="280">
        <f t="shared" si="2"/>
        <v>4.2000000000000003E-2</v>
      </c>
      <c r="AH48" s="280">
        <f t="shared" si="2"/>
        <v>4.2000000000000003E-2</v>
      </c>
      <c r="AI48" s="280">
        <f t="shared" ref="AI48:AP49" si="3">AN136</f>
        <v>4.2000000000000003E-2</v>
      </c>
      <c r="AJ48" s="280">
        <f t="shared" si="3"/>
        <v>4.2000000000000003E-2</v>
      </c>
      <c r="AK48" s="280">
        <f t="shared" si="3"/>
        <v>4.2000000000000003E-2</v>
      </c>
      <c r="AL48" s="280">
        <f t="shared" si="3"/>
        <v>4.2000000000000003E-2</v>
      </c>
      <c r="AM48" s="280">
        <f t="shared" si="3"/>
        <v>4.2000000000000003E-2</v>
      </c>
      <c r="AN48" s="280">
        <f t="shared" si="3"/>
        <v>4.2000000000000003E-2</v>
      </c>
      <c r="AO48" s="280">
        <f t="shared" si="3"/>
        <v>4.2000000000000003E-2</v>
      </c>
      <c r="AP48" s="280">
        <f t="shared" si="3"/>
        <v>4.2000000000000003E-2</v>
      </c>
    </row>
    <row r="49" spans="1:45" s="183" customFormat="1" x14ac:dyDescent="0.2">
      <c r="A49" s="184" t="s">
        <v>276</v>
      </c>
      <c r="B49" s="280">
        <f>G137</f>
        <v>0.18568034633600017</v>
      </c>
      <c r="C49" s="280">
        <f t="shared" si="1"/>
        <v>0.2354789208821122</v>
      </c>
      <c r="D49" s="280">
        <f t="shared" si="1"/>
        <v>0.28736903555916093</v>
      </c>
      <c r="E49" s="280">
        <f t="shared" si="1"/>
        <v>0.34143853505264565</v>
      </c>
      <c r="F49" s="280">
        <f t="shared" si="1"/>
        <v>0.39777895352485682</v>
      </c>
      <c r="G49" s="280">
        <f t="shared" si="1"/>
        <v>0.45648566957290093</v>
      </c>
      <c r="H49" s="280">
        <f t="shared" si="1"/>
        <v>0.51765806769496292</v>
      </c>
      <c r="I49" s="280">
        <f t="shared" si="1"/>
        <v>0.58139970653815132</v>
      </c>
      <c r="J49" s="280">
        <f t="shared" si="1"/>
        <v>0.64781849421275384</v>
      </c>
      <c r="K49" s="280">
        <f t="shared" si="1"/>
        <v>0.71702687096968964</v>
      </c>
      <c r="L49" s="280">
        <f t="shared" si="1"/>
        <v>0.78914199955041675</v>
      </c>
      <c r="M49" s="280">
        <f t="shared" si="1"/>
        <v>0.86428596353153431</v>
      </c>
      <c r="N49" s="280">
        <f t="shared" si="1"/>
        <v>0.94258597399985877</v>
      </c>
      <c r="O49" s="280">
        <f t="shared" si="1"/>
        <v>1.0241745849078527</v>
      </c>
      <c r="P49" s="280">
        <f t="shared" si="1"/>
        <v>1.1091899174739828</v>
      </c>
      <c r="Q49" s="280">
        <f t="shared" si="1"/>
        <v>1.19777589400789</v>
      </c>
      <c r="R49" s="280">
        <f t="shared" si="1"/>
        <v>1.2900824815562215</v>
      </c>
      <c r="S49" s="280">
        <f t="shared" si="2"/>
        <v>1.3862659457815827</v>
      </c>
      <c r="T49" s="280">
        <f t="shared" si="2"/>
        <v>1.4864891155044093</v>
      </c>
      <c r="U49" s="280">
        <f t="shared" si="2"/>
        <v>1.5909216583555947</v>
      </c>
      <c r="V49" s="280">
        <f t="shared" si="2"/>
        <v>1.6997403680065299</v>
      </c>
      <c r="W49" s="280">
        <f t="shared" si="2"/>
        <v>1.8131294634628041</v>
      </c>
      <c r="X49" s="280">
        <f t="shared" si="2"/>
        <v>1.9312809009282419</v>
      </c>
      <c r="Y49" s="280">
        <f t="shared" si="2"/>
        <v>2.0543946987672284</v>
      </c>
      <c r="Z49" s="280">
        <f t="shared" si="2"/>
        <v>2.1826792761154521</v>
      </c>
      <c r="AA49" s="280">
        <f t="shared" si="2"/>
        <v>2.3163518057123014</v>
      </c>
      <c r="AB49" s="280">
        <f t="shared" si="2"/>
        <v>2.4556385815522184</v>
      </c>
      <c r="AC49" s="280">
        <f t="shared" si="2"/>
        <v>2.6007754019774119</v>
      </c>
      <c r="AD49" s="280">
        <f t="shared" si="2"/>
        <v>2.7520079688604633</v>
      </c>
      <c r="AE49" s="280">
        <f t="shared" si="2"/>
        <v>2.909592303552603</v>
      </c>
      <c r="AF49" s="280">
        <f t="shared" si="2"/>
        <v>3.0737951803018122</v>
      </c>
      <c r="AG49" s="280">
        <f t="shared" si="2"/>
        <v>3.2448945778744882</v>
      </c>
      <c r="AH49" s="280">
        <f t="shared" si="2"/>
        <v>3.4231801501452166</v>
      </c>
      <c r="AI49" s="280">
        <f t="shared" si="3"/>
        <v>3.6089537164513157</v>
      </c>
      <c r="AJ49" s="280">
        <f t="shared" si="3"/>
        <v>3.8025297725422709</v>
      </c>
      <c r="AK49" s="280">
        <f t="shared" si="3"/>
        <v>4.0042360229890468</v>
      </c>
      <c r="AL49" s="280">
        <f t="shared" si="3"/>
        <v>4.2144139359545871</v>
      </c>
      <c r="AM49" s="280">
        <f t="shared" si="3"/>
        <v>4.4334193212646804</v>
      </c>
      <c r="AN49" s="280">
        <f t="shared" si="3"/>
        <v>4.6616229327577976</v>
      </c>
      <c r="AO49" s="280">
        <f t="shared" si="3"/>
        <v>4.8994110959336252</v>
      </c>
      <c r="AP49" s="280">
        <f t="shared" si="3"/>
        <v>5.147186361962838</v>
      </c>
    </row>
    <row r="50" spans="1:45" s="183" customFormat="1" ht="16.5" thickBot="1" x14ac:dyDescent="0.25">
      <c r="A50" s="185" t="s">
        <v>470</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1">
        <v>0</v>
      </c>
      <c r="C53" s="281">
        <f t="shared" ref="C53:AP53" si="6">B53+B54-B55</f>
        <v>0</v>
      </c>
      <c r="D53" s="281">
        <f t="shared" si="6"/>
        <v>0</v>
      </c>
      <c r="E53" s="281">
        <f t="shared" si="6"/>
        <v>0</v>
      </c>
      <c r="F53" s="281">
        <f t="shared" si="6"/>
        <v>0</v>
      </c>
      <c r="G53" s="281">
        <f t="shared" si="6"/>
        <v>0</v>
      </c>
      <c r="H53" s="281">
        <f t="shared" si="6"/>
        <v>0</v>
      </c>
      <c r="I53" s="281">
        <f t="shared" si="6"/>
        <v>0</v>
      </c>
      <c r="J53" s="281">
        <f t="shared" si="6"/>
        <v>0</v>
      </c>
      <c r="K53" s="281">
        <f t="shared" si="6"/>
        <v>0</v>
      </c>
      <c r="L53" s="281">
        <f t="shared" si="6"/>
        <v>0</v>
      </c>
      <c r="M53" s="281">
        <f t="shared" si="6"/>
        <v>0</v>
      </c>
      <c r="N53" s="281">
        <f t="shared" si="6"/>
        <v>0</v>
      </c>
      <c r="O53" s="281">
        <f t="shared" si="6"/>
        <v>0</v>
      </c>
      <c r="P53" s="281">
        <f t="shared" si="6"/>
        <v>0</v>
      </c>
      <c r="Q53" s="281">
        <f t="shared" si="6"/>
        <v>0</v>
      </c>
      <c r="R53" s="281">
        <f t="shared" si="6"/>
        <v>0</v>
      </c>
      <c r="S53" s="281">
        <f t="shared" si="6"/>
        <v>0</v>
      </c>
      <c r="T53" s="281">
        <f t="shared" si="6"/>
        <v>0</v>
      </c>
      <c r="U53" s="281">
        <f t="shared" si="6"/>
        <v>0</v>
      </c>
      <c r="V53" s="281">
        <f t="shared" si="6"/>
        <v>0</v>
      </c>
      <c r="W53" s="281">
        <f t="shared" si="6"/>
        <v>0</v>
      </c>
      <c r="X53" s="281">
        <f t="shared" si="6"/>
        <v>0</v>
      </c>
      <c r="Y53" s="281">
        <f t="shared" si="6"/>
        <v>0</v>
      </c>
      <c r="Z53" s="281">
        <f t="shared" si="6"/>
        <v>0</v>
      </c>
      <c r="AA53" s="281">
        <f t="shared" si="6"/>
        <v>0</v>
      </c>
      <c r="AB53" s="281">
        <f t="shared" si="6"/>
        <v>0</v>
      </c>
      <c r="AC53" s="281">
        <f t="shared" si="6"/>
        <v>0</v>
      </c>
      <c r="AD53" s="281">
        <f t="shared" si="6"/>
        <v>0</v>
      </c>
      <c r="AE53" s="281">
        <f t="shared" si="6"/>
        <v>0</v>
      </c>
      <c r="AF53" s="281">
        <f t="shared" si="6"/>
        <v>0</v>
      </c>
      <c r="AG53" s="281">
        <f t="shared" si="6"/>
        <v>0</v>
      </c>
      <c r="AH53" s="281">
        <f t="shared" si="6"/>
        <v>0</v>
      </c>
      <c r="AI53" s="281">
        <f t="shared" si="6"/>
        <v>0</v>
      </c>
      <c r="AJ53" s="281">
        <f t="shared" si="6"/>
        <v>0</v>
      </c>
      <c r="AK53" s="281">
        <f t="shared" si="6"/>
        <v>0</v>
      </c>
      <c r="AL53" s="281">
        <f t="shared" si="6"/>
        <v>0</v>
      </c>
      <c r="AM53" s="281">
        <f t="shared" si="6"/>
        <v>0</v>
      </c>
      <c r="AN53" s="281">
        <f t="shared" si="6"/>
        <v>0</v>
      </c>
      <c r="AO53" s="281">
        <f t="shared" si="6"/>
        <v>0</v>
      </c>
      <c r="AP53" s="281">
        <f t="shared" si="6"/>
        <v>0</v>
      </c>
    </row>
    <row r="54" spans="1:45" x14ac:dyDescent="0.2">
      <c r="A54" s="189" t="s">
        <v>273</v>
      </c>
      <c r="B54" s="281">
        <f>B25*B28*B43*1.18</f>
        <v>0</v>
      </c>
      <c r="C54" s="281">
        <v>0</v>
      </c>
      <c r="D54" s="281">
        <v>0</v>
      </c>
      <c r="E54" s="281">
        <v>0</v>
      </c>
      <c r="F54" s="281">
        <v>0</v>
      </c>
      <c r="G54" s="281">
        <v>0</v>
      </c>
      <c r="H54" s="281">
        <v>0</v>
      </c>
      <c r="I54" s="281">
        <v>0</v>
      </c>
      <c r="J54" s="281">
        <v>0</v>
      </c>
      <c r="K54" s="281">
        <v>0</v>
      </c>
      <c r="L54" s="281">
        <v>0</v>
      </c>
      <c r="M54" s="281">
        <v>0</v>
      </c>
      <c r="N54" s="281">
        <v>0</v>
      </c>
      <c r="O54" s="281">
        <v>0</v>
      </c>
      <c r="P54" s="281">
        <v>0</v>
      </c>
      <c r="Q54" s="281">
        <v>0</v>
      </c>
      <c r="R54" s="281">
        <v>0</v>
      </c>
      <c r="S54" s="281">
        <v>0</v>
      </c>
      <c r="T54" s="281">
        <v>0</v>
      </c>
      <c r="U54" s="281">
        <v>0</v>
      </c>
      <c r="V54" s="281">
        <v>0</v>
      </c>
      <c r="W54" s="281">
        <v>0</v>
      </c>
      <c r="X54" s="281">
        <v>0</v>
      </c>
      <c r="Y54" s="281">
        <v>0</v>
      </c>
      <c r="Z54" s="281">
        <v>0</v>
      </c>
      <c r="AA54" s="281">
        <v>0</v>
      </c>
      <c r="AB54" s="281">
        <v>0</v>
      </c>
      <c r="AC54" s="281">
        <v>0</v>
      </c>
      <c r="AD54" s="281">
        <v>0</v>
      </c>
      <c r="AE54" s="281">
        <v>0</v>
      </c>
      <c r="AF54" s="281">
        <v>0</v>
      </c>
      <c r="AG54" s="281">
        <v>0</v>
      </c>
      <c r="AH54" s="281">
        <v>0</v>
      </c>
      <c r="AI54" s="281">
        <v>0</v>
      </c>
      <c r="AJ54" s="281">
        <v>0</v>
      </c>
      <c r="AK54" s="281">
        <v>0</v>
      </c>
      <c r="AL54" s="281">
        <v>0</v>
      </c>
      <c r="AM54" s="281">
        <v>0</v>
      </c>
      <c r="AN54" s="281">
        <v>0</v>
      </c>
      <c r="AO54" s="281">
        <v>0</v>
      </c>
      <c r="AP54" s="281">
        <v>0</v>
      </c>
    </row>
    <row r="55" spans="1:45" x14ac:dyDescent="0.2">
      <c r="A55" s="189" t="s">
        <v>272</v>
      </c>
      <c r="B55" s="281">
        <f>$B$54/$B$40</f>
        <v>0</v>
      </c>
      <c r="C55" s="281">
        <f t="shared" ref="C55:AP55" si="7">IF(ROUND(C53,1)=0,0,B55+C54/$B$40)</f>
        <v>0</v>
      </c>
      <c r="D55" s="281">
        <f t="shared" si="7"/>
        <v>0</v>
      </c>
      <c r="E55" s="281">
        <f t="shared" si="7"/>
        <v>0</v>
      </c>
      <c r="F55" s="281">
        <f t="shared" si="7"/>
        <v>0</v>
      </c>
      <c r="G55" s="281">
        <f t="shared" si="7"/>
        <v>0</v>
      </c>
      <c r="H55" s="281">
        <f t="shared" si="7"/>
        <v>0</v>
      </c>
      <c r="I55" s="281">
        <f t="shared" si="7"/>
        <v>0</v>
      </c>
      <c r="J55" s="281">
        <f t="shared" si="7"/>
        <v>0</v>
      </c>
      <c r="K55" s="281">
        <f t="shared" si="7"/>
        <v>0</v>
      </c>
      <c r="L55" s="281">
        <f t="shared" si="7"/>
        <v>0</v>
      </c>
      <c r="M55" s="281">
        <f t="shared" si="7"/>
        <v>0</v>
      </c>
      <c r="N55" s="281">
        <f t="shared" si="7"/>
        <v>0</v>
      </c>
      <c r="O55" s="281">
        <f t="shared" si="7"/>
        <v>0</v>
      </c>
      <c r="P55" s="281">
        <f t="shared" si="7"/>
        <v>0</v>
      </c>
      <c r="Q55" s="281">
        <f t="shared" si="7"/>
        <v>0</v>
      </c>
      <c r="R55" s="281">
        <f t="shared" si="7"/>
        <v>0</v>
      </c>
      <c r="S55" s="281">
        <f t="shared" si="7"/>
        <v>0</v>
      </c>
      <c r="T55" s="281">
        <f t="shared" si="7"/>
        <v>0</v>
      </c>
      <c r="U55" s="281">
        <f t="shared" si="7"/>
        <v>0</v>
      </c>
      <c r="V55" s="281">
        <f t="shared" si="7"/>
        <v>0</v>
      </c>
      <c r="W55" s="281">
        <f t="shared" si="7"/>
        <v>0</v>
      </c>
      <c r="X55" s="281">
        <f t="shared" si="7"/>
        <v>0</v>
      </c>
      <c r="Y55" s="281">
        <f t="shared" si="7"/>
        <v>0</v>
      </c>
      <c r="Z55" s="281">
        <f t="shared" si="7"/>
        <v>0</v>
      </c>
      <c r="AA55" s="281">
        <f t="shared" si="7"/>
        <v>0</v>
      </c>
      <c r="AB55" s="281">
        <f t="shared" si="7"/>
        <v>0</v>
      </c>
      <c r="AC55" s="281">
        <f t="shared" si="7"/>
        <v>0</v>
      </c>
      <c r="AD55" s="281">
        <f t="shared" si="7"/>
        <v>0</v>
      </c>
      <c r="AE55" s="281">
        <f t="shared" si="7"/>
        <v>0</v>
      </c>
      <c r="AF55" s="281">
        <f t="shared" si="7"/>
        <v>0</v>
      </c>
      <c r="AG55" s="281">
        <f t="shared" si="7"/>
        <v>0</v>
      </c>
      <c r="AH55" s="281">
        <f t="shared" si="7"/>
        <v>0</v>
      </c>
      <c r="AI55" s="281">
        <f t="shared" si="7"/>
        <v>0</v>
      </c>
      <c r="AJ55" s="281">
        <f t="shared" si="7"/>
        <v>0</v>
      </c>
      <c r="AK55" s="281">
        <f t="shared" si="7"/>
        <v>0</v>
      </c>
      <c r="AL55" s="281">
        <f t="shared" si="7"/>
        <v>0</v>
      </c>
      <c r="AM55" s="281">
        <f t="shared" si="7"/>
        <v>0</v>
      </c>
      <c r="AN55" s="281">
        <f t="shared" si="7"/>
        <v>0</v>
      </c>
      <c r="AO55" s="281">
        <f t="shared" si="7"/>
        <v>0</v>
      </c>
      <c r="AP55" s="281">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471</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2">
        <f t="shared" ref="B59:AP59" si="10">B50*$B$28</f>
        <v>0</v>
      </c>
      <c r="C59" s="282">
        <f t="shared" si="10"/>
        <v>0</v>
      </c>
      <c r="D59" s="282">
        <f t="shared" si="10"/>
        <v>0</v>
      </c>
      <c r="E59" s="282">
        <f t="shared" si="10"/>
        <v>0</v>
      </c>
      <c r="F59" s="282">
        <f t="shared" si="10"/>
        <v>0</v>
      </c>
      <c r="G59" s="282">
        <f t="shared" si="10"/>
        <v>0</v>
      </c>
      <c r="H59" s="282">
        <f t="shared" si="10"/>
        <v>0</v>
      </c>
      <c r="I59" s="282">
        <f t="shared" si="10"/>
        <v>0</v>
      </c>
      <c r="J59" s="282">
        <f t="shared" si="10"/>
        <v>0</v>
      </c>
      <c r="K59" s="282">
        <f t="shared" si="10"/>
        <v>0</v>
      </c>
      <c r="L59" s="282">
        <f t="shared" si="10"/>
        <v>0</v>
      </c>
      <c r="M59" s="282">
        <f t="shared" si="10"/>
        <v>0</v>
      </c>
      <c r="N59" s="282">
        <f t="shared" si="10"/>
        <v>0</v>
      </c>
      <c r="O59" s="282">
        <f t="shared" si="10"/>
        <v>0</v>
      </c>
      <c r="P59" s="282">
        <f t="shared" si="10"/>
        <v>0</v>
      </c>
      <c r="Q59" s="282">
        <f t="shared" si="10"/>
        <v>0</v>
      </c>
      <c r="R59" s="282">
        <f t="shared" si="10"/>
        <v>0</v>
      </c>
      <c r="S59" s="282">
        <f t="shared" si="10"/>
        <v>0</v>
      </c>
      <c r="T59" s="282">
        <f t="shared" si="10"/>
        <v>0</v>
      </c>
      <c r="U59" s="282">
        <f t="shared" si="10"/>
        <v>0</v>
      </c>
      <c r="V59" s="282">
        <f t="shared" si="10"/>
        <v>0</v>
      </c>
      <c r="W59" s="282">
        <f t="shared" si="10"/>
        <v>0</v>
      </c>
      <c r="X59" s="282">
        <f t="shared" si="10"/>
        <v>0</v>
      </c>
      <c r="Y59" s="282">
        <f t="shared" si="10"/>
        <v>0</v>
      </c>
      <c r="Z59" s="282">
        <f t="shared" si="10"/>
        <v>0</v>
      </c>
      <c r="AA59" s="282">
        <f t="shared" si="10"/>
        <v>0</v>
      </c>
      <c r="AB59" s="282">
        <f t="shared" si="10"/>
        <v>0</v>
      </c>
      <c r="AC59" s="282">
        <f t="shared" si="10"/>
        <v>0</v>
      </c>
      <c r="AD59" s="282">
        <f t="shared" si="10"/>
        <v>0</v>
      </c>
      <c r="AE59" s="282">
        <f t="shared" si="10"/>
        <v>0</v>
      </c>
      <c r="AF59" s="282">
        <f t="shared" si="10"/>
        <v>0</v>
      </c>
      <c r="AG59" s="282">
        <f t="shared" si="10"/>
        <v>0</v>
      </c>
      <c r="AH59" s="282">
        <f t="shared" si="10"/>
        <v>0</v>
      </c>
      <c r="AI59" s="282">
        <f t="shared" si="10"/>
        <v>0</v>
      </c>
      <c r="AJ59" s="282">
        <f t="shared" si="10"/>
        <v>0</v>
      </c>
      <c r="AK59" s="282">
        <f t="shared" si="10"/>
        <v>0</v>
      </c>
      <c r="AL59" s="282">
        <f t="shared" si="10"/>
        <v>0</v>
      </c>
      <c r="AM59" s="282">
        <f t="shared" si="10"/>
        <v>0</v>
      </c>
      <c r="AN59" s="282">
        <f t="shared" si="10"/>
        <v>0</v>
      </c>
      <c r="AO59" s="282">
        <f t="shared" si="10"/>
        <v>0</v>
      </c>
      <c r="AP59" s="282">
        <f t="shared" si="10"/>
        <v>0</v>
      </c>
    </row>
    <row r="60" spans="1:45" x14ac:dyDescent="0.2">
      <c r="A60" s="189" t="s">
        <v>269</v>
      </c>
      <c r="B60" s="281">
        <f t="shared" ref="B60:Z60" si="11">SUM(B61:B65)</f>
        <v>0</v>
      </c>
      <c r="C60" s="281">
        <f t="shared" si="11"/>
        <v>-49588.290687308057</v>
      </c>
      <c r="D60" s="281">
        <f>SUM(D61:D65)</f>
        <v>-51670.998896174999</v>
      </c>
      <c r="E60" s="281">
        <f t="shared" si="11"/>
        <v>-53841.180849814344</v>
      </c>
      <c r="F60" s="281">
        <f t="shared" si="11"/>
        <v>-56102.510445506552</v>
      </c>
      <c r="G60" s="281">
        <f t="shared" si="11"/>
        <v>-58458.815884217831</v>
      </c>
      <c r="H60" s="281">
        <f t="shared" si="11"/>
        <v>-60914.086151354983</v>
      </c>
      <c r="I60" s="281">
        <f t="shared" si="11"/>
        <v>-63472.477769711892</v>
      </c>
      <c r="J60" s="281">
        <f t="shared" si="11"/>
        <v>-66138.321836039802</v>
      </c>
      <c r="K60" s="281">
        <f t="shared" si="11"/>
        <v>-68916.131353153469</v>
      </c>
      <c r="L60" s="281">
        <f t="shared" si="11"/>
        <v>-71810.608869985925</v>
      </c>
      <c r="M60" s="281">
        <f t="shared" si="11"/>
        <v>-74826.654442525338</v>
      </c>
      <c r="N60" s="281">
        <f t="shared" si="11"/>
        <v>-77969.373929111403</v>
      </c>
      <c r="O60" s="281">
        <f t="shared" si="11"/>
        <v>-81244.087634134077</v>
      </c>
      <c r="P60" s="281">
        <f t="shared" si="11"/>
        <v>-84656.339314767712</v>
      </c>
      <c r="Q60" s="281">
        <f t="shared" si="11"/>
        <v>-88211.905565987952</v>
      </c>
      <c r="R60" s="281">
        <f t="shared" si="11"/>
        <v>-91916.805599759464</v>
      </c>
      <c r="S60" s="281">
        <f t="shared" si="11"/>
        <v>-95777.311434949355</v>
      </c>
      <c r="T60" s="281">
        <f t="shared" si="11"/>
        <v>-99799.958515217237</v>
      </c>
      <c r="U60" s="281">
        <f t="shared" si="11"/>
        <v>-103991.55677285636</v>
      </c>
      <c r="V60" s="281">
        <f t="shared" si="11"/>
        <v>-108359.20215731634</v>
      </c>
      <c r="W60" s="281">
        <f t="shared" si="11"/>
        <v>-112910.28864792362</v>
      </c>
      <c r="X60" s="281">
        <f t="shared" si="11"/>
        <v>-117652.52077113642</v>
      </c>
      <c r="Y60" s="281">
        <f t="shared" si="11"/>
        <v>-122593.92664352416</v>
      </c>
      <c r="Z60" s="281">
        <f t="shared" si="11"/>
        <v>-127742.87156255217</v>
      </c>
      <c r="AA60" s="281">
        <f t="shared" ref="AA60:AP60" si="12">SUM(AA61:AA65)</f>
        <v>-133108.07216817938</v>
      </c>
      <c r="AB60" s="281">
        <f t="shared" si="12"/>
        <v>-138698.61119924294</v>
      </c>
      <c r="AC60" s="281">
        <f t="shared" si="12"/>
        <v>-144523.95286961115</v>
      </c>
      <c r="AD60" s="281">
        <f t="shared" si="12"/>
        <v>-150593.95889013482</v>
      </c>
      <c r="AE60" s="281">
        <f t="shared" si="12"/>
        <v>-156918.90516352048</v>
      </c>
      <c r="AF60" s="281">
        <f t="shared" si="12"/>
        <v>-163509.49918038835</v>
      </c>
      <c r="AG60" s="281">
        <f t="shared" si="12"/>
        <v>-170376.89814596466</v>
      </c>
      <c r="AH60" s="281">
        <f t="shared" si="12"/>
        <v>-177532.72786809516</v>
      </c>
      <c r="AI60" s="281">
        <f t="shared" si="12"/>
        <v>-184989.10243855516</v>
      </c>
      <c r="AJ60" s="281">
        <f t="shared" si="12"/>
        <v>-192758.64474097447</v>
      </c>
      <c r="AK60" s="281">
        <f t="shared" si="12"/>
        <v>-200854.50782009543</v>
      </c>
      <c r="AL60" s="281">
        <f t="shared" si="12"/>
        <v>-209290.39714853946</v>
      </c>
      <c r="AM60" s="281">
        <f t="shared" si="12"/>
        <v>-218080.59382877813</v>
      </c>
      <c r="AN60" s="281">
        <f t="shared" si="12"/>
        <v>-227239.97876958683</v>
      </c>
      <c r="AO60" s="281">
        <f t="shared" si="12"/>
        <v>-236784.05787790948</v>
      </c>
      <c r="AP60" s="281">
        <f t="shared" si="12"/>
        <v>-246728.9883087817</v>
      </c>
    </row>
    <row r="61" spans="1:45" x14ac:dyDescent="0.2">
      <c r="A61" s="196" t="s">
        <v>268</v>
      </c>
      <c r="B61" s="281"/>
      <c r="C61" s="281">
        <f>-IF(C$47&lt;=$B$30,0,$B$29*(1+C$49)*$B$28)</f>
        <v>-49588.290687308057</v>
      </c>
      <c r="D61" s="281">
        <f>-IF(D$47&lt;=$B$30,0,$B$29*(1+D$49)*$B$28)</f>
        <v>-51670.998896174999</v>
      </c>
      <c r="E61" s="281">
        <f t="shared" ref="E61:AP61" si="13">-IF(E$47&lt;=$B$30,0,$B$29*(1+E$49)*$B$28)</f>
        <v>-53841.180849814344</v>
      </c>
      <c r="F61" s="281">
        <f t="shared" si="13"/>
        <v>-56102.510445506552</v>
      </c>
      <c r="G61" s="281">
        <f t="shared" si="13"/>
        <v>-58458.815884217831</v>
      </c>
      <c r="H61" s="281">
        <f t="shared" si="13"/>
        <v>-60914.086151354983</v>
      </c>
      <c r="I61" s="281">
        <f t="shared" si="13"/>
        <v>-63472.477769711892</v>
      </c>
      <c r="J61" s="281">
        <f t="shared" si="13"/>
        <v>-66138.321836039802</v>
      </c>
      <c r="K61" s="281">
        <f t="shared" si="13"/>
        <v>-68916.131353153469</v>
      </c>
      <c r="L61" s="281">
        <f t="shared" si="13"/>
        <v>-71810.608869985925</v>
      </c>
      <c r="M61" s="281">
        <f t="shared" si="13"/>
        <v>-74826.654442525338</v>
      </c>
      <c r="N61" s="281">
        <f t="shared" si="13"/>
        <v>-77969.373929111403</v>
      </c>
      <c r="O61" s="281">
        <f t="shared" si="13"/>
        <v>-81244.087634134077</v>
      </c>
      <c r="P61" s="281">
        <f t="shared" si="13"/>
        <v>-84656.339314767712</v>
      </c>
      <c r="Q61" s="281">
        <f t="shared" si="13"/>
        <v>-88211.905565987952</v>
      </c>
      <c r="R61" s="281">
        <f t="shared" si="13"/>
        <v>-91916.805599759464</v>
      </c>
      <c r="S61" s="281">
        <f t="shared" si="13"/>
        <v>-95777.311434949355</v>
      </c>
      <c r="T61" s="281">
        <f t="shared" si="13"/>
        <v>-99799.958515217237</v>
      </c>
      <c r="U61" s="281">
        <f t="shared" si="13"/>
        <v>-103991.55677285636</v>
      </c>
      <c r="V61" s="281">
        <f t="shared" si="13"/>
        <v>-108359.20215731634</v>
      </c>
      <c r="W61" s="281">
        <f t="shared" si="13"/>
        <v>-112910.28864792362</v>
      </c>
      <c r="X61" s="281">
        <f t="shared" si="13"/>
        <v>-117652.52077113642</v>
      </c>
      <c r="Y61" s="281">
        <f t="shared" si="13"/>
        <v>-122593.92664352416</v>
      </c>
      <c r="Z61" s="281">
        <f t="shared" si="13"/>
        <v>-127742.87156255217</v>
      </c>
      <c r="AA61" s="281">
        <f t="shared" si="13"/>
        <v>-133108.07216817938</v>
      </c>
      <c r="AB61" s="281">
        <f t="shared" si="13"/>
        <v>-138698.61119924294</v>
      </c>
      <c r="AC61" s="281">
        <f t="shared" si="13"/>
        <v>-144523.95286961115</v>
      </c>
      <c r="AD61" s="281">
        <f t="shared" si="13"/>
        <v>-150593.95889013482</v>
      </c>
      <c r="AE61" s="281">
        <f t="shared" si="13"/>
        <v>-156918.90516352048</v>
      </c>
      <c r="AF61" s="281">
        <f t="shared" si="13"/>
        <v>-163509.49918038835</v>
      </c>
      <c r="AG61" s="281">
        <f t="shared" si="13"/>
        <v>-170376.89814596466</v>
      </c>
      <c r="AH61" s="281">
        <f t="shared" si="13"/>
        <v>-177532.72786809516</v>
      </c>
      <c r="AI61" s="281">
        <f t="shared" si="13"/>
        <v>-184989.10243855516</v>
      </c>
      <c r="AJ61" s="281">
        <f t="shared" si="13"/>
        <v>-192758.64474097447</v>
      </c>
      <c r="AK61" s="281">
        <f t="shared" si="13"/>
        <v>-200854.50782009543</v>
      </c>
      <c r="AL61" s="281">
        <f t="shared" si="13"/>
        <v>-209290.39714853946</v>
      </c>
      <c r="AM61" s="281">
        <f t="shared" si="13"/>
        <v>-218080.59382877813</v>
      </c>
      <c r="AN61" s="281">
        <f t="shared" si="13"/>
        <v>-227239.97876958683</v>
      </c>
      <c r="AO61" s="281">
        <f t="shared" si="13"/>
        <v>-236784.05787790948</v>
      </c>
      <c r="AP61" s="281">
        <f t="shared" si="13"/>
        <v>-246728.9883087817</v>
      </c>
    </row>
    <row r="62" spans="1:45" x14ac:dyDescent="0.2">
      <c r="A62" s="196" t="str">
        <f>A32</f>
        <v>Прочие расходы при эксплуатации объекта, руб. без НДС</v>
      </c>
      <c r="B62" s="281"/>
      <c r="C62" s="281"/>
      <c r="D62" s="281"/>
      <c r="E62" s="281"/>
      <c r="F62" s="281"/>
      <c r="G62" s="281"/>
      <c r="H62" s="281"/>
      <c r="I62" s="281"/>
      <c r="J62" s="281"/>
      <c r="K62" s="281"/>
      <c r="L62" s="281"/>
      <c r="M62" s="281"/>
      <c r="N62" s="281"/>
      <c r="O62" s="281"/>
      <c r="P62" s="281"/>
      <c r="Q62" s="281"/>
      <c r="R62" s="281"/>
      <c r="S62" s="281"/>
      <c r="T62" s="281"/>
      <c r="U62" s="281"/>
      <c r="V62" s="281"/>
      <c r="W62" s="281"/>
      <c r="X62" s="281"/>
      <c r="Y62" s="281"/>
      <c r="Z62" s="281"/>
      <c r="AA62" s="281"/>
      <c r="AB62" s="281"/>
      <c r="AC62" s="281"/>
      <c r="AD62" s="281"/>
      <c r="AE62" s="281"/>
      <c r="AF62" s="281"/>
      <c r="AG62" s="281"/>
      <c r="AH62" s="281"/>
      <c r="AI62" s="281"/>
      <c r="AJ62" s="281"/>
      <c r="AK62" s="281"/>
      <c r="AL62" s="281"/>
      <c r="AM62" s="281"/>
      <c r="AN62" s="281"/>
      <c r="AO62" s="281"/>
      <c r="AP62" s="281"/>
    </row>
    <row r="63" spans="1:45" x14ac:dyDescent="0.2">
      <c r="A63" s="196" t="s">
        <v>468</v>
      </c>
      <c r="B63" s="281"/>
      <c r="C63" s="281"/>
      <c r="D63" s="281"/>
      <c r="E63" s="281"/>
      <c r="F63" s="281"/>
      <c r="G63" s="281"/>
      <c r="H63" s="281"/>
      <c r="I63" s="281"/>
      <c r="J63" s="281"/>
      <c r="K63" s="281"/>
      <c r="L63" s="281"/>
      <c r="M63" s="281"/>
      <c r="N63" s="281"/>
      <c r="O63" s="281"/>
      <c r="P63" s="281"/>
      <c r="Q63" s="281"/>
      <c r="R63" s="281"/>
      <c r="S63" s="281"/>
      <c r="T63" s="281"/>
      <c r="U63" s="281"/>
      <c r="V63" s="281"/>
      <c r="W63" s="281"/>
      <c r="X63" s="281"/>
      <c r="Y63" s="281"/>
      <c r="Z63" s="281"/>
      <c r="AA63" s="281"/>
      <c r="AB63" s="281"/>
      <c r="AC63" s="281"/>
      <c r="AD63" s="281"/>
      <c r="AE63" s="281"/>
      <c r="AF63" s="281"/>
      <c r="AG63" s="281"/>
      <c r="AH63" s="281"/>
      <c r="AI63" s="281"/>
      <c r="AJ63" s="281"/>
      <c r="AK63" s="281"/>
      <c r="AL63" s="281"/>
      <c r="AM63" s="281"/>
      <c r="AN63" s="281"/>
      <c r="AO63" s="281"/>
      <c r="AP63" s="281"/>
    </row>
    <row r="64" spans="1:45" x14ac:dyDescent="0.2">
      <c r="A64" s="196" t="s">
        <v>468</v>
      </c>
      <c r="B64" s="281"/>
      <c r="C64" s="281"/>
      <c r="D64" s="281"/>
      <c r="E64" s="281"/>
      <c r="F64" s="281"/>
      <c r="G64" s="281"/>
      <c r="H64" s="281"/>
      <c r="I64" s="281"/>
      <c r="J64" s="281"/>
      <c r="K64" s="281"/>
      <c r="L64" s="281"/>
      <c r="M64" s="281"/>
      <c r="N64" s="281"/>
      <c r="O64" s="281"/>
      <c r="P64" s="281"/>
      <c r="Q64" s="281"/>
      <c r="R64" s="281"/>
      <c r="S64" s="281"/>
      <c r="T64" s="281"/>
      <c r="U64" s="281"/>
      <c r="V64" s="281"/>
      <c r="W64" s="281"/>
      <c r="X64" s="281"/>
      <c r="Y64" s="281"/>
      <c r="Z64" s="281"/>
      <c r="AA64" s="281"/>
      <c r="AB64" s="281"/>
      <c r="AC64" s="281"/>
      <c r="AD64" s="281"/>
      <c r="AE64" s="281"/>
      <c r="AF64" s="281"/>
      <c r="AG64" s="281"/>
      <c r="AH64" s="281"/>
      <c r="AI64" s="281"/>
      <c r="AJ64" s="281"/>
      <c r="AK64" s="281"/>
      <c r="AL64" s="281"/>
      <c r="AM64" s="281"/>
      <c r="AN64" s="281"/>
      <c r="AO64" s="281"/>
      <c r="AP64" s="281"/>
    </row>
    <row r="65" spans="1:45" ht="31.5" x14ac:dyDescent="0.2">
      <c r="A65" s="196" t="s">
        <v>472</v>
      </c>
      <c r="B65" s="281"/>
      <c r="C65" s="281"/>
      <c r="D65" s="281"/>
      <c r="E65" s="281"/>
      <c r="F65" s="281"/>
      <c r="G65" s="281"/>
      <c r="H65" s="281"/>
      <c r="I65" s="281"/>
      <c r="J65" s="281"/>
      <c r="K65" s="281"/>
      <c r="L65" s="281"/>
      <c r="M65" s="281"/>
      <c r="N65" s="281"/>
      <c r="O65" s="281"/>
      <c r="P65" s="281"/>
      <c r="Q65" s="281"/>
      <c r="R65" s="281"/>
      <c r="S65" s="281"/>
      <c r="T65" s="281"/>
      <c r="U65" s="281"/>
      <c r="V65" s="281"/>
      <c r="W65" s="281"/>
      <c r="X65" s="281"/>
      <c r="Y65" s="281"/>
      <c r="Z65" s="281"/>
      <c r="AA65" s="281"/>
      <c r="AB65" s="281"/>
      <c r="AC65" s="281"/>
      <c r="AD65" s="281"/>
      <c r="AE65" s="281"/>
      <c r="AF65" s="281"/>
      <c r="AG65" s="281"/>
      <c r="AH65" s="281"/>
      <c r="AI65" s="281"/>
      <c r="AJ65" s="281"/>
      <c r="AK65" s="281"/>
      <c r="AL65" s="281"/>
      <c r="AM65" s="281"/>
      <c r="AN65" s="281"/>
      <c r="AO65" s="281"/>
      <c r="AP65" s="281"/>
    </row>
    <row r="66" spans="1:45" ht="28.5" x14ac:dyDescent="0.2">
      <c r="A66" s="197" t="s">
        <v>266</v>
      </c>
      <c r="B66" s="282">
        <f t="shared" ref="B66:AO66" si="14">B59+B60</f>
        <v>0</v>
      </c>
      <c r="C66" s="282">
        <f t="shared" si="14"/>
        <v>-49588.290687308057</v>
      </c>
      <c r="D66" s="282">
        <f t="shared" si="14"/>
        <v>-51670.998896174999</v>
      </c>
      <c r="E66" s="282">
        <f t="shared" si="14"/>
        <v>-53841.180849814344</v>
      </c>
      <c r="F66" s="282">
        <f t="shared" si="14"/>
        <v>-56102.510445506552</v>
      </c>
      <c r="G66" s="282">
        <f t="shared" si="14"/>
        <v>-58458.815884217831</v>
      </c>
      <c r="H66" s="282">
        <f t="shared" si="14"/>
        <v>-60914.086151354983</v>
      </c>
      <c r="I66" s="282">
        <f t="shared" si="14"/>
        <v>-63472.477769711892</v>
      </c>
      <c r="J66" s="282">
        <f t="shared" si="14"/>
        <v>-66138.321836039802</v>
      </c>
      <c r="K66" s="282">
        <f t="shared" si="14"/>
        <v>-68916.131353153469</v>
      </c>
      <c r="L66" s="282">
        <f t="shared" si="14"/>
        <v>-71810.608869985925</v>
      </c>
      <c r="M66" s="282">
        <f t="shared" si="14"/>
        <v>-74826.654442525338</v>
      </c>
      <c r="N66" s="282">
        <f t="shared" si="14"/>
        <v>-77969.373929111403</v>
      </c>
      <c r="O66" s="282">
        <f t="shared" si="14"/>
        <v>-81244.087634134077</v>
      </c>
      <c r="P66" s="282">
        <f t="shared" si="14"/>
        <v>-84656.339314767712</v>
      </c>
      <c r="Q66" s="282">
        <f t="shared" si="14"/>
        <v>-88211.905565987952</v>
      </c>
      <c r="R66" s="282">
        <f t="shared" si="14"/>
        <v>-91916.805599759464</v>
      </c>
      <c r="S66" s="282">
        <f t="shared" si="14"/>
        <v>-95777.311434949355</v>
      </c>
      <c r="T66" s="282">
        <f t="shared" si="14"/>
        <v>-99799.958515217237</v>
      </c>
      <c r="U66" s="282">
        <f t="shared" si="14"/>
        <v>-103991.55677285636</v>
      </c>
      <c r="V66" s="282">
        <f t="shared" si="14"/>
        <v>-108359.20215731634</v>
      </c>
      <c r="W66" s="282">
        <f t="shared" si="14"/>
        <v>-112910.28864792362</v>
      </c>
      <c r="X66" s="282">
        <f t="shared" si="14"/>
        <v>-117652.52077113642</v>
      </c>
      <c r="Y66" s="282">
        <f t="shared" si="14"/>
        <v>-122593.92664352416</v>
      </c>
      <c r="Z66" s="282">
        <f t="shared" si="14"/>
        <v>-127742.87156255217</v>
      </c>
      <c r="AA66" s="282">
        <f t="shared" si="14"/>
        <v>-133108.07216817938</v>
      </c>
      <c r="AB66" s="282">
        <f t="shared" si="14"/>
        <v>-138698.61119924294</v>
      </c>
      <c r="AC66" s="282">
        <f t="shared" si="14"/>
        <v>-144523.95286961115</v>
      </c>
      <c r="AD66" s="282">
        <f t="shared" si="14"/>
        <v>-150593.95889013482</v>
      </c>
      <c r="AE66" s="282">
        <f t="shared" si="14"/>
        <v>-156918.90516352048</v>
      </c>
      <c r="AF66" s="282">
        <f t="shared" si="14"/>
        <v>-163509.49918038835</v>
      </c>
      <c r="AG66" s="282">
        <f t="shared" si="14"/>
        <v>-170376.89814596466</v>
      </c>
      <c r="AH66" s="282">
        <f t="shared" si="14"/>
        <v>-177532.72786809516</v>
      </c>
      <c r="AI66" s="282">
        <f t="shared" si="14"/>
        <v>-184989.10243855516</v>
      </c>
      <c r="AJ66" s="282">
        <f t="shared" si="14"/>
        <v>-192758.64474097447</v>
      </c>
      <c r="AK66" s="282">
        <f t="shared" si="14"/>
        <v>-200854.50782009543</v>
      </c>
      <c r="AL66" s="282">
        <f t="shared" si="14"/>
        <v>-209290.39714853946</v>
      </c>
      <c r="AM66" s="282">
        <f t="shared" si="14"/>
        <v>-218080.59382877813</v>
      </c>
      <c r="AN66" s="282">
        <f t="shared" si="14"/>
        <v>-227239.97876958683</v>
      </c>
      <c r="AO66" s="282">
        <f t="shared" si="14"/>
        <v>-236784.05787790948</v>
      </c>
      <c r="AP66" s="282">
        <f>AP59+AP60</f>
        <v>-246728.9883087817</v>
      </c>
    </row>
    <row r="67" spans="1:45" x14ac:dyDescent="0.2">
      <c r="A67" s="196" t="s">
        <v>261</v>
      </c>
      <c r="B67" s="198"/>
      <c r="C67" s="281">
        <f>-($B$25)*1.18*$B$28/$B$27</f>
        <v>-44835.389908571429</v>
      </c>
      <c r="D67" s="281">
        <f>C67</f>
        <v>-44835.389908571429</v>
      </c>
      <c r="E67" s="281">
        <f t="shared" ref="E67:AP67" si="15">D67</f>
        <v>-44835.389908571429</v>
      </c>
      <c r="F67" s="281">
        <f t="shared" si="15"/>
        <v>-44835.389908571429</v>
      </c>
      <c r="G67" s="281">
        <f t="shared" si="15"/>
        <v>-44835.389908571429</v>
      </c>
      <c r="H67" s="281">
        <f t="shared" si="15"/>
        <v>-44835.389908571429</v>
      </c>
      <c r="I67" s="281">
        <f t="shared" si="15"/>
        <v>-44835.389908571429</v>
      </c>
      <c r="J67" s="281">
        <f t="shared" si="15"/>
        <v>-44835.389908571429</v>
      </c>
      <c r="K67" s="281">
        <f t="shared" si="15"/>
        <v>-44835.389908571429</v>
      </c>
      <c r="L67" s="281">
        <f t="shared" si="15"/>
        <v>-44835.389908571429</v>
      </c>
      <c r="M67" s="281">
        <f t="shared" si="15"/>
        <v>-44835.389908571429</v>
      </c>
      <c r="N67" s="281">
        <f t="shared" si="15"/>
        <v>-44835.389908571429</v>
      </c>
      <c r="O67" s="281">
        <f t="shared" si="15"/>
        <v>-44835.389908571429</v>
      </c>
      <c r="P67" s="281">
        <f t="shared" si="15"/>
        <v>-44835.389908571429</v>
      </c>
      <c r="Q67" s="281">
        <f t="shared" si="15"/>
        <v>-44835.389908571429</v>
      </c>
      <c r="R67" s="281">
        <f t="shared" si="15"/>
        <v>-44835.389908571429</v>
      </c>
      <c r="S67" s="281">
        <f t="shared" si="15"/>
        <v>-44835.389908571429</v>
      </c>
      <c r="T67" s="281">
        <f t="shared" si="15"/>
        <v>-44835.389908571429</v>
      </c>
      <c r="U67" s="281">
        <f t="shared" si="15"/>
        <v>-44835.389908571429</v>
      </c>
      <c r="V67" s="281">
        <f t="shared" si="15"/>
        <v>-44835.389908571429</v>
      </c>
      <c r="W67" s="281">
        <f t="shared" si="15"/>
        <v>-44835.389908571429</v>
      </c>
      <c r="X67" s="281">
        <f t="shared" si="15"/>
        <v>-44835.389908571429</v>
      </c>
      <c r="Y67" s="281">
        <f t="shared" si="15"/>
        <v>-44835.389908571429</v>
      </c>
      <c r="Z67" s="281">
        <f t="shared" si="15"/>
        <v>-44835.389908571429</v>
      </c>
      <c r="AA67" s="281">
        <f t="shared" si="15"/>
        <v>-44835.389908571429</v>
      </c>
      <c r="AB67" s="281">
        <f t="shared" si="15"/>
        <v>-44835.389908571429</v>
      </c>
      <c r="AC67" s="281">
        <f t="shared" si="15"/>
        <v>-44835.389908571429</v>
      </c>
      <c r="AD67" s="281">
        <f t="shared" si="15"/>
        <v>-44835.389908571429</v>
      </c>
      <c r="AE67" s="281">
        <f t="shared" si="15"/>
        <v>-44835.389908571429</v>
      </c>
      <c r="AF67" s="281">
        <f t="shared" si="15"/>
        <v>-44835.389908571429</v>
      </c>
      <c r="AG67" s="281">
        <f t="shared" si="15"/>
        <v>-44835.389908571429</v>
      </c>
      <c r="AH67" s="281">
        <f t="shared" si="15"/>
        <v>-44835.389908571429</v>
      </c>
      <c r="AI67" s="281">
        <f t="shared" si="15"/>
        <v>-44835.389908571429</v>
      </c>
      <c r="AJ67" s="281">
        <f t="shared" si="15"/>
        <v>-44835.389908571429</v>
      </c>
      <c r="AK67" s="281">
        <f t="shared" si="15"/>
        <v>-44835.389908571429</v>
      </c>
      <c r="AL67" s="281">
        <f t="shared" si="15"/>
        <v>-44835.389908571429</v>
      </c>
      <c r="AM67" s="281">
        <f t="shared" si="15"/>
        <v>-44835.389908571429</v>
      </c>
      <c r="AN67" s="281">
        <f t="shared" si="15"/>
        <v>-44835.389908571429</v>
      </c>
      <c r="AO67" s="281">
        <f t="shared" si="15"/>
        <v>-44835.389908571429</v>
      </c>
      <c r="AP67" s="281">
        <f t="shared" si="15"/>
        <v>-44835.389908571429</v>
      </c>
      <c r="AQ67" s="199">
        <f>SUM(B67:AA67)/1.18</f>
        <v>-949902.3285714282</v>
      </c>
      <c r="AR67" s="200">
        <f>SUM(B67:AF67)/1.18</f>
        <v>-1139882.7942857142</v>
      </c>
      <c r="AS67" s="200">
        <f>SUM(B67:AP67)/1.18</f>
        <v>-1519843.7257142863</v>
      </c>
    </row>
    <row r="68" spans="1:45" ht="28.5" x14ac:dyDescent="0.2">
      <c r="A68" s="197" t="s">
        <v>262</v>
      </c>
      <c r="B68" s="282">
        <f t="shared" ref="B68:J68" si="16">B66+B67</f>
        <v>0</v>
      </c>
      <c r="C68" s="282">
        <f>C66+C67</f>
        <v>-94423.680595879487</v>
      </c>
      <c r="D68" s="282">
        <f>D66+D67</f>
        <v>-96506.388804746428</v>
      </c>
      <c r="E68" s="282">
        <f t="shared" si="16"/>
        <v>-98676.570758385773</v>
      </c>
      <c r="F68" s="282">
        <f>F66+C67</f>
        <v>-100937.90035407798</v>
      </c>
      <c r="G68" s="282">
        <f t="shared" si="16"/>
        <v>-103294.20579278926</v>
      </c>
      <c r="H68" s="282">
        <f t="shared" si="16"/>
        <v>-105749.47605992641</v>
      </c>
      <c r="I68" s="282">
        <f t="shared" si="16"/>
        <v>-108307.86767828332</v>
      </c>
      <c r="J68" s="282">
        <f t="shared" si="16"/>
        <v>-110973.71174461124</v>
      </c>
      <c r="K68" s="282">
        <f>K66+K67</f>
        <v>-113751.52126172491</v>
      </c>
      <c r="L68" s="282">
        <f>L66+L67</f>
        <v>-116645.99877855735</v>
      </c>
      <c r="M68" s="282">
        <f t="shared" ref="M68:AO68" si="17">M66+M67</f>
        <v>-119662.04435109676</v>
      </c>
      <c r="N68" s="282">
        <f t="shared" si="17"/>
        <v>-122804.76383768284</v>
      </c>
      <c r="O68" s="282">
        <f t="shared" si="17"/>
        <v>-126079.47754270551</v>
      </c>
      <c r="P68" s="282">
        <f t="shared" si="17"/>
        <v>-129491.72922333915</v>
      </c>
      <c r="Q68" s="282">
        <f t="shared" si="17"/>
        <v>-133047.29547455939</v>
      </c>
      <c r="R68" s="282">
        <f t="shared" si="17"/>
        <v>-136752.19550833089</v>
      </c>
      <c r="S68" s="282">
        <f t="shared" si="17"/>
        <v>-140612.70134352078</v>
      </c>
      <c r="T68" s="282">
        <f t="shared" si="17"/>
        <v>-144635.34842378867</v>
      </c>
      <c r="U68" s="282">
        <f t="shared" si="17"/>
        <v>-148826.9466814278</v>
      </c>
      <c r="V68" s="282">
        <f t="shared" si="17"/>
        <v>-153194.59206588776</v>
      </c>
      <c r="W68" s="282">
        <f t="shared" si="17"/>
        <v>-157745.67855649506</v>
      </c>
      <c r="X68" s="282">
        <f t="shared" si="17"/>
        <v>-162487.91067970786</v>
      </c>
      <c r="Y68" s="282">
        <f t="shared" si="17"/>
        <v>-167429.31655209558</v>
      </c>
      <c r="Z68" s="282">
        <f t="shared" si="17"/>
        <v>-172578.26147112361</v>
      </c>
      <c r="AA68" s="282">
        <f t="shared" si="17"/>
        <v>-177943.46207675082</v>
      </c>
      <c r="AB68" s="282">
        <f t="shared" si="17"/>
        <v>-183534.00110781437</v>
      </c>
      <c r="AC68" s="282">
        <f t="shared" si="17"/>
        <v>-189359.34277818259</v>
      </c>
      <c r="AD68" s="282">
        <f t="shared" si="17"/>
        <v>-195429.34879870625</v>
      </c>
      <c r="AE68" s="282">
        <f t="shared" si="17"/>
        <v>-201754.29507209192</v>
      </c>
      <c r="AF68" s="282">
        <f t="shared" si="17"/>
        <v>-208344.88908895978</v>
      </c>
      <c r="AG68" s="282">
        <f t="shared" si="17"/>
        <v>-215212.2880545361</v>
      </c>
      <c r="AH68" s="282">
        <f t="shared" si="17"/>
        <v>-222368.11777666659</v>
      </c>
      <c r="AI68" s="282">
        <f t="shared" si="17"/>
        <v>-229824.49234712659</v>
      </c>
      <c r="AJ68" s="282">
        <f t="shared" si="17"/>
        <v>-237594.03464954591</v>
      </c>
      <c r="AK68" s="282">
        <f t="shared" si="17"/>
        <v>-245689.89772866687</v>
      </c>
      <c r="AL68" s="282">
        <f t="shared" si="17"/>
        <v>-254125.78705711089</v>
      </c>
      <c r="AM68" s="282">
        <f t="shared" si="17"/>
        <v>-262915.98373734957</v>
      </c>
      <c r="AN68" s="282">
        <f t="shared" si="17"/>
        <v>-272075.36867815827</v>
      </c>
      <c r="AO68" s="282">
        <f t="shared" si="17"/>
        <v>-281619.44778648089</v>
      </c>
      <c r="AP68" s="282">
        <f>AP66+AP67</f>
        <v>-291564.37821735314</v>
      </c>
      <c r="AQ68" s="143">
        <v>25</v>
      </c>
      <c r="AR68" s="143">
        <v>30</v>
      </c>
      <c r="AS68" s="143">
        <v>40</v>
      </c>
    </row>
    <row r="69" spans="1:45" x14ac:dyDescent="0.2">
      <c r="A69" s="196" t="s">
        <v>260</v>
      </c>
      <c r="B69" s="281">
        <f t="shared" ref="B69:AO69" si="18">-B56</f>
        <v>0</v>
      </c>
      <c r="C69" s="281">
        <f t="shared" si="18"/>
        <v>0</v>
      </c>
      <c r="D69" s="281">
        <f t="shared" si="18"/>
        <v>0</v>
      </c>
      <c r="E69" s="281">
        <f t="shared" si="18"/>
        <v>0</v>
      </c>
      <c r="F69" s="281">
        <f t="shared" si="18"/>
        <v>0</v>
      </c>
      <c r="G69" s="281">
        <f t="shared" si="18"/>
        <v>0</v>
      </c>
      <c r="H69" s="281">
        <f t="shared" si="18"/>
        <v>0</v>
      </c>
      <c r="I69" s="281">
        <f t="shared" si="18"/>
        <v>0</v>
      </c>
      <c r="J69" s="281">
        <f t="shared" si="18"/>
        <v>0</v>
      </c>
      <c r="K69" s="281">
        <f t="shared" si="18"/>
        <v>0</v>
      </c>
      <c r="L69" s="281">
        <f t="shared" si="18"/>
        <v>0</v>
      </c>
      <c r="M69" s="281">
        <f t="shared" si="18"/>
        <v>0</v>
      </c>
      <c r="N69" s="281">
        <f t="shared" si="18"/>
        <v>0</v>
      </c>
      <c r="O69" s="281">
        <f t="shared" si="18"/>
        <v>0</v>
      </c>
      <c r="P69" s="281">
        <f t="shared" si="18"/>
        <v>0</v>
      </c>
      <c r="Q69" s="281">
        <f t="shared" si="18"/>
        <v>0</v>
      </c>
      <c r="R69" s="281">
        <f t="shared" si="18"/>
        <v>0</v>
      </c>
      <c r="S69" s="281">
        <f t="shared" si="18"/>
        <v>0</v>
      </c>
      <c r="T69" s="281">
        <f t="shared" si="18"/>
        <v>0</v>
      </c>
      <c r="U69" s="281">
        <f t="shared" si="18"/>
        <v>0</v>
      </c>
      <c r="V69" s="281">
        <f t="shared" si="18"/>
        <v>0</v>
      </c>
      <c r="W69" s="281">
        <f t="shared" si="18"/>
        <v>0</v>
      </c>
      <c r="X69" s="281">
        <f t="shared" si="18"/>
        <v>0</v>
      </c>
      <c r="Y69" s="281">
        <f t="shared" si="18"/>
        <v>0</v>
      </c>
      <c r="Z69" s="281">
        <f t="shared" si="18"/>
        <v>0</v>
      </c>
      <c r="AA69" s="281">
        <f t="shared" si="18"/>
        <v>0</v>
      </c>
      <c r="AB69" s="281">
        <f t="shared" si="18"/>
        <v>0</v>
      </c>
      <c r="AC69" s="281">
        <f t="shared" si="18"/>
        <v>0</v>
      </c>
      <c r="AD69" s="281">
        <f t="shared" si="18"/>
        <v>0</v>
      </c>
      <c r="AE69" s="281">
        <f t="shared" si="18"/>
        <v>0</v>
      </c>
      <c r="AF69" s="281">
        <f t="shared" si="18"/>
        <v>0</v>
      </c>
      <c r="AG69" s="281">
        <f t="shared" si="18"/>
        <v>0</v>
      </c>
      <c r="AH69" s="281">
        <f t="shared" si="18"/>
        <v>0</v>
      </c>
      <c r="AI69" s="281">
        <f t="shared" si="18"/>
        <v>0</v>
      </c>
      <c r="AJ69" s="281">
        <f t="shared" si="18"/>
        <v>0</v>
      </c>
      <c r="AK69" s="281">
        <f t="shared" si="18"/>
        <v>0</v>
      </c>
      <c r="AL69" s="281">
        <f t="shared" si="18"/>
        <v>0</v>
      </c>
      <c r="AM69" s="281">
        <f t="shared" si="18"/>
        <v>0</v>
      </c>
      <c r="AN69" s="281">
        <f t="shared" si="18"/>
        <v>0</v>
      </c>
      <c r="AO69" s="281">
        <f t="shared" si="18"/>
        <v>0</v>
      </c>
      <c r="AP69" s="281">
        <f>-AP56</f>
        <v>0</v>
      </c>
    </row>
    <row r="70" spans="1:45" ht="14.25" x14ac:dyDescent="0.2">
      <c r="A70" s="197" t="s">
        <v>265</v>
      </c>
      <c r="B70" s="282">
        <f t="shared" ref="B70:AO70" si="19">B68+B69</f>
        <v>0</v>
      </c>
      <c r="C70" s="282">
        <f t="shared" si="19"/>
        <v>-94423.680595879487</v>
      </c>
      <c r="D70" s="282">
        <f t="shared" si="19"/>
        <v>-96506.388804746428</v>
      </c>
      <c r="E70" s="282">
        <f t="shared" si="19"/>
        <v>-98676.570758385773</v>
      </c>
      <c r="F70" s="282">
        <f t="shared" si="19"/>
        <v>-100937.90035407798</v>
      </c>
      <c r="G70" s="282">
        <f t="shared" si="19"/>
        <v>-103294.20579278926</v>
      </c>
      <c r="H70" s="282">
        <f t="shared" si="19"/>
        <v>-105749.47605992641</v>
      </c>
      <c r="I70" s="282">
        <f t="shared" si="19"/>
        <v>-108307.86767828332</v>
      </c>
      <c r="J70" s="282">
        <f t="shared" si="19"/>
        <v>-110973.71174461124</v>
      </c>
      <c r="K70" s="282">
        <f t="shared" si="19"/>
        <v>-113751.52126172491</v>
      </c>
      <c r="L70" s="282">
        <f t="shared" si="19"/>
        <v>-116645.99877855735</v>
      </c>
      <c r="M70" s="282">
        <f t="shared" si="19"/>
        <v>-119662.04435109676</v>
      </c>
      <c r="N70" s="282">
        <f t="shared" si="19"/>
        <v>-122804.76383768284</v>
      </c>
      <c r="O70" s="282">
        <f t="shared" si="19"/>
        <v>-126079.47754270551</v>
      </c>
      <c r="P70" s="282">
        <f t="shared" si="19"/>
        <v>-129491.72922333915</v>
      </c>
      <c r="Q70" s="282">
        <f t="shared" si="19"/>
        <v>-133047.29547455939</v>
      </c>
      <c r="R70" s="282">
        <f t="shared" si="19"/>
        <v>-136752.19550833089</v>
      </c>
      <c r="S70" s="282">
        <f t="shared" si="19"/>
        <v>-140612.70134352078</v>
      </c>
      <c r="T70" s="282">
        <f t="shared" si="19"/>
        <v>-144635.34842378867</v>
      </c>
      <c r="U70" s="282">
        <f t="shared" si="19"/>
        <v>-148826.9466814278</v>
      </c>
      <c r="V70" s="282">
        <f t="shared" si="19"/>
        <v>-153194.59206588776</v>
      </c>
      <c r="W70" s="282">
        <f t="shared" si="19"/>
        <v>-157745.67855649506</v>
      </c>
      <c r="X70" s="282">
        <f t="shared" si="19"/>
        <v>-162487.91067970786</v>
      </c>
      <c r="Y70" s="282">
        <f t="shared" si="19"/>
        <v>-167429.31655209558</v>
      </c>
      <c r="Z70" s="282">
        <f t="shared" si="19"/>
        <v>-172578.26147112361</v>
      </c>
      <c r="AA70" s="282">
        <f t="shared" si="19"/>
        <v>-177943.46207675082</v>
      </c>
      <c r="AB70" s="282">
        <f t="shared" si="19"/>
        <v>-183534.00110781437</v>
      </c>
      <c r="AC70" s="282">
        <f t="shared" si="19"/>
        <v>-189359.34277818259</v>
      </c>
      <c r="AD70" s="282">
        <f t="shared" si="19"/>
        <v>-195429.34879870625</v>
      </c>
      <c r="AE70" s="282">
        <f t="shared" si="19"/>
        <v>-201754.29507209192</v>
      </c>
      <c r="AF70" s="282">
        <f t="shared" si="19"/>
        <v>-208344.88908895978</v>
      </c>
      <c r="AG70" s="282">
        <f t="shared" si="19"/>
        <v>-215212.2880545361</v>
      </c>
      <c r="AH70" s="282">
        <f t="shared" si="19"/>
        <v>-222368.11777666659</v>
      </c>
      <c r="AI70" s="282">
        <f t="shared" si="19"/>
        <v>-229824.49234712659</v>
      </c>
      <c r="AJ70" s="282">
        <f t="shared" si="19"/>
        <v>-237594.03464954591</v>
      </c>
      <c r="AK70" s="282">
        <f t="shared" si="19"/>
        <v>-245689.89772866687</v>
      </c>
      <c r="AL70" s="282">
        <f t="shared" si="19"/>
        <v>-254125.78705711089</v>
      </c>
      <c r="AM70" s="282">
        <f t="shared" si="19"/>
        <v>-262915.98373734957</v>
      </c>
      <c r="AN70" s="282">
        <f t="shared" si="19"/>
        <v>-272075.36867815827</v>
      </c>
      <c r="AO70" s="282">
        <f t="shared" si="19"/>
        <v>-281619.44778648089</v>
      </c>
      <c r="AP70" s="282">
        <f>AP68+AP69</f>
        <v>-291564.37821735314</v>
      </c>
    </row>
    <row r="71" spans="1:45" x14ac:dyDescent="0.2">
      <c r="A71" s="196" t="s">
        <v>259</v>
      </c>
      <c r="B71" s="281">
        <f t="shared" ref="B71:AP71" si="20">-B70*$B$36</f>
        <v>0</v>
      </c>
      <c r="C71" s="281">
        <f t="shared" si="20"/>
        <v>18884.736119175897</v>
      </c>
      <c r="D71" s="281">
        <f t="shared" si="20"/>
        <v>19301.277760949288</v>
      </c>
      <c r="E71" s="281">
        <f t="shared" si="20"/>
        <v>19735.314151677157</v>
      </c>
      <c r="F71" s="281">
        <f t="shared" si="20"/>
        <v>20187.580070815598</v>
      </c>
      <c r="G71" s="281">
        <f t="shared" si="20"/>
        <v>20658.841158557854</v>
      </c>
      <c r="H71" s="281">
        <f t="shared" si="20"/>
        <v>21149.895211985284</v>
      </c>
      <c r="I71" s="281">
        <f t="shared" si="20"/>
        <v>21661.573535656666</v>
      </c>
      <c r="J71" s="281">
        <f t="shared" si="20"/>
        <v>22194.742348922249</v>
      </c>
      <c r="K71" s="281">
        <f t="shared" si="20"/>
        <v>22750.304252344984</v>
      </c>
      <c r="L71" s="281">
        <f t="shared" si="20"/>
        <v>23329.19975571147</v>
      </c>
      <c r="M71" s="281">
        <f t="shared" si="20"/>
        <v>23932.408870219355</v>
      </c>
      <c r="N71" s="281">
        <f t="shared" si="20"/>
        <v>24560.952767536568</v>
      </c>
      <c r="O71" s="281">
        <f t="shared" si="20"/>
        <v>25215.895508541103</v>
      </c>
      <c r="P71" s="281">
        <f t="shared" si="20"/>
        <v>25898.345844667831</v>
      </c>
      <c r="Q71" s="281">
        <f t="shared" si="20"/>
        <v>26609.459094911879</v>
      </c>
      <c r="R71" s="281">
        <f t="shared" si="20"/>
        <v>27350.439101666179</v>
      </c>
      <c r="S71" s="281">
        <f t="shared" si="20"/>
        <v>28122.540268704157</v>
      </c>
      <c r="T71" s="281">
        <f t="shared" si="20"/>
        <v>28927.069684757735</v>
      </c>
      <c r="U71" s="281">
        <f t="shared" si="20"/>
        <v>29765.38933628556</v>
      </c>
      <c r="V71" s="281">
        <f t="shared" si="20"/>
        <v>30638.918413177555</v>
      </c>
      <c r="W71" s="281">
        <f t="shared" si="20"/>
        <v>31549.135711299012</v>
      </c>
      <c r="X71" s="281">
        <f t="shared" si="20"/>
        <v>32497.582135941571</v>
      </c>
      <c r="Y71" s="281">
        <f t="shared" si="20"/>
        <v>33485.863310419118</v>
      </c>
      <c r="Z71" s="281">
        <f t="shared" si="20"/>
        <v>34515.652294224725</v>
      </c>
      <c r="AA71" s="281">
        <f t="shared" si="20"/>
        <v>35588.692415350168</v>
      </c>
      <c r="AB71" s="281">
        <f t="shared" si="20"/>
        <v>36706.800221562873</v>
      </c>
      <c r="AC71" s="281">
        <f t="shared" si="20"/>
        <v>37871.868555636516</v>
      </c>
      <c r="AD71" s="281">
        <f t="shared" si="20"/>
        <v>39085.869759741254</v>
      </c>
      <c r="AE71" s="281">
        <f t="shared" si="20"/>
        <v>40350.859014418384</v>
      </c>
      <c r="AF71" s="281">
        <f t="shared" si="20"/>
        <v>41668.977817791958</v>
      </c>
      <c r="AG71" s="281">
        <f t="shared" si="20"/>
        <v>43042.457610907222</v>
      </c>
      <c r="AH71" s="281">
        <f t="shared" si="20"/>
        <v>44473.623555333324</v>
      </c>
      <c r="AI71" s="281">
        <f t="shared" si="20"/>
        <v>45964.898469425323</v>
      </c>
      <c r="AJ71" s="281">
        <f t="shared" si="20"/>
        <v>47518.806929909188</v>
      </c>
      <c r="AK71" s="281">
        <f t="shared" si="20"/>
        <v>49137.979545733375</v>
      </c>
      <c r="AL71" s="281">
        <f t="shared" si="20"/>
        <v>50825.15741142218</v>
      </c>
      <c r="AM71" s="281">
        <f t="shared" si="20"/>
        <v>52583.19674746992</v>
      </c>
      <c r="AN71" s="281">
        <f t="shared" si="20"/>
        <v>54415.073735631653</v>
      </c>
      <c r="AO71" s="281">
        <f t="shared" si="20"/>
        <v>56323.889557296177</v>
      </c>
      <c r="AP71" s="281">
        <f t="shared" si="20"/>
        <v>58312.87564347063</v>
      </c>
    </row>
    <row r="72" spans="1:45" ht="15" thickBot="1" x14ac:dyDescent="0.25">
      <c r="A72" s="201" t="s">
        <v>264</v>
      </c>
      <c r="B72" s="202">
        <f t="shared" ref="B72:AO72" si="21">B70+B71</f>
        <v>0</v>
      </c>
      <c r="C72" s="202">
        <f t="shared" si="21"/>
        <v>-75538.944476703589</v>
      </c>
      <c r="D72" s="202">
        <f t="shared" si="21"/>
        <v>-77205.111043797137</v>
      </c>
      <c r="E72" s="202">
        <f t="shared" si="21"/>
        <v>-78941.256606708615</v>
      </c>
      <c r="F72" s="202">
        <f t="shared" si="21"/>
        <v>-80750.320283262379</v>
      </c>
      <c r="G72" s="202">
        <f t="shared" si="21"/>
        <v>-82635.364634231402</v>
      </c>
      <c r="H72" s="202">
        <f t="shared" si="21"/>
        <v>-84599.580847941135</v>
      </c>
      <c r="I72" s="202">
        <f t="shared" si="21"/>
        <v>-86646.294142626663</v>
      </c>
      <c r="J72" s="202">
        <f t="shared" si="21"/>
        <v>-88778.969395688997</v>
      </c>
      <c r="K72" s="202">
        <f t="shared" si="21"/>
        <v>-91001.217009379921</v>
      </c>
      <c r="L72" s="202">
        <f t="shared" si="21"/>
        <v>-93316.79902284588</v>
      </c>
      <c r="M72" s="202">
        <f t="shared" si="21"/>
        <v>-95729.635480877405</v>
      </c>
      <c r="N72" s="202">
        <f t="shared" si="21"/>
        <v>-98243.811070146272</v>
      </c>
      <c r="O72" s="202">
        <f t="shared" si="21"/>
        <v>-100863.58203416441</v>
      </c>
      <c r="P72" s="202">
        <f t="shared" si="21"/>
        <v>-103593.38337867132</v>
      </c>
      <c r="Q72" s="202">
        <f t="shared" si="21"/>
        <v>-106437.83637964752</v>
      </c>
      <c r="R72" s="202">
        <f t="shared" si="21"/>
        <v>-109401.7564066647</v>
      </c>
      <c r="S72" s="202">
        <f t="shared" si="21"/>
        <v>-112490.16107481663</v>
      </c>
      <c r="T72" s="202">
        <f t="shared" si="21"/>
        <v>-115708.27873903094</v>
      </c>
      <c r="U72" s="202">
        <f t="shared" si="21"/>
        <v>-119061.55734514224</v>
      </c>
      <c r="V72" s="202">
        <f t="shared" si="21"/>
        <v>-122555.6736527102</v>
      </c>
      <c r="W72" s="202">
        <f t="shared" si="21"/>
        <v>-126196.54284519605</v>
      </c>
      <c r="X72" s="202">
        <f t="shared" si="21"/>
        <v>-129990.32854376629</v>
      </c>
      <c r="Y72" s="202">
        <f t="shared" si="21"/>
        <v>-133943.45324167647</v>
      </c>
      <c r="Z72" s="202">
        <f t="shared" si="21"/>
        <v>-138062.6091768989</v>
      </c>
      <c r="AA72" s="202">
        <f t="shared" si="21"/>
        <v>-142354.76966140064</v>
      </c>
      <c r="AB72" s="202">
        <f t="shared" si="21"/>
        <v>-146827.20088625149</v>
      </c>
      <c r="AC72" s="202">
        <f t="shared" si="21"/>
        <v>-151487.47422254606</v>
      </c>
      <c r="AD72" s="202">
        <f t="shared" si="21"/>
        <v>-156343.47903896502</v>
      </c>
      <c r="AE72" s="202">
        <f t="shared" si="21"/>
        <v>-161403.43605767353</v>
      </c>
      <c r="AF72" s="202">
        <f t="shared" si="21"/>
        <v>-166675.91127116783</v>
      </c>
      <c r="AG72" s="202">
        <f t="shared" si="21"/>
        <v>-172169.83044362889</v>
      </c>
      <c r="AH72" s="202">
        <f t="shared" si="21"/>
        <v>-177894.49422133327</v>
      </c>
      <c r="AI72" s="202">
        <f t="shared" si="21"/>
        <v>-183859.59387770126</v>
      </c>
      <c r="AJ72" s="202">
        <f t="shared" si="21"/>
        <v>-190075.22771963672</v>
      </c>
      <c r="AK72" s="202">
        <f t="shared" si="21"/>
        <v>-196551.9181829335</v>
      </c>
      <c r="AL72" s="202">
        <f t="shared" si="21"/>
        <v>-203300.62964568872</v>
      </c>
      <c r="AM72" s="202">
        <f t="shared" si="21"/>
        <v>-210332.78698987965</v>
      </c>
      <c r="AN72" s="202">
        <f t="shared" si="21"/>
        <v>-217660.29494252661</v>
      </c>
      <c r="AO72" s="202">
        <f t="shared" si="21"/>
        <v>-225295.55822918471</v>
      </c>
      <c r="AP72" s="202">
        <f>AP70+AP71</f>
        <v>-233251.50257388252</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2">
        <f t="shared" ref="B75:AO75" si="24">B68</f>
        <v>0</v>
      </c>
      <c r="C75" s="282">
        <f t="shared" si="24"/>
        <v>-94423.680595879487</v>
      </c>
      <c r="D75" s="282">
        <f>D68</f>
        <v>-96506.388804746428</v>
      </c>
      <c r="E75" s="282">
        <f t="shared" si="24"/>
        <v>-98676.570758385773</v>
      </c>
      <c r="F75" s="282">
        <f t="shared" si="24"/>
        <v>-100937.90035407798</v>
      </c>
      <c r="G75" s="282">
        <f t="shared" si="24"/>
        <v>-103294.20579278926</v>
      </c>
      <c r="H75" s="282">
        <f t="shared" si="24"/>
        <v>-105749.47605992641</v>
      </c>
      <c r="I75" s="282">
        <f t="shared" si="24"/>
        <v>-108307.86767828332</v>
      </c>
      <c r="J75" s="282">
        <f t="shared" si="24"/>
        <v>-110973.71174461124</v>
      </c>
      <c r="K75" s="282">
        <f t="shared" si="24"/>
        <v>-113751.52126172491</v>
      </c>
      <c r="L75" s="282">
        <f t="shared" si="24"/>
        <v>-116645.99877855735</v>
      </c>
      <c r="M75" s="282">
        <f t="shared" si="24"/>
        <v>-119662.04435109676</v>
      </c>
      <c r="N75" s="282">
        <f t="shared" si="24"/>
        <v>-122804.76383768284</v>
      </c>
      <c r="O75" s="282">
        <f t="shared" si="24"/>
        <v>-126079.47754270551</v>
      </c>
      <c r="P75" s="282">
        <f t="shared" si="24"/>
        <v>-129491.72922333915</v>
      </c>
      <c r="Q75" s="282">
        <f t="shared" si="24"/>
        <v>-133047.29547455939</v>
      </c>
      <c r="R75" s="282">
        <f t="shared" si="24"/>
        <v>-136752.19550833089</v>
      </c>
      <c r="S75" s="282">
        <f t="shared" si="24"/>
        <v>-140612.70134352078</v>
      </c>
      <c r="T75" s="282">
        <f t="shared" si="24"/>
        <v>-144635.34842378867</v>
      </c>
      <c r="U75" s="282">
        <f t="shared" si="24"/>
        <v>-148826.9466814278</v>
      </c>
      <c r="V75" s="282">
        <f t="shared" si="24"/>
        <v>-153194.59206588776</v>
      </c>
      <c r="W75" s="282">
        <f t="shared" si="24"/>
        <v>-157745.67855649506</v>
      </c>
      <c r="X75" s="282">
        <f t="shared" si="24"/>
        <v>-162487.91067970786</v>
      </c>
      <c r="Y75" s="282">
        <f t="shared" si="24"/>
        <v>-167429.31655209558</v>
      </c>
      <c r="Z75" s="282">
        <f t="shared" si="24"/>
        <v>-172578.26147112361</v>
      </c>
      <c r="AA75" s="282">
        <f t="shared" si="24"/>
        <v>-177943.46207675082</v>
      </c>
      <c r="AB75" s="282">
        <f t="shared" si="24"/>
        <v>-183534.00110781437</v>
      </c>
      <c r="AC75" s="282">
        <f t="shared" si="24"/>
        <v>-189359.34277818259</v>
      </c>
      <c r="AD75" s="282">
        <f t="shared" si="24"/>
        <v>-195429.34879870625</v>
      </c>
      <c r="AE75" s="282">
        <f t="shared" si="24"/>
        <v>-201754.29507209192</v>
      </c>
      <c r="AF75" s="282">
        <f t="shared" si="24"/>
        <v>-208344.88908895978</v>
      </c>
      <c r="AG75" s="282">
        <f t="shared" si="24"/>
        <v>-215212.2880545361</v>
      </c>
      <c r="AH75" s="282">
        <f t="shared" si="24"/>
        <v>-222368.11777666659</v>
      </c>
      <c r="AI75" s="282">
        <f t="shared" si="24"/>
        <v>-229824.49234712659</v>
      </c>
      <c r="AJ75" s="282">
        <f t="shared" si="24"/>
        <v>-237594.03464954591</v>
      </c>
      <c r="AK75" s="282">
        <f t="shared" si="24"/>
        <v>-245689.89772866687</v>
      </c>
      <c r="AL75" s="282">
        <f t="shared" si="24"/>
        <v>-254125.78705711089</v>
      </c>
      <c r="AM75" s="282">
        <f t="shared" si="24"/>
        <v>-262915.98373734957</v>
      </c>
      <c r="AN75" s="282">
        <f t="shared" si="24"/>
        <v>-272075.36867815827</v>
      </c>
      <c r="AO75" s="282">
        <f t="shared" si="24"/>
        <v>-281619.44778648089</v>
      </c>
      <c r="AP75" s="282">
        <f>AP68</f>
        <v>-291564.37821735314</v>
      </c>
    </row>
    <row r="76" spans="1:45" x14ac:dyDescent="0.2">
      <c r="A76" s="196" t="s">
        <v>261</v>
      </c>
      <c r="B76" s="281">
        <f t="shared" ref="B76:AO76" si="25">-B67</f>
        <v>0</v>
      </c>
      <c r="C76" s="281">
        <f>-C67</f>
        <v>44835.389908571429</v>
      </c>
      <c r="D76" s="281">
        <f t="shared" si="25"/>
        <v>44835.389908571429</v>
      </c>
      <c r="E76" s="281">
        <f t="shared" si="25"/>
        <v>44835.389908571429</v>
      </c>
      <c r="F76" s="281">
        <f>-C67</f>
        <v>44835.389908571429</v>
      </c>
      <c r="G76" s="281">
        <f t="shared" si="25"/>
        <v>44835.389908571429</v>
      </c>
      <c r="H76" s="281">
        <f t="shared" si="25"/>
        <v>44835.389908571429</v>
      </c>
      <c r="I76" s="281">
        <f t="shared" si="25"/>
        <v>44835.389908571429</v>
      </c>
      <c r="J76" s="281">
        <f t="shared" si="25"/>
        <v>44835.389908571429</v>
      </c>
      <c r="K76" s="281">
        <f t="shared" si="25"/>
        <v>44835.389908571429</v>
      </c>
      <c r="L76" s="281">
        <f>-L67</f>
        <v>44835.389908571429</v>
      </c>
      <c r="M76" s="281">
        <f>-M67</f>
        <v>44835.389908571429</v>
      </c>
      <c r="N76" s="281">
        <f t="shared" si="25"/>
        <v>44835.389908571429</v>
      </c>
      <c r="O76" s="281">
        <f t="shared" si="25"/>
        <v>44835.389908571429</v>
      </c>
      <c r="P76" s="281">
        <f t="shared" si="25"/>
        <v>44835.389908571429</v>
      </c>
      <c r="Q76" s="281">
        <f t="shared" si="25"/>
        <v>44835.389908571429</v>
      </c>
      <c r="R76" s="281">
        <f t="shared" si="25"/>
        <v>44835.389908571429</v>
      </c>
      <c r="S76" s="281">
        <f t="shared" si="25"/>
        <v>44835.389908571429</v>
      </c>
      <c r="T76" s="281">
        <f t="shared" si="25"/>
        <v>44835.389908571429</v>
      </c>
      <c r="U76" s="281">
        <f t="shared" si="25"/>
        <v>44835.389908571429</v>
      </c>
      <c r="V76" s="281">
        <f t="shared" si="25"/>
        <v>44835.389908571429</v>
      </c>
      <c r="W76" s="281">
        <f t="shared" si="25"/>
        <v>44835.389908571429</v>
      </c>
      <c r="X76" s="281">
        <f t="shared" si="25"/>
        <v>44835.389908571429</v>
      </c>
      <c r="Y76" s="281">
        <f t="shared" si="25"/>
        <v>44835.389908571429</v>
      </c>
      <c r="Z76" s="281">
        <f t="shared" si="25"/>
        <v>44835.389908571429</v>
      </c>
      <c r="AA76" s="281">
        <f t="shared" si="25"/>
        <v>44835.389908571429</v>
      </c>
      <c r="AB76" s="281">
        <f t="shared" si="25"/>
        <v>44835.389908571429</v>
      </c>
      <c r="AC76" s="281">
        <f t="shared" si="25"/>
        <v>44835.389908571429</v>
      </c>
      <c r="AD76" s="281">
        <f t="shared" si="25"/>
        <v>44835.389908571429</v>
      </c>
      <c r="AE76" s="281">
        <f t="shared" si="25"/>
        <v>44835.389908571429</v>
      </c>
      <c r="AF76" s="281">
        <f t="shared" si="25"/>
        <v>44835.389908571429</v>
      </c>
      <c r="AG76" s="281">
        <f t="shared" si="25"/>
        <v>44835.389908571429</v>
      </c>
      <c r="AH76" s="281">
        <f t="shared" si="25"/>
        <v>44835.389908571429</v>
      </c>
      <c r="AI76" s="281">
        <f t="shared" si="25"/>
        <v>44835.389908571429</v>
      </c>
      <c r="AJ76" s="281">
        <f t="shared" si="25"/>
        <v>44835.389908571429</v>
      </c>
      <c r="AK76" s="281">
        <f t="shared" si="25"/>
        <v>44835.389908571429</v>
      </c>
      <c r="AL76" s="281">
        <f t="shared" si="25"/>
        <v>44835.389908571429</v>
      </c>
      <c r="AM76" s="281">
        <f t="shared" si="25"/>
        <v>44835.389908571429</v>
      </c>
      <c r="AN76" s="281">
        <f t="shared" si="25"/>
        <v>44835.389908571429</v>
      </c>
      <c r="AO76" s="281">
        <f t="shared" si="25"/>
        <v>44835.389908571429</v>
      </c>
      <c r="AP76" s="281">
        <f>-AP67</f>
        <v>44835.389908571429</v>
      </c>
    </row>
    <row r="77" spans="1:45" x14ac:dyDescent="0.2">
      <c r="A77" s="196" t="s">
        <v>260</v>
      </c>
      <c r="B77" s="281">
        <f t="shared" ref="B77:AO77" si="26">B69</f>
        <v>0</v>
      </c>
      <c r="C77" s="281">
        <f t="shared" si="26"/>
        <v>0</v>
      </c>
      <c r="D77" s="281">
        <f t="shared" si="26"/>
        <v>0</v>
      </c>
      <c r="E77" s="281">
        <f t="shared" si="26"/>
        <v>0</v>
      </c>
      <c r="F77" s="281">
        <f t="shared" si="26"/>
        <v>0</v>
      </c>
      <c r="G77" s="281">
        <f t="shared" si="26"/>
        <v>0</v>
      </c>
      <c r="H77" s="281">
        <f t="shared" si="26"/>
        <v>0</v>
      </c>
      <c r="I77" s="281">
        <f t="shared" si="26"/>
        <v>0</v>
      </c>
      <c r="J77" s="281">
        <f t="shared" si="26"/>
        <v>0</v>
      </c>
      <c r="K77" s="281">
        <f t="shared" si="26"/>
        <v>0</v>
      </c>
      <c r="L77" s="281">
        <f t="shared" si="26"/>
        <v>0</v>
      </c>
      <c r="M77" s="281">
        <f t="shared" si="26"/>
        <v>0</v>
      </c>
      <c r="N77" s="281">
        <f t="shared" si="26"/>
        <v>0</v>
      </c>
      <c r="O77" s="281">
        <f t="shared" si="26"/>
        <v>0</v>
      </c>
      <c r="P77" s="281">
        <f t="shared" si="26"/>
        <v>0</v>
      </c>
      <c r="Q77" s="281">
        <f t="shared" si="26"/>
        <v>0</v>
      </c>
      <c r="R77" s="281">
        <f t="shared" si="26"/>
        <v>0</v>
      </c>
      <c r="S77" s="281">
        <f t="shared" si="26"/>
        <v>0</v>
      </c>
      <c r="T77" s="281">
        <f t="shared" si="26"/>
        <v>0</v>
      </c>
      <c r="U77" s="281">
        <f t="shared" si="26"/>
        <v>0</v>
      </c>
      <c r="V77" s="281">
        <f t="shared" si="26"/>
        <v>0</v>
      </c>
      <c r="W77" s="281">
        <f t="shared" si="26"/>
        <v>0</v>
      </c>
      <c r="X77" s="281">
        <f t="shared" si="26"/>
        <v>0</v>
      </c>
      <c r="Y77" s="281">
        <f t="shared" si="26"/>
        <v>0</v>
      </c>
      <c r="Z77" s="281">
        <f t="shared" si="26"/>
        <v>0</v>
      </c>
      <c r="AA77" s="281">
        <f t="shared" si="26"/>
        <v>0</v>
      </c>
      <c r="AB77" s="281">
        <f t="shared" si="26"/>
        <v>0</v>
      </c>
      <c r="AC77" s="281">
        <f t="shared" si="26"/>
        <v>0</v>
      </c>
      <c r="AD77" s="281">
        <f t="shared" si="26"/>
        <v>0</v>
      </c>
      <c r="AE77" s="281">
        <f t="shared" si="26"/>
        <v>0</v>
      </c>
      <c r="AF77" s="281">
        <f t="shared" si="26"/>
        <v>0</v>
      </c>
      <c r="AG77" s="281">
        <f t="shared" si="26"/>
        <v>0</v>
      </c>
      <c r="AH77" s="281">
        <f t="shared" si="26"/>
        <v>0</v>
      </c>
      <c r="AI77" s="281">
        <f t="shared" si="26"/>
        <v>0</v>
      </c>
      <c r="AJ77" s="281">
        <f t="shared" si="26"/>
        <v>0</v>
      </c>
      <c r="AK77" s="281">
        <f t="shared" si="26"/>
        <v>0</v>
      </c>
      <c r="AL77" s="281">
        <f t="shared" si="26"/>
        <v>0</v>
      </c>
      <c r="AM77" s="281">
        <f t="shared" si="26"/>
        <v>0</v>
      </c>
      <c r="AN77" s="281">
        <f t="shared" si="26"/>
        <v>0</v>
      </c>
      <c r="AO77" s="281">
        <f t="shared" si="26"/>
        <v>0</v>
      </c>
      <c r="AP77" s="281">
        <f>AP69</f>
        <v>0</v>
      </c>
    </row>
    <row r="78" spans="1:45" x14ac:dyDescent="0.2">
      <c r="A78" s="196" t="s">
        <v>259</v>
      </c>
      <c r="B78" s="281">
        <f>IF(SUM($B$71:B71)+SUM($A$78:A78)&gt;0,0,SUM($B$71:B71)-SUM($A$78:A78))</f>
        <v>0</v>
      </c>
      <c r="C78" s="281">
        <f>IF(SUM($B$71:C71)+SUM($A$78:B78)&gt;0,0,SUM($B$71:C71)-SUM($A$78:B78))</f>
        <v>0</v>
      </c>
      <c r="D78" s="281">
        <f>IF(SUM($B$71:D71)+SUM($A$78:C78)&gt;0,0,SUM($B$71:D71)-SUM($A$78:C78))</f>
        <v>0</v>
      </c>
      <c r="E78" s="281">
        <f>IF(SUM($B$71:E71)+SUM($A$78:D78)&gt;0,0,SUM($B$71:E71)-SUM($A$78:D78))</f>
        <v>0</v>
      </c>
      <c r="F78" s="281">
        <f>IF(SUM($B$71:F71)+SUM($A$78:E78)&gt;0,0,SUM($B$71:F71)-SUM($A$78:E78))</f>
        <v>0</v>
      </c>
      <c r="G78" s="281">
        <f>IF(SUM($B$71:G71)+SUM($A$78:F78)&gt;0,0,SUM($B$71:G71)-SUM($A$78:F78))</f>
        <v>0</v>
      </c>
      <c r="H78" s="281">
        <f>IF(SUM($B$71:H71)+SUM($A$78:G78)&gt;0,0,SUM($B$71:H71)-SUM($A$78:G78))</f>
        <v>0</v>
      </c>
      <c r="I78" s="281">
        <f>IF(SUM($B$71:I71)+SUM($A$78:H78)&gt;0,0,SUM($B$71:I71)-SUM($A$78:H78))</f>
        <v>0</v>
      </c>
      <c r="J78" s="281">
        <f>IF(SUM($B$71:J71)+SUM($A$78:I78)&gt;0,0,SUM($B$71:J71)-SUM($A$78:I78))</f>
        <v>0</v>
      </c>
      <c r="K78" s="281">
        <f>IF(SUM($B$71:K71)+SUM($A$78:J78)&gt;0,0,SUM($B$71:K71)-SUM($A$78:J78))</f>
        <v>0</v>
      </c>
      <c r="L78" s="281">
        <f>IF(SUM($B$71:L71)+SUM($A$78:K78)&gt;0,0,SUM($B$71:L71)-SUM($A$78:K78))</f>
        <v>0</v>
      </c>
      <c r="M78" s="281">
        <f>IF(SUM($B$71:M71)+SUM($A$78:L78)&gt;0,0,SUM($B$71:M71)-SUM($A$78:L78))</f>
        <v>0</v>
      </c>
      <c r="N78" s="281">
        <f>IF(SUM($B$71:N71)+SUM($A$78:M78)&gt;0,0,SUM($B$71:N71)-SUM($A$78:M78))</f>
        <v>0</v>
      </c>
      <c r="O78" s="281">
        <f>IF(SUM($B$71:O71)+SUM($A$78:N78)&gt;0,0,SUM($B$71:O71)-SUM($A$78:N78))</f>
        <v>0</v>
      </c>
      <c r="P78" s="281">
        <f>IF(SUM($B$71:P71)+SUM($A$78:O78)&gt;0,0,SUM($B$71:P71)-SUM($A$78:O78))</f>
        <v>0</v>
      </c>
      <c r="Q78" s="281">
        <f>IF(SUM($B$71:Q71)+SUM($A$78:P78)&gt;0,0,SUM($B$71:Q71)-SUM($A$78:P78))</f>
        <v>0</v>
      </c>
      <c r="R78" s="281">
        <f>IF(SUM($B$71:R71)+SUM($A$78:Q78)&gt;0,0,SUM($B$71:R71)-SUM($A$78:Q78))</f>
        <v>0</v>
      </c>
      <c r="S78" s="281">
        <f>IF(SUM($B$71:S71)+SUM($A$78:R78)&gt;0,0,SUM($B$71:S71)-SUM($A$78:R78))</f>
        <v>0</v>
      </c>
      <c r="T78" s="281">
        <f>IF(SUM($B$71:T71)+SUM($A$78:S78)&gt;0,0,SUM($B$71:T71)-SUM($A$78:S78))</f>
        <v>0</v>
      </c>
      <c r="U78" s="281">
        <f>IF(SUM($B$71:U71)+SUM($A$78:T78)&gt;0,0,SUM($B$71:U71)-SUM($A$78:T78))</f>
        <v>0</v>
      </c>
      <c r="V78" s="281">
        <f>IF(SUM($B$71:V71)+SUM($A$78:U78)&gt;0,0,SUM($B$71:V71)-SUM($A$78:U78))</f>
        <v>0</v>
      </c>
      <c r="W78" s="281">
        <f>IF(SUM($B$71:W71)+SUM($A$78:V78)&gt;0,0,SUM($B$71:W71)-SUM($A$78:V78))</f>
        <v>0</v>
      </c>
      <c r="X78" s="281">
        <f>IF(SUM($B$71:X71)+SUM($A$78:W78)&gt;0,0,SUM($B$71:X71)-SUM($A$78:W78))</f>
        <v>0</v>
      </c>
      <c r="Y78" s="281">
        <f>IF(SUM($B$71:Y71)+SUM($A$78:X78)&gt;0,0,SUM($B$71:Y71)-SUM($A$78:X78))</f>
        <v>0</v>
      </c>
      <c r="Z78" s="281">
        <f>IF(SUM($B$71:Z71)+SUM($A$78:Y78)&gt;0,0,SUM($B$71:Z71)-SUM($A$78:Y78))</f>
        <v>0</v>
      </c>
      <c r="AA78" s="281">
        <f>IF(SUM($B$71:AA71)+SUM($A$78:Z78)&gt;0,0,SUM($B$71:AA71)-SUM($A$78:Z78))</f>
        <v>0</v>
      </c>
      <c r="AB78" s="281">
        <f>IF(SUM($B$71:AB71)+SUM($A$78:AA78)&gt;0,0,SUM($B$71:AB71)-SUM($A$78:AA78))</f>
        <v>0</v>
      </c>
      <c r="AC78" s="281">
        <f>IF(SUM($B$71:AC71)+SUM($A$78:AB78)&gt;0,0,SUM($B$71:AC71)-SUM($A$78:AB78))</f>
        <v>0</v>
      </c>
      <c r="AD78" s="281">
        <f>IF(SUM($B$71:AD71)+SUM($A$78:AC78)&gt;0,0,SUM($B$71:AD71)-SUM($A$78:AC78))</f>
        <v>0</v>
      </c>
      <c r="AE78" s="281">
        <f>IF(SUM($B$71:AE71)+SUM($A$78:AD78)&gt;0,0,SUM($B$71:AE71)-SUM($A$78:AD78))</f>
        <v>0</v>
      </c>
      <c r="AF78" s="281">
        <f>IF(SUM($B$71:AF71)+SUM($A$78:AE78)&gt;0,0,SUM($B$71:AF71)-SUM($A$78:AE78))</f>
        <v>0</v>
      </c>
      <c r="AG78" s="281">
        <f>IF(SUM($B$71:AG71)+SUM($A$78:AF78)&gt;0,0,SUM($B$71:AG71)-SUM($A$78:AF78))</f>
        <v>0</v>
      </c>
      <c r="AH78" s="281">
        <f>IF(SUM($B$71:AH71)+SUM($A$78:AG78)&gt;0,0,SUM($B$71:AH71)-SUM($A$78:AG78))</f>
        <v>0</v>
      </c>
      <c r="AI78" s="281">
        <f>IF(SUM($B$71:AI71)+SUM($A$78:AH78)&gt;0,0,SUM($B$71:AI71)-SUM($A$78:AH78))</f>
        <v>0</v>
      </c>
      <c r="AJ78" s="281">
        <f>IF(SUM($B$71:AJ71)+SUM($A$78:AI78)&gt;0,0,SUM($B$71:AJ71)-SUM($A$78:AI78))</f>
        <v>0</v>
      </c>
      <c r="AK78" s="281">
        <f>IF(SUM($B$71:AK71)+SUM($A$78:AJ78)&gt;0,0,SUM($B$71:AK71)-SUM($A$78:AJ78))</f>
        <v>0</v>
      </c>
      <c r="AL78" s="281">
        <f>IF(SUM($B$71:AL71)+SUM($A$78:AK78)&gt;0,0,SUM($B$71:AL71)-SUM($A$78:AK78))</f>
        <v>0</v>
      </c>
      <c r="AM78" s="281">
        <f>IF(SUM($B$71:AM71)+SUM($A$78:AL78)&gt;0,0,SUM($B$71:AM71)-SUM($A$78:AL78))</f>
        <v>0</v>
      </c>
      <c r="AN78" s="281">
        <f>IF(SUM($B$71:AN71)+SUM($A$78:AM78)&gt;0,0,SUM($B$71:AN71)-SUM($A$78:AM78))</f>
        <v>0</v>
      </c>
      <c r="AO78" s="281">
        <f>IF(SUM($B$71:AO71)+SUM($A$78:AN78)&gt;0,0,SUM($B$71:AO71)-SUM($A$78:AN78))</f>
        <v>0</v>
      </c>
      <c r="AP78" s="281">
        <f>IF(SUM($B$71:AP71)+SUM($A$78:AO78)&gt;0,0,SUM($B$71:AP71)-SUM($A$78:AO78))</f>
        <v>0</v>
      </c>
    </row>
    <row r="79" spans="1:45" x14ac:dyDescent="0.2">
      <c r="A79" s="196" t="s">
        <v>258</v>
      </c>
      <c r="B79" s="281">
        <f>IF(((SUM($B$59:B59)+SUM($B$61:B64))+SUM($B$81:B81))&lt;0,((SUM($B$59:B59)+SUM($B$61:B64))+SUM($B$81:B81))*0.18-SUM($A$79:A79),IF(SUM(A$79:$B79)&lt;0,0-SUM(A$79:$B79),0))</f>
        <v>-240821.38440000001</v>
      </c>
      <c r="C79" s="281">
        <f>IF(((SUM($B$59:C59)+SUM($B$61:C64))+SUM($B$81:C81))&lt;0,((SUM($B$59:C59)+SUM($B$61:C64))+SUM($B$81:C81))*0.18-SUM($A$79:B79),IF(SUM($B$79:B79)&lt;0,0-SUM($B$79:B79),0))</f>
        <v>-8925.8923237154377</v>
      </c>
      <c r="D79" s="281">
        <f>IF(((SUM($B$59:D59)+SUM($B$61:D64))+SUM($B$81:D81))&lt;0,((SUM($B$59:D59)+SUM($B$61:D64))+SUM($B$81:D81))*0.18-SUM($A$79:C79),IF(SUM($B$79:C79)&lt;0,0-SUM($B$79:C79),0))</f>
        <v>-9300.7798013114952</v>
      </c>
      <c r="E79" s="281">
        <f>IF(((SUM($B$59:E59)+SUM($B$61:E64))+SUM($B$81:E81))&lt;0,((SUM($B$59:E59)+SUM($B$61:E64))+SUM($B$81:E81))*0.18-SUM($A$79:D79),IF(SUM($B$79:D79)&lt;0,0-SUM($B$79:D79),0))</f>
        <v>-9691.4125529665907</v>
      </c>
      <c r="F79" s="281">
        <f>IF(((SUM($B$59:F59)+SUM($B$61:F64))+SUM($B$81:F81))&lt;0,((SUM($B$59:F59)+SUM($B$61:F64))+SUM($B$81:F81))*0.18-SUM($A$79:E79),IF(SUM($B$79:E79)&lt;0,0-SUM($B$79:E79),0))</f>
        <v>-10098.451880191162</v>
      </c>
      <c r="G79" s="281">
        <f>IF(((SUM($B$59:G59)+SUM($B$61:G64))+SUM($B$81:G81))&lt;0,((SUM($B$59:G59)+SUM($B$61:G64))+SUM($B$81:G81))*0.18-SUM($A$79:F79),IF(SUM($B$79:F79)&lt;0,0-SUM($B$79:F79),0))</f>
        <v>-10522.58685915923</v>
      </c>
      <c r="H79" s="281">
        <f>IF(((SUM($B$59:H59)+SUM($B$61:H64))+SUM($B$81:H81))&lt;0,((SUM($B$59:H59)+SUM($B$61:H64))+SUM($B$81:H81))*0.18-SUM($A$79:G79),IF(SUM($B$79:G79)&lt;0,0-SUM($B$79:G79),0))</f>
        <v>-10964.535507243942</v>
      </c>
      <c r="I79" s="281">
        <f>IF(((SUM($B$59:I59)+SUM($B$61:I64))+SUM($B$81:I81))&lt;0,((SUM($B$59:I59)+SUM($B$61:I64))+SUM($B$81:I81))*0.18-SUM($A$79:H79),IF(SUM($B$79:H79)&lt;0,0-SUM($B$79:H79),0))</f>
        <v>-11425.045998548099</v>
      </c>
      <c r="J79" s="281">
        <f>IF(((SUM($B$59:J59)+SUM($B$61:J64))+SUM($B$81:J81))&lt;0,((SUM($B$59:J59)+SUM($B$61:J64))+SUM($B$81:J81))*0.18-SUM($A$79:I79),IF(SUM($B$79:I79)&lt;0,0-SUM($B$79:I79),0))</f>
        <v>-11904.897930487117</v>
      </c>
      <c r="K79" s="281">
        <f>IF(((SUM($B$59:K59)+SUM($B$61:K64))+SUM($B$81:K81))&lt;0,((SUM($B$59:K59)+SUM($B$61:K64))+SUM($B$81:K81))*0.18-SUM($A$79:J79),IF(SUM($B$79:J79)&lt;0,0-SUM($B$79:J79),0))</f>
        <v>-12404.903643567639</v>
      </c>
      <c r="L79" s="281">
        <f>IF(((SUM($B$59:L59)+SUM($B$61:L64))+SUM($B$81:L81))&lt;0,((SUM($B$59:L59)+SUM($B$61:L64))+SUM($B$81:L81))*0.18-SUM($A$79:K79),IF(SUM($B$79:K79)&lt;0,0-SUM($B$79:K79),0))</f>
        <v>-12925.909596597485</v>
      </c>
      <c r="M79" s="281">
        <f>IF(((SUM($B$59:M59)+SUM($B$61:M64))+SUM($B$81:M81))&lt;0,((SUM($B$59:M59)+SUM($B$61:M64))+SUM($B$81:M81))*0.18-SUM($A$79:L79),IF(SUM($B$79:L79)&lt;0,0-SUM($B$79:L79),0))</f>
        <v>-13468.797799654596</v>
      </c>
      <c r="N79" s="281">
        <f>IF(((SUM($B$59:N59)+SUM($B$61:N64))+SUM($B$81:N81))&lt;0,((SUM($B$59:N59)+SUM($B$61:N64))+SUM($B$81:N81))*0.18-SUM($A$79:M79),IF(SUM($B$79:M79)&lt;0,0-SUM($B$79:M79),0))</f>
        <v>-14034.487307240022</v>
      </c>
      <c r="O79" s="281">
        <f>IF(((SUM($B$59:O59)+SUM($B$61:O64))+SUM($B$81:O81))&lt;0,((SUM($B$59:O59)+SUM($B$61:O64))+SUM($B$81:O81))*0.18-SUM($A$79:N79),IF(SUM($B$79:N79)&lt;0,0-SUM($B$79:N79),0))</f>
        <v>-14623.935774144134</v>
      </c>
      <c r="P79" s="281">
        <f>IF(((SUM($B$59:P59)+SUM($B$61:P64))+SUM($B$81:P81))&lt;0,((SUM($B$59:P59)+SUM($B$61:P64))+SUM($B$81:P81))*0.18-SUM($A$79:O79),IF(SUM($B$79:O79)&lt;0,0-SUM($B$79:O79),0))</f>
        <v>-15238.141076658154</v>
      </c>
      <c r="Q79" s="281">
        <f>IF(((SUM($B$59:Q59)+SUM($B$61:Q64))+SUM($B$81:Q81))&lt;0,((SUM($B$59:Q59)+SUM($B$61:Q64))+SUM($B$81:Q81))*0.18-SUM($A$79:P79),IF(SUM($B$79:P79)&lt;0,0-SUM($B$79:P79),0))</f>
        <v>-15878.143001877936</v>
      </c>
      <c r="R79" s="281">
        <f>IF(((SUM($B$59:R59)+SUM($B$61:R64))+SUM($B$81:R81))&lt;0,((SUM($B$59:R59)+SUM($B$61:R64))+SUM($B$81:R81))*0.18-SUM($A$79:Q79),IF(SUM($B$79:Q79)&lt;0,0-SUM($B$79:Q79),0))</f>
        <v>-16545.025007956661</v>
      </c>
      <c r="S79" s="281">
        <f>IF(((SUM($B$59:S59)+SUM($B$61:S64))+SUM($B$81:S81))&lt;0,((SUM($B$59:S59)+SUM($B$61:S64))+SUM($B$81:S81))*0.18-SUM($A$79:R79),IF(SUM($B$79:R79)&lt;0,0-SUM($B$79:R79),0))</f>
        <v>-17239.916058290866</v>
      </c>
      <c r="T79" s="281">
        <f>IF(((SUM($B$59:T59)+SUM($B$61:T64))+SUM($B$81:T81))&lt;0,((SUM($B$59:T59)+SUM($B$61:T64))+SUM($B$81:T81))*0.18-SUM($A$79:S79),IF(SUM($B$79:S79)&lt;0,0-SUM($B$79:S79),0))</f>
        <v>-17963.992532739067</v>
      </c>
      <c r="U79" s="281">
        <f>IF(((SUM($B$59:U59)+SUM($B$61:U64))+SUM($B$81:U81))&lt;0,((SUM($B$59:U59)+SUM($B$61:U64))+SUM($B$81:U81))*0.18-SUM($A$79:T79),IF(SUM($B$79:T79)&lt;0,0-SUM($B$79:T79),0))</f>
        <v>-18718.480219114164</v>
      </c>
      <c r="V79" s="281">
        <f>IF(((SUM($B$59:V59)+SUM($B$61:V64))+SUM($B$81:V81))&lt;0,((SUM($B$59:V59)+SUM($B$61:V64))+SUM($B$81:V81))*0.18-SUM($A$79:U79),IF(SUM($B$79:U79)&lt;0,0-SUM($B$79:U79),0))</f>
        <v>-19504.656388316944</v>
      </c>
      <c r="W79" s="281">
        <f>IF(((SUM($B$59:W59)+SUM($B$61:W64))+SUM($B$81:W81))&lt;0,((SUM($B$59:W59)+SUM($B$61:W64))+SUM($B$81:W81))*0.18-SUM($A$79:V79),IF(SUM($B$79:V79)&lt;0,0-SUM($B$79:V79),0))</f>
        <v>-20323.851956626226</v>
      </c>
      <c r="X79" s="281">
        <f>IF(((SUM($B$59:X59)+SUM($B$61:X64))+SUM($B$81:X81))&lt;0,((SUM($B$59:X59)+SUM($B$61:X64))+SUM($B$81:X81))*0.18-SUM($A$79:W79),IF(SUM($B$79:W79)&lt;0,0-SUM($B$79:W79),0))</f>
        <v>-21177.453738804557</v>
      </c>
      <c r="Y79" s="281">
        <f>IF(((SUM($B$59:Y59)+SUM($B$61:Y64))+SUM($B$81:Y81))&lt;0,((SUM($B$59:Y59)+SUM($B$61:Y64))+SUM($B$81:Y81))*0.18-SUM($A$79:X79),IF(SUM($B$79:X79)&lt;0,0-SUM($B$79:X79),0))</f>
        <v>-22066.906795834424</v>
      </c>
      <c r="Z79" s="281">
        <f>IF(((SUM($B$59:Z59)+SUM($B$61:Z64))+SUM($B$81:Z81))&lt;0,((SUM($B$59:Z59)+SUM($B$61:Z64))+SUM($B$81:Z81))*0.18-SUM($A$79:Y79),IF(SUM($B$79:Y79)&lt;0,0-SUM($B$79:Y79),0))</f>
        <v>-22993.716881259345</v>
      </c>
      <c r="AA79" s="281">
        <f>IF(((SUM($B$59:AA59)+SUM($B$61:AA64))+SUM($B$81:AA81))&lt;0,((SUM($B$59:AA59)+SUM($B$61:AA64))+SUM($B$81:AA81))*0.18-SUM($A$79:Z79),IF(SUM($B$79:Z79)&lt;0,0-SUM($B$79:Z79),0))</f>
        <v>-23959.452990272315</v>
      </c>
      <c r="AB79" s="281">
        <f>IF(((SUM($B$59:AB59)+SUM($B$61:AB64))+SUM($B$81:AB81))&lt;0,((SUM($B$59:AB59)+SUM($B$61:AB64))+SUM($B$81:AB81))*0.18-SUM($A$79:AA79),IF(SUM($B$79:AA79)&lt;0,0-SUM($B$79:AA79),0))</f>
        <v>-24965.750015863683</v>
      </c>
      <c r="AC79" s="281">
        <f>IF(((SUM($B$59:AC59)+SUM($B$61:AC64))+SUM($B$81:AC81))&lt;0,((SUM($B$59:AC59)+SUM($B$61:AC64))+SUM($B$81:AC81))*0.18-SUM($A$79:AB79),IF(SUM($B$79:AB79)&lt;0,0-SUM($B$79:AB79),0))</f>
        <v>-26014.311516530113</v>
      </c>
      <c r="AD79" s="281">
        <f>IF(((SUM($B$59:AD59)+SUM($B$61:AD64))+SUM($B$81:AD81))&lt;0,((SUM($B$59:AD59)+SUM($B$61:AD64))+SUM($B$81:AD81))*0.18-SUM($A$79:AC79),IF(SUM($B$79:AC79)&lt;0,0-SUM($B$79:AC79),0))</f>
        <v>-27106.912600224256</v>
      </c>
      <c r="AE79" s="281">
        <f>IF(((SUM($B$59:AE59)+SUM($B$61:AE64))+SUM($B$81:AE81))&lt;0,((SUM($B$59:AE59)+SUM($B$61:AE64))+SUM($B$81:AE81))*0.18-SUM($A$79:AD79),IF(SUM($B$79:AD79)&lt;0,0-SUM($B$79:AD79),0))</f>
        <v>-28245.402929433738</v>
      </c>
      <c r="AF79" s="281">
        <f>IF(((SUM($B$59:AF59)+SUM($B$61:AF64))+SUM($B$81:AF81))&lt;0,((SUM($B$59:AF59)+SUM($B$61:AF64))+SUM($B$81:AF81))*0.18-SUM($A$79:AE79),IF(SUM($B$79:AE79)&lt;0,0-SUM($B$79:AE79),0))</f>
        <v>-29431.709852469852</v>
      </c>
      <c r="AG79" s="281">
        <f>IF(((SUM($B$59:AG59)+SUM($B$61:AG64))+SUM($B$81:AG81))&lt;0,((SUM($B$59:AG59)+SUM($B$61:AG64))+SUM($B$81:AG81))*0.18-SUM($A$79:AF79),IF(SUM($B$79:AF79)&lt;0,0-SUM($B$79:AF79),0))</f>
        <v>-30667.84166627354</v>
      </c>
      <c r="AH79" s="281">
        <f>IF(((SUM($B$59:AH59)+SUM($B$61:AH64))+SUM($B$81:AH81))&lt;0,((SUM($B$59:AH59)+SUM($B$61:AH64))+SUM($B$81:AH81))*0.18-SUM($A$79:AG79),IF(SUM($B$79:AG79)&lt;0,0-SUM($B$79:AG79),0))</f>
        <v>-31955.891016257112</v>
      </c>
      <c r="AI79" s="281">
        <f>IF(((SUM($B$59:AI59)+SUM($B$61:AI64))+SUM($B$81:AI81))&lt;0,((SUM($B$59:AI59)+SUM($B$61:AI64))+SUM($B$81:AI81))*0.18-SUM($A$79:AH79),IF(SUM($B$79:AH79)&lt;0,0-SUM($B$79:AH79),0))</f>
        <v>-33298.038438940072</v>
      </c>
      <c r="AJ79" s="281">
        <f>IF(((SUM($B$59:AJ59)+SUM($B$61:AJ64))+SUM($B$81:AJ81))&lt;0,((SUM($B$59:AJ59)+SUM($B$61:AJ64))+SUM($B$81:AJ81))*0.18-SUM($A$79:AI79),IF(SUM($B$79:AI79)&lt;0,0-SUM($B$79:AI79),0))</f>
        <v>-34696.556053375476</v>
      </c>
      <c r="AK79" s="281">
        <f>IF(((SUM($B$59:AK59)+SUM($B$61:AK64))+SUM($B$81:AK81))&lt;0,((SUM($B$59:AK59)+SUM($B$61:AK64))+SUM($B$81:AK81))*0.18-SUM($A$79:AJ79),IF(SUM($B$79:AJ79)&lt;0,0-SUM($B$79:AJ79),0))</f>
        <v>-36153.81140761706</v>
      </c>
      <c r="AL79" s="281">
        <f>IF(((SUM($B$59:AL59)+SUM($B$61:AL64))+SUM($B$81:AL81))&lt;0,((SUM($B$59:AL59)+SUM($B$61:AL64))+SUM($B$81:AL81))*0.18-SUM($A$79:AK79),IF(SUM($B$79:AK79)&lt;0,0-SUM($B$79:AK79),0))</f>
        <v>-37672.271486737067</v>
      </c>
      <c r="AM79" s="281">
        <f>IF(((SUM($B$59:AM59)+SUM($B$61:AM64))+SUM($B$81:AM81))&lt;0,((SUM($B$59:AM59)+SUM($B$61:AM64))+SUM($B$81:AM81))*0.18-SUM($A$79:AL79),IF(SUM($B$79:AL79)&lt;0,0-SUM($B$79:AL79),0))</f>
        <v>-39254.506889180047</v>
      </c>
      <c r="AN79" s="281">
        <f>IF(((SUM($B$59:AN59)+SUM($B$61:AN64))+SUM($B$81:AN81))&lt;0,((SUM($B$59:AN59)+SUM($B$61:AN64))+SUM($B$81:AN81))*0.18-SUM($A$79:AM79),IF(SUM($B$79:AM79)&lt;0,0-SUM($B$79:AM79),0))</f>
        <v>-40903.196178525453</v>
      </c>
      <c r="AO79" s="281">
        <f>IF(((SUM($B$59:AO59)+SUM($B$61:AO64))+SUM($B$81:AO81))&lt;0,((SUM($B$59:AO59)+SUM($B$61:AO64))+SUM($B$81:AO81))*0.18-SUM($A$79:AN79),IF(SUM($B$79:AN79)&lt;0,0-SUM($B$79:AN79),0))</f>
        <v>-42621.130418023793</v>
      </c>
      <c r="AP79" s="281">
        <f>IF(((SUM($B$59:AP59)+SUM($B$61:AP64))+SUM($B$81:AP81))&lt;0,((SUM($B$59:AP59)+SUM($B$61:AP64))+SUM($B$81:AP81))*0.18-SUM($A$79:AO79),IF(SUM($B$79:AO79)&lt;0,0-SUM($B$79:AO79),0))</f>
        <v>-44411.217895580688</v>
      </c>
    </row>
    <row r="80" spans="1:45" x14ac:dyDescent="0.2">
      <c r="A80" s="196" t="s">
        <v>257</v>
      </c>
      <c r="B80" s="281">
        <f>-B59*(B39)</f>
        <v>0</v>
      </c>
      <c r="C80" s="281">
        <f t="shared" ref="C80:AP80" si="27">-(C59-B59)*$B$39</f>
        <v>0</v>
      </c>
      <c r="D80" s="281">
        <f t="shared" si="27"/>
        <v>0</v>
      </c>
      <c r="E80" s="281">
        <f t="shared" si="27"/>
        <v>0</v>
      </c>
      <c r="F80" s="281">
        <f t="shared" si="27"/>
        <v>0</v>
      </c>
      <c r="G80" s="281">
        <f t="shared" si="27"/>
        <v>0</v>
      </c>
      <c r="H80" s="281">
        <f t="shared" si="27"/>
        <v>0</v>
      </c>
      <c r="I80" s="281">
        <f t="shared" si="27"/>
        <v>0</v>
      </c>
      <c r="J80" s="281">
        <f t="shared" si="27"/>
        <v>0</v>
      </c>
      <c r="K80" s="281">
        <f t="shared" si="27"/>
        <v>0</v>
      </c>
      <c r="L80" s="281">
        <f t="shared" si="27"/>
        <v>0</v>
      </c>
      <c r="M80" s="281">
        <f t="shared" si="27"/>
        <v>0</v>
      </c>
      <c r="N80" s="281">
        <f t="shared" si="27"/>
        <v>0</v>
      </c>
      <c r="O80" s="281">
        <f t="shared" si="27"/>
        <v>0</v>
      </c>
      <c r="P80" s="281">
        <f t="shared" si="27"/>
        <v>0</v>
      </c>
      <c r="Q80" s="281">
        <f t="shared" si="27"/>
        <v>0</v>
      </c>
      <c r="R80" s="281">
        <f t="shared" si="27"/>
        <v>0</v>
      </c>
      <c r="S80" s="281">
        <f t="shared" si="27"/>
        <v>0</v>
      </c>
      <c r="T80" s="281">
        <f t="shared" si="27"/>
        <v>0</v>
      </c>
      <c r="U80" s="281">
        <f t="shared" si="27"/>
        <v>0</v>
      </c>
      <c r="V80" s="281">
        <f t="shared" si="27"/>
        <v>0</v>
      </c>
      <c r="W80" s="281">
        <f t="shared" si="27"/>
        <v>0</v>
      </c>
      <c r="X80" s="281">
        <f t="shared" si="27"/>
        <v>0</v>
      </c>
      <c r="Y80" s="281">
        <f t="shared" si="27"/>
        <v>0</v>
      </c>
      <c r="Z80" s="281">
        <f t="shared" si="27"/>
        <v>0</v>
      </c>
      <c r="AA80" s="281">
        <f t="shared" si="27"/>
        <v>0</v>
      </c>
      <c r="AB80" s="281">
        <f t="shared" si="27"/>
        <v>0</v>
      </c>
      <c r="AC80" s="281">
        <f t="shared" si="27"/>
        <v>0</v>
      </c>
      <c r="AD80" s="281">
        <f t="shared" si="27"/>
        <v>0</v>
      </c>
      <c r="AE80" s="281">
        <f t="shared" si="27"/>
        <v>0</v>
      </c>
      <c r="AF80" s="281">
        <f t="shared" si="27"/>
        <v>0</v>
      </c>
      <c r="AG80" s="281">
        <f t="shared" si="27"/>
        <v>0</v>
      </c>
      <c r="AH80" s="281">
        <f t="shared" si="27"/>
        <v>0</v>
      </c>
      <c r="AI80" s="281">
        <f t="shared" si="27"/>
        <v>0</v>
      </c>
      <c r="AJ80" s="281">
        <f t="shared" si="27"/>
        <v>0</v>
      </c>
      <c r="AK80" s="281">
        <f t="shared" si="27"/>
        <v>0</v>
      </c>
      <c r="AL80" s="281">
        <f t="shared" si="27"/>
        <v>0</v>
      </c>
      <c r="AM80" s="281">
        <f t="shared" si="27"/>
        <v>0</v>
      </c>
      <c r="AN80" s="281">
        <f t="shared" si="27"/>
        <v>0</v>
      </c>
      <c r="AO80" s="281">
        <f t="shared" si="27"/>
        <v>0</v>
      </c>
      <c r="AP80" s="281">
        <f t="shared" si="27"/>
        <v>0</v>
      </c>
    </row>
    <row r="81" spans="1:45" x14ac:dyDescent="0.2">
      <c r="A81" s="196" t="s">
        <v>473</v>
      </c>
      <c r="B81" s="281">
        <f>-$B$126</f>
        <v>-1337896.58</v>
      </c>
      <c r="C81" s="281"/>
      <c r="D81" s="281"/>
      <c r="E81" s="281"/>
      <c r="F81" s="281"/>
      <c r="G81" s="281"/>
      <c r="H81" s="281"/>
      <c r="I81" s="281"/>
      <c r="J81" s="281"/>
      <c r="K81" s="281"/>
      <c r="L81" s="281"/>
      <c r="M81" s="281"/>
      <c r="N81" s="281"/>
      <c r="O81" s="281"/>
      <c r="P81" s="281"/>
      <c r="Q81" s="281"/>
      <c r="R81" s="281"/>
      <c r="S81" s="281"/>
      <c r="T81" s="281"/>
      <c r="U81" s="281"/>
      <c r="V81" s="281"/>
      <c r="W81" s="281"/>
      <c r="X81" s="281"/>
      <c r="Y81" s="281"/>
      <c r="Z81" s="281"/>
      <c r="AA81" s="281"/>
      <c r="AB81" s="281"/>
      <c r="AC81" s="281"/>
      <c r="AD81" s="281"/>
      <c r="AE81" s="281"/>
      <c r="AF81" s="281"/>
      <c r="AG81" s="281"/>
      <c r="AH81" s="281"/>
      <c r="AI81" s="281"/>
      <c r="AJ81" s="281"/>
      <c r="AK81" s="281"/>
      <c r="AL81" s="281"/>
      <c r="AM81" s="281"/>
      <c r="AN81" s="281"/>
      <c r="AO81" s="281"/>
      <c r="AP81" s="281"/>
      <c r="AQ81" s="199">
        <f>SUM(B81:AP81)</f>
        <v>-1337896.58</v>
      </c>
      <c r="AR81" s="200"/>
    </row>
    <row r="82" spans="1:45" x14ac:dyDescent="0.2">
      <c r="A82" s="196" t="s">
        <v>256</v>
      </c>
      <c r="B82" s="281">
        <f t="shared" ref="B82:AO82" si="28">B54-B55</f>
        <v>0</v>
      </c>
      <c r="C82" s="281">
        <f t="shared" si="28"/>
        <v>0</v>
      </c>
      <c r="D82" s="281">
        <f t="shared" si="28"/>
        <v>0</v>
      </c>
      <c r="E82" s="281">
        <f t="shared" si="28"/>
        <v>0</v>
      </c>
      <c r="F82" s="281">
        <f t="shared" si="28"/>
        <v>0</v>
      </c>
      <c r="G82" s="281">
        <f t="shared" si="28"/>
        <v>0</v>
      </c>
      <c r="H82" s="281">
        <f t="shared" si="28"/>
        <v>0</v>
      </c>
      <c r="I82" s="281">
        <f t="shared" si="28"/>
        <v>0</v>
      </c>
      <c r="J82" s="281">
        <f t="shared" si="28"/>
        <v>0</v>
      </c>
      <c r="K82" s="281">
        <f t="shared" si="28"/>
        <v>0</v>
      </c>
      <c r="L82" s="281">
        <f t="shared" si="28"/>
        <v>0</v>
      </c>
      <c r="M82" s="281">
        <f t="shared" si="28"/>
        <v>0</v>
      </c>
      <c r="N82" s="281">
        <f t="shared" si="28"/>
        <v>0</v>
      </c>
      <c r="O82" s="281">
        <f t="shared" si="28"/>
        <v>0</v>
      </c>
      <c r="P82" s="281">
        <f t="shared" si="28"/>
        <v>0</v>
      </c>
      <c r="Q82" s="281">
        <f t="shared" si="28"/>
        <v>0</v>
      </c>
      <c r="R82" s="281">
        <f t="shared" si="28"/>
        <v>0</v>
      </c>
      <c r="S82" s="281">
        <f t="shared" si="28"/>
        <v>0</v>
      </c>
      <c r="T82" s="281">
        <f t="shared" si="28"/>
        <v>0</v>
      </c>
      <c r="U82" s="281">
        <f t="shared" si="28"/>
        <v>0</v>
      </c>
      <c r="V82" s="281">
        <f t="shared" si="28"/>
        <v>0</v>
      </c>
      <c r="W82" s="281">
        <f t="shared" si="28"/>
        <v>0</v>
      </c>
      <c r="X82" s="281">
        <f t="shared" si="28"/>
        <v>0</v>
      </c>
      <c r="Y82" s="281">
        <f t="shared" si="28"/>
        <v>0</v>
      </c>
      <c r="Z82" s="281">
        <f t="shared" si="28"/>
        <v>0</v>
      </c>
      <c r="AA82" s="281">
        <f t="shared" si="28"/>
        <v>0</v>
      </c>
      <c r="AB82" s="281">
        <f t="shared" si="28"/>
        <v>0</v>
      </c>
      <c r="AC82" s="281">
        <f t="shared" si="28"/>
        <v>0</v>
      </c>
      <c r="AD82" s="281">
        <f t="shared" si="28"/>
        <v>0</v>
      </c>
      <c r="AE82" s="281">
        <f t="shared" si="28"/>
        <v>0</v>
      </c>
      <c r="AF82" s="281">
        <f t="shared" si="28"/>
        <v>0</v>
      </c>
      <c r="AG82" s="281">
        <f t="shared" si="28"/>
        <v>0</v>
      </c>
      <c r="AH82" s="281">
        <f t="shared" si="28"/>
        <v>0</v>
      </c>
      <c r="AI82" s="281">
        <f t="shared" si="28"/>
        <v>0</v>
      </c>
      <c r="AJ82" s="281">
        <f t="shared" si="28"/>
        <v>0</v>
      </c>
      <c r="AK82" s="281">
        <f t="shared" si="28"/>
        <v>0</v>
      </c>
      <c r="AL82" s="281">
        <f t="shared" si="28"/>
        <v>0</v>
      </c>
      <c r="AM82" s="281">
        <f t="shared" si="28"/>
        <v>0</v>
      </c>
      <c r="AN82" s="281">
        <f t="shared" si="28"/>
        <v>0</v>
      </c>
      <c r="AO82" s="281">
        <f t="shared" si="28"/>
        <v>0</v>
      </c>
      <c r="AP82" s="281">
        <f>AP54-AP55</f>
        <v>0</v>
      </c>
    </row>
    <row r="83" spans="1:45" ht="14.25" x14ac:dyDescent="0.2">
      <c r="A83" s="197" t="s">
        <v>255</v>
      </c>
      <c r="B83" s="282">
        <f>SUM(B75:B82)</f>
        <v>-1578717.9644000002</v>
      </c>
      <c r="C83" s="282">
        <f t="shared" ref="C83:V83" si="29">SUM(C75:C82)</f>
        <v>-58514.183011023495</v>
      </c>
      <c r="D83" s="282">
        <f t="shared" si="29"/>
        <v>-60971.778697486494</v>
      </c>
      <c r="E83" s="282">
        <f t="shared" si="29"/>
        <v>-63532.593402780934</v>
      </c>
      <c r="F83" s="282">
        <f t="shared" si="29"/>
        <v>-66200.962325697707</v>
      </c>
      <c r="G83" s="282">
        <f t="shared" si="29"/>
        <v>-68981.402743377053</v>
      </c>
      <c r="H83" s="282">
        <f t="shared" si="29"/>
        <v>-71878.621658598917</v>
      </c>
      <c r="I83" s="282">
        <f t="shared" si="29"/>
        <v>-74897.523768259998</v>
      </c>
      <c r="J83" s="282">
        <f t="shared" si="29"/>
        <v>-78043.21976652692</v>
      </c>
      <c r="K83" s="282">
        <f t="shared" si="29"/>
        <v>-81321.034996721108</v>
      </c>
      <c r="L83" s="282">
        <f t="shared" si="29"/>
        <v>-84736.518466583395</v>
      </c>
      <c r="M83" s="282">
        <f t="shared" si="29"/>
        <v>-88295.452242179919</v>
      </c>
      <c r="N83" s="282">
        <f t="shared" si="29"/>
        <v>-92003.861236351426</v>
      </c>
      <c r="O83" s="282">
        <f t="shared" si="29"/>
        <v>-95868.023408278212</v>
      </c>
      <c r="P83" s="282">
        <f t="shared" si="29"/>
        <v>-99894.480391425866</v>
      </c>
      <c r="Q83" s="282">
        <f t="shared" si="29"/>
        <v>-104090.04856786589</v>
      </c>
      <c r="R83" s="282">
        <f t="shared" si="29"/>
        <v>-108461.83060771611</v>
      </c>
      <c r="S83" s="282">
        <f t="shared" si="29"/>
        <v>-113017.22749324021</v>
      </c>
      <c r="T83" s="282">
        <f t="shared" si="29"/>
        <v>-117763.9510479563</v>
      </c>
      <c r="U83" s="282">
        <f t="shared" si="29"/>
        <v>-122710.03699197053</v>
      </c>
      <c r="V83" s="282">
        <f t="shared" si="29"/>
        <v>-127863.85854563327</v>
      </c>
      <c r="W83" s="282">
        <f>SUM(W75:W82)</f>
        <v>-133234.14060454984</v>
      </c>
      <c r="X83" s="282">
        <f>SUM(X75:X82)</f>
        <v>-138829.97450994098</v>
      </c>
      <c r="Y83" s="282">
        <f>SUM(Y75:Y82)</f>
        <v>-144660.83343935857</v>
      </c>
      <c r="Z83" s="282">
        <f>SUM(Z75:Z82)</f>
        <v>-150736.58844381152</v>
      </c>
      <c r="AA83" s="282">
        <f t="shared" ref="AA83:AP83" si="30">SUM(AA75:AA82)</f>
        <v>-157067.5251584517</v>
      </c>
      <c r="AB83" s="282">
        <f t="shared" si="30"/>
        <v>-163664.36121510662</v>
      </c>
      <c r="AC83" s="282">
        <f t="shared" si="30"/>
        <v>-170538.26438614127</v>
      </c>
      <c r="AD83" s="282">
        <f t="shared" si="30"/>
        <v>-177700.87149035907</v>
      </c>
      <c r="AE83" s="282">
        <f t="shared" si="30"/>
        <v>-185164.30809295422</v>
      </c>
      <c r="AF83" s="282">
        <f t="shared" si="30"/>
        <v>-192941.2090328582</v>
      </c>
      <c r="AG83" s="282">
        <f t="shared" si="30"/>
        <v>-201044.7398122382</v>
      </c>
      <c r="AH83" s="282">
        <f t="shared" si="30"/>
        <v>-209488.61888435227</v>
      </c>
      <c r="AI83" s="282">
        <f t="shared" si="30"/>
        <v>-218287.14087749523</v>
      </c>
      <c r="AJ83" s="282">
        <f t="shared" si="30"/>
        <v>-227455.20079434995</v>
      </c>
      <c r="AK83" s="282">
        <f t="shared" si="30"/>
        <v>-237008.31922771249</v>
      </c>
      <c r="AL83" s="282">
        <f t="shared" si="30"/>
        <v>-246962.66863527652</v>
      </c>
      <c r="AM83" s="282">
        <f t="shared" si="30"/>
        <v>-257335.10071795818</v>
      </c>
      <c r="AN83" s="282">
        <f t="shared" si="30"/>
        <v>-268143.17494811228</v>
      </c>
      <c r="AO83" s="282">
        <f t="shared" si="30"/>
        <v>-279405.18829593324</v>
      </c>
      <c r="AP83" s="282">
        <f t="shared" si="30"/>
        <v>-291140.20620436239</v>
      </c>
    </row>
    <row r="84" spans="1:45" ht="14.25" x14ac:dyDescent="0.2">
      <c r="A84" s="197" t="s">
        <v>254</v>
      </c>
      <c r="B84" s="282">
        <f>SUM($B$83:B83)</f>
        <v>-1578717.9644000002</v>
      </c>
      <c r="C84" s="282">
        <f>SUM($B$83:C83)</f>
        <v>-1637232.1474110237</v>
      </c>
      <c r="D84" s="282">
        <f>SUM($B$83:D83)</f>
        <v>-1698203.9261085102</v>
      </c>
      <c r="E84" s="282">
        <f>SUM($B$83:E83)</f>
        <v>-1761736.5195112911</v>
      </c>
      <c r="F84" s="282">
        <f>SUM($B$83:F83)</f>
        <v>-1827937.4818369888</v>
      </c>
      <c r="G84" s="282">
        <f>SUM($B$83:G83)</f>
        <v>-1896918.8845803658</v>
      </c>
      <c r="H84" s="282">
        <f>SUM($B$83:H83)</f>
        <v>-1968797.5062389649</v>
      </c>
      <c r="I84" s="282">
        <f>SUM($B$83:I83)</f>
        <v>-2043695.0300072248</v>
      </c>
      <c r="J84" s="282">
        <f>SUM($B$83:J83)</f>
        <v>-2121738.2497737515</v>
      </c>
      <c r="K84" s="282">
        <f>SUM($B$83:K83)</f>
        <v>-2203059.2847704724</v>
      </c>
      <c r="L84" s="282">
        <f>SUM($B$83:L83)</f>
        <v>-2287795.8032370559</v>
      </c>
      <c r="M84" s="282">
        <f>SUM($B$83:M83)</f>
        <v>-2376091.2554792357</v>
      </c>
      <c r="N84" s="282">
        <f>SUM($B$83:N83)</f>
        <v>-2468095.1167155872</v>
      </c>
      <c r="O84" s="282">
        <f>SUM($B$83:O83)</f>
        <v>-2563963.1401238656</v>
      </c>
      <c r="P84" s="282">
        <f>SUM($B$83:P83)</f>
        <v>-2663857.6205152916</v>
      </c>
      <c r="Q84" s="282">
        <f>SUM($B$83:Q83)</f>
        <v>-2767947.6690831576</v>
      </c>
      <c r="R84" s="282">
        <f>SUM($B$83:R83)</f>
        <v>-2876409.4996908735</v>
      </c>
      <c r="S84" s="282">
        <f>SUM($B$83:S83)</f>
        <v>-2989426.7271841136</v>
      </c>
      <c r="T84" s="282">
        <f>SUM($B$83:T83)</f>
        <v>-3107190.6782320701</v>
      </c>
      <c r="U84" s="282">
        <f>SUM($B$83:U83)</f>
        <v>-3229900.7152240407</v>
      </c>
      <c r="V84" s="282">
        <f>SUM($B$83:V83)</f>
        <v>-3357764.5737696737</v>
      </c>
      <c r="W84" s="282">
        <f>SUM($B$83:W83)</f>
        <v>-3490998.7143742237</v>
      </c>
      <c r="X84" s="282">
        <f>SUM($B$83:X83)</f>
        <v>-3629828.6888841647</v>
      </c>
      <c r="Y84" s="282">
        <f>SUM($B$83:Y83)</f>
        <v>-3774489.5223235232</v>
      </c>
      <c r="Z84" s="282">
        <f>SUM($B$83:Z83)</f>
        <v>-3925226.1107673347</v>
      </c>
      <c r="AA84" s="282">
        <f>SUM($B$83:AA83)</f>
        <v>-4082293.6359257866</v>
      </c>
      <c r="AB84" s="282">
        <f>SUM($B$83:AB83)</f>
        <v>-4245957.9971408928</v>
      </c>
      <c r="AC84" s="282">
        <f>SUM($B$83:AC83)</f>
        <v>-4416496.2615270345</v>
      </c>
      <c r="AD84" s="282">
        <f>SUM($B$83:AD83)</f>
        <v>-4594197.1330173938</v>
      </c>
      <c r="AE84" s="282">
        <f>SUM($B$83:AE83)</f>
        <v>-4779361.4411103483</v>
      </c>
      <c r="AF84" s="282">
        <f>SUM($B$83:AF83)</f>
        <v>-4972302.6501432061</v>
      </c>
      <c r="AG84" s="282">
        <f>SUM($B$83:AG83)</f>
        <v>-5173347.3899554443</v>
      </c>
      <c r="AH84" s="282">
        <f>SUM($B$83:AH83)</f>
        <v>-5382836.0088397963</v>
      </c>
      <c r="AI84" s="282">
        <f>SUM($B$83:AI83)</f>
        <v>-5601123.1497172918</v>
      </c>
      <c r="AJ84" s="282">
        <f>SUM($B$83:AJ83)</f>
        <v>-5828578.3505116422</v>
      </c>
      <c r="AK84" s="282">
        <f>SUM($B$83:AK83)</f>
        <v>-6065586.6697393544</v>
      </c>
      <c r="AL84" s="282">
        <f>SUM($B$83:AL83)</f>
        <v>-6312549.3383746305</v>
      </c>
      <c r="AM84" s="282">
        <f>SUM($B$83:AM83)</f>
        <v>-6569884.4390925886</v>
      </c>
      <c r="AN84" s="282">
        <f>SUM($B$83:AN83)</f>
        <v>-6838027.6140407007</v>
      </c>
      <c r="AO84" s="282">
        <f>SUM($B$83:AO83)</f>
        <v>-7117432.8023366341</v>
      </c>
      <c r="AP84" s="282">
        <f>SUM($B$83:AP83)</f>
        <v>-7408573.0085409964</v>
      </c>
    </row>
    <row r="85" spans="1:45" x14ac:dyDescent="0.2">
      <c r="A85" s="196" t="s">
        <v>474</v>
      </c>
      <c r="B85" s="283">
        <f t="shared" ref="B85:AP85" si="31">1/POWER((1+$B$44),B73)</f>
        <v>0.52064935632448273</v>
      </c>
      <c r="C85" s="283">
        <f t="shared" si="31"/>
        <v>0.43207415462612664</v>
      </c>
      <c r="D85" s="283">
        <f t="shared" si="31"/>
        <v>0.35856776317520883</v>
      </c>
      <c r="E85" s="283">
        <f t="shared" si="31"/>
        <v>0.29756660844415667</v>
      </c>
      <c r="F85" s="283">
        <f t="shared" si="31"/>
        <v>0.24694324352212174</v>
      </c>
      <c r="G85" s="283">
        <f t="shared" si="31"/>
        <v>0.20493215230051592</v>
      </c>
      <c r="H85" s="283">
        <f t="shared" si="31"/>
        <v>0.1700681761830008</v>
      </c>
      <c r="I85" s="283">
        <f t="shared" si="31"/>
        <v>0.14113541591950271</v>
      </c>
      <c r="J85" s="283">
        <f t="shared" si="31"/>
        <v>0.11712482648921385</v>
      </c>
      <c r="K85" s="283">
        <f t="shared" si="31"/>
        <v>9.719902613212765E-2</v>
      </c>
      <c r="L85" s="283">
        <f t="shared" si="31"/>
        <v>8.0663092225832109E-2</v>
      </c>
      <c r="M85" s="283">
        <f t="shared" si="31"/>
        <v>6.6940325498615838E-2</v>
      </c>
      <c r="N85" s="283">
        <f t="shared" si="31"/>
        <v>5.5552137343249659E-2</v>
      </c>
      <c r="O85" s="283">
        <f t="shared" si="31"/>
        <v>4.6101358791078552E-2</v>
      </c>
      <c r="P85" s="283">
        <f t="shared" si="31"/>
        <v>3.825838903823945E-2</v>
      </c>
      <c r="Q85" s="283">
        <f t="shared" si="31"/>
        <v>3.174970044667174E-2</v>
      </c>
      <c r="R85" s="283">
        <f t="shared" si="31"/>
        <v>2.6348299125868668E-2</v>
      </c>
      <c r="S85" s="283">
        <f t="shared" si="31"/>
        <v>2.1865808403210511E-2</v>
      </c>
      <c r="T85" s="283">
        <f t="shared" si="31"/>
        <v>1.814589908980126E-2</v>
      </c>
      <c r="U85" s="283">
        <f t="shared" si="31"/>
        <v>1.5058837418922204E-2</v>
      </c>
      <c r="V85" s="283">
        <f t="shared" si="31"/>
        <v>1.2496960513628384E-2</v>
      </c>
      <c r="W85" s="283">
        <f t="shared" si="31"/>
        <v>1.0370921588073345E-2</v>
      </c>
      <c r="X85" s="283">
        <f t="shared" si="31"/>
        <v>8.6065739320110735E-3</v>
      </c>
      <c r="Y85" s="283">
        <f t="shared" si="31"/>
        <v>7.1423850058183183E-3</v>
      </c>
      <c r="Z85" s="283">
        <f t="shared" si="31"/>
        <v>5.9272904612600145E-3</v>
      </c>
      <c r="AA85" s="283">
        <f t="shared" si="31"/>
        <v>4.9189132458589318E-3</v>
      </c>
      <c r="AB85" s="283">
        <f t="shared" si="31"/>
        <v>4.082085681210732E-3</v>
      </c>
      <c r="AC85" s="283">
        <f t="shared" si="31"/>
        <v>3.3876229719591129E-3</v>
      </c>
      <c r="AD85" s="283">
        <f t="shared" si="31"/>
        <v>2.8113053709204251E-3</v>
      </c>
      <c r="AE85" s="283">
        <f t="shared" si="31"/>
        <v>2.3330335028385286E-3</v>
      </c>
      <c r="AF85" s="283">
        <f t="shared" si="31"/>
        <v>1.9361273882477412E-3</v>
      </c>
      <c r="AG85" s="283">
        <f t="shared" si="31"/>
        <v>1.6067447205375444E-3</v>
      </c>
      <c r="AH85" s="283">
        <f t="shared" si="31"/>
        <v>1.3333981083299121E-3</v>
      </c>
      <c r="AI85" s="283">
        <f t="shared" si="31"/>
        <v>1.1065544467468149E-3</v>
      </c>
      <c r="AJ85" s="283">
        <f t="shared" si="31"/>
        <v>9.1830244543304122E-4</v>
      </c>
      <c r="AK85" s="283">
        <f t="shared" si="31"/>
        <v>7.6207671820169396E-4</v>
      </c>
      <c r="AL85" s="283">
        <f t="shared" si="31"/>
        <v>6.3242881178563804E-4</v>
      </c>
      <c r="AM85" s="283">
        <f t="shared" si="31"/>
        <v>5.2483718820384888E-4</v>
      </c>
      <c r="AN85" s="283">
        <f t="shared" si="31"/>
        <v>4.3554953377912764E-4</v>
      </c>
      <c r="AO85" s="283">
        <f t="shared" si="31"/>
        <v>3.6145189525238806E-4</v>
      </c>
      <c r="AP85" s="283">
        <f t="shared" si="31"/>
        <v>2.9996007904762516E-4</v>
      </c>
    </row>
    <row r="86" spans="1:45" ht="28.5" x14ac:dyDescent="0.2">
      <c r="A86" s="195" t="s">
        <v>253</v>
      </c>
      <c r="B86" s="282">
        <f>B83*B85</f>
        <v>-821958.4919827577</v>
      </c>
      <c r="C86" s="282">
        <f>C83*C85</f>
        <v>-25282.466158126437</v>
      </c>
      <c r="D86" s="282">
        <f t="shared" ref="D86:AO86" si="32">D83*D85</f>
        <v>-21862.51430437158</v>
      </c>
      <c r="E86" s="282">
        <f t="shared" si="32"/>
        <v>-18905.178344527125</v>
      </c>
      <c r="F86" s="282">
        <f t="shared" si="32"/>
        <v>-16347.880360993575</v>
      </c>
      <c r="G86" s="282">
        <f t="shared" si="32"/>
        <v>-14136.507332908974</v>
      </c>
      <c r="H86" s="282">
        <f t="shared" si="32"/>
        <v>-12224.266092025857</v>
      </c>
      <c r="I86" s="282">
        <f t="shared" si="32"/>
        <v>-10570.693168374215</v>
      </c>
      <c r="J86" s="282">
        <f t="shared" si="32"/>
        <v>-9140.7985738140505</v>
      </c>
      <c r="K86" s="282">
        <f t="shared" si="32"/>
        <v>-7904.3254057379618</v>
      </c>
      <c r="L86" s="282">
        <f t="shared" si="32"/>
        <v>-6835.1096039659424</v>
      </c>
      <c r="M86" s="282">
        <f t="shared" si="32"/>
        <v>-5910.5263131390138</v>
      </c>
      <c r="N86" s="282">
        <f t="shared" si="32"/>
        <v>-5111.0111355110776</v>
      </c>
      <c r="O86" s="282">
        <f t="shared" si="32"/>
        <v>-4419.6461437365515</v>
      </c>
      <c r="P86" s="282">
        <f t="shared" si="32"/>
        <v>-3821.8018935879531</v>
      </c>
      <c r="Q86" s="282">
        <f t="shared" si="32"/>
        <v>-3304.8278615092545</v>
      </c>
      <c r="R86" s="282">
        <f t="shared" si="32"/>
        <v>-2857.7847565914021</v>
      </c>
      <c r="S86" s="282">
        <f t="shared" si="32"/>
        <v>-2471.2130426292456</v>
      </c>
      <c r="T86" s="282">
        <f t="shared" si="32"/>
        <v>-2136.9327721325103</v>
      </c>
      <c r="U86" s="282">
        <f t="shared" si="32"/>
        <v>-1847.8704967320136</v>
      </c>
      <c r="V86" s="282">
        <f t="shared" si="32"/>
        <v>-1597.9095913649442</v>
      </c>
      <c r="W86" s="282">
        <f t="shared" si="32"/>
        <v>-1381.7608250641254</v>
      </c>
      <c r="X86" s="282">
        <f t="shared" si="32"/>
        <v>-1194.8504395990199</v>
      </c>
      <c r="Y86" s="282">
        <f t="shared" si="32"/>
        <v>-1033.2233676864557</v>
      </c>
      <c r="Z86" s="282">
        <f t="shared" si="32"/>
        <v>-893.45954284588049</v>
      </c>
      <c r="AA86" s="282">
        <f t="shared" si="32"/>
        <v>-772.60152999618902</v>
      </c>
      <c r="AB86" s="282">
        <f t="shared" si="32"/>
        <v>-668.09194544068782</v>
      </c>
      <c r="AC86" s="282">
        <f t="shared" si="32"/>
        <v>-577.71934203252886</v>
      </c>
      <c r="AD86" s="282">
        <f t="shared" si="32"/>
        <v>-499.57141443808672</v>
      </c>
      <c r="AE86" s="282">
        <f t="shared" si="32"/>
        <v>-431.99453431077751</v>
      </c>
      <c r="AF86" s="282">
        <f t="shared" si="32"/>
        <v>-373.55875913014921</v>
      </c>
      <c r="AG86" s="282">
        <f t="shared" si="32"/>
        <v>-323.02757428515798</v>
      </c>
      <c r="AH86" s="282">
        <f t="shared" si="32"/>
        <v>-279.33172813704118</v>
      </c>
      <c r="AI86" s="282">
        <f t="shared" si="32"/>
        <v>-241.54660640564077</v>
      </c>
      <c r="AJ86" s="282">
        <f t="shared" si="32"/>
        <v>-208.87266711591496</v>
      </c>
      <c r="AK86" s="282">
        <f t="shared" si="32"/>
        <v>-180.61852210355457</v>
      </c>
      <c r="AL86" s="282">
        <f t="shared" si="32"/>
        <v>-156.1863070804182</v>
      </c>
      <c r="AM86" s="282">
        <f t="shared" si="32"/>
        <v>-135.05903068696742</v>
      </c>
      <c r="AN86" s="282">
        <f t="shared" si="32"/>
        <v>-116.78963483470537</v>
      </c>
      <c r="AO86" s="282">
        <f t="shared" si="32"/>
        <v>-100.99153485291542</v>
      </c>
      <c r="AP86" s="282">
        <f>AP83*AP85</f>
        <v>-87.330439267002433</v>
      </c>
    </row>
    <row r="87" spans="1:45" ht="14.25" x14ac:dyDescent="0.2">
      <c r="A87" s="195" t="s">
        <v>252</v>
      </c>
      <c r="B87" s="282">
        <f>SUM($B$86:B86)</f>
        <v>-821958.4919827577</v>
      </c>
      <c r="C87" s="282">
        <f>SUM($B$86:C86)</f>
        <v>-847240.95814088418</v>
      </c>
      <c r="D87" s="282">
        <f>SUM($B$86:D86)</f>
        <v>-869103.47244525573</v>
      </c>
      <c r="E87" s="282">
        <f>SUM($B$86:E86)</f>
        <v>-888008.65078978287</v>
      </c>
      <c r="F87" s="282">
        <f>SUM($B$86:F86)</f>
        <v>-904356.53115077643</v>
      </c>
      <c r="G87" s="282">
        <f>SUM($B$86:G86)</f>
        <v>-918493.03848368535</v>
      </c>
      <c r="H87" s="282">
        <f>SUM($B$86:H86)</f>
        <v>-930717.30457571126</v>
      </c>
      <c r="I87" s="282">
        <f>SUM($B$86:I86)</f>
        <v>-941287.9977440855</v>
      </c>
      <c r="J87" s="282">
        <f>SUM($B$86:J86)</f>
        <v>-950428.7963178996</v>
      </c>
      <c r="K87" s="282">
        <f>SUM($B$86:K86)</f>
        <v>-958333.12172363757</v>
      </c>
      <c r="L87" s="282">
        <f>SUM($B$86:L86)</f>
        <v>-965168.23132760345</v>
      </c>
      <c r="M87" s="282">
        <f>SUM($B$86:M86)</f>
        <v>-971078.75764074246</v>
      </c>
      <c r="N87" s="282">
        <f>SUM($B$86:N86)</f>
        <v>-976189.76877625356</v>
      </c>
      <c r="O87" s="282">
        <f>SUM($B$86:O86)</f>
        <v>-980609.41491999011</v>
      </c>
      <c r="P87" s="282">
        <f>SUM($B$86:P86)</f>
        <v>-984431.21681357804</v>
      </c>
      <c r="Q87" s="282">
        <f>SUM($B$86:Q86)</f>
        <v>-987736.04467508732</v>
      </c>
      <c r="R87" s="282">
        <f>SUM($B$86:R86)</f>
        <v>-990593.82943167875</v>
      </c>
      <c r="S87" s="282">
        <f>SUM($B$86:S86)</f>
        <v>-993065.04247430805</v>
      </c>
      <c r="T87" s="282">
        <f>SUM($B$86:T86)</f>
        <v>-995201.97524644062</v>
      </c>
      <c r="U87" s="282">
        <f>SUM($B$86:U86)</f>
        <v>-997049.84574317269</v>
      </c>
      <c r="V87" s="282">
        <f>SUM($B$86:V86)</f>
        <v>-998647.75533453759</v>
      </c>
      <c r="W87" s="282">
        <f>SUM($B$86:W86)</f>
        <v>-1000029.5161596017</v>
      </c>
      <c r="X87" s="282">
        <f>SUM($B$86:X86)</f>
        <v>-1001224.3665992008</v>
      </c>
      <c r="Y87" s="282">
        <f>SUM($B$86:Y86)</f>
        <v>-1002257.5899668873</v>
      </c>
      <c r="Z87" s="282">
        <f>SUM($B$86:Z86)</f>
        <v>-1003151.0495097331</v>
      </c>
      <c r="AA87" s="282">
        <f>SUM($B$86:AA86)</f>
        <v>-1003923.6510397292</v>
      </c>
      <c r="AB87" s="282">
        <f>SUM($B$86:AB86)</f>
        <v>-1004591.74298517</v>
      </c>
      <c r="AC87" s="282">
        <f>SUM($B$86:AC86)</f>
        <v>-1005169.4623272025</v>
      </c>
      <c r="AD87" s="282">
        <f>SUM($B$86:AD86)</f>
        <v>-1005669.0337416406</v>
      </c>
      <c r="AE87" s="282">
        <f>SUM($B$86:AE86)</f>
        <v>-1006101.0282759514</v>
      </c>
      <c r="AF87" s="282">
        <f>SUM($B$86:AF86)</f>
        <v>-1006474.5870350816</v>
      </c>
      <c r="AG87" s="282">
        <f>SUM($B$86:AG86)</f>
        <v>-1006797.6146093667</v>
      </c>
      <c r="AH87" s="282">
        <f>SUM($B$86:AH86)</f>
        <v>-1007076.9463375038</v>
      </c>
      <c r="AI87" s="282">
        <f>SUM($B$86:AI86)</f>
        <v>-1007318.4929439095</v>
      </c>
      <c r="AJ87" s="282">
        <f>SUM($B$86:AJ86)</f>
        <v>-1007527.3656110254</v>
      </c>
      <c r="AK87" s="282">
        <f>SUM($B$86:AK86)</f>
        <v>-1007707.9841331289</v>
      </c>
      <c r="AL87" s="282">
        <f>SUM($B$86:AL86)</f>
        <v>-1007864.1704402093</v>
      </c>
      <c r="AM87" s="282">
        <f>SUM($B$86:AM86)</f>
        <v>-1007999.2294708963</v>
      </c>
      <c r="AN87" s="282">
        <f>SUM($B$86:AN86)</f>
        <v>-1008116.019105731</v>
      </c>
      <c r="AO87" s="282">
        <f>SUM($B$86:AO86)</f>
        <v>-1008217.0106405839</v>
      </c>
      <c r="AP87" s="282">
        <f>SUM($B$86:AP86)</f>
        <v>-1008304.3410798509</v>
      </c>
    </row>
    <row r="88" spans="1:45" ht="14.25" x14ac:dyDescent="0.2">
      <c r="A88" s="195" t="s">
        <v>251</v>
      </c>
      <c r="B88" s="284">
        <f>IF((ISERR(IRR($B$83:B83))),0,IF(IRR($B$83:B83)&lt;0,0,IRR($B$83:B83)))</f>
        <v>0</v>
      </c>
      <c r="C88" s="284">
        <f>IF((ISERR(IRR($B$83:C83))),0,IF(IRR($B$83:C83)&lt;0,0,IRR($B$83:C83)))</f>
        <v>0</v>
      </c>
      <c r="D88" s="284">
        <f>IF((ISERR(IRR($B$83:D83))),0,IF(IRR($B$83:D83)&lt;0,0,IRR($B$83:D83)))</f>
        <v>0</v>
      </c>
      <c r="E88" s="284">
        <f>IF((ISERR(IRR($B$83:E83))),0,IF(IRR($B$83:E83)&lt;0,0,IRR($B$83:E83)))</f>
        <v>0</v>
      </c>
      <c r="F88" s="284">
        <f>IF((ISERR(IRR($B$83:F83))),0,IF(IRR($B$83:F83)&lt;0,0,IRR($B$83:F83)))</f>
        <v>0</v>
      </c>
      <c r="G88" s="284">
        <f>IF((ISERR(IRR($B$83:G83))),0,IF(IRR($B$83:G83)&lt;0,0,IRR($B$83:G83)))</f>
        <v>0</v>
      </c>
      <c r="H88" s="284">
        <f>IF((ISERR(IRR($B$83:H83))),0,IF(IRR($B$83:H83)&lt;0,0,IRR($B$83:H83)))</f>
        <v>0</v>
      </c>
      <c r="I88" s="284">
        <f>IF((ISERR(IRR($B$83:I83))),0,IF(IRR($B$83:I83)&lt;0,0,IRR($B$83:I83)))</f>
        <v>0</v>
      </c>
      <c r="J88" s="284">
        <f>IF((ISERR(IRR($B$83:J83))),0,IF(IRR($B$83:J83)&lt;0,0,IRR($B$83:J83)))</f>
        <v>0</v>
      </c>
      <c r="K88" s="284">
        <f>IF((ISERR(IRR($B$83:K83))),0,IF(IRR($B$83:K83)&lt;0,0,IRR($B$83:K83)))</f>
        <v>0</v>
      </c>
      <c r="L88" s="284">
        <f>IF((ISERR(IRR($B$83:L83))),0,IF(IRR($B$83:L83)&lt;0,0,IRR($B$83:L83)))</f>
        <v>0</v>
      </c>
      <c r="M88" s="284">
        <f>IF((ISERR(IRR($B$83:M83))),0,IF(IRR($B$83:M83)&lt;0,0,IRR($B$83:M83)))</f>
        <v>0</v>
      </c>
      <c r="N88" s="284">
        <f>IF((ISERR(IRR($B$83:N83))),0,IF(IRR($B$83:N83)&lt;0,0,IRR($B$83:N83)))</f>
        <v>0</v>
      </c>
      <c r="O88" s="284">
        <f>IF((ISERR(IRR($B$83:O83))),0,IF(IRR($B$83:O83)&lt;0,0,IRR($B$83:O83)))</f>
        <v>0</v>
      </c>
      <c r="P88" s="284">
        <f>IF((ISERR(IRR($B$83:P83))),0,IF(IRR($B$83:P83)&lt;0,0,IRR($B$83:P83)))</f>
        <v>0</v>
      </c>
      <c r="Q88" s="284">
        <f>IF((ISERR(IRR($B$83:Q83))),0,IF(IRR($B$83:Q83)&lt;0,0,IRR($B$83:Q83)))</f>
        <v>0</v>
      </c>
      <c r="R88" s="284">
        <f>IF((ISERR(IRR($B$83:R83))),0,IF(IRR($B$83:R83)&lt;0,0,IRR($B$83:R83)))</f>
        <v>0</v>
      </c>
      <c r="S88" s="284">
        <f>IF((ISERR(IRR($B$83:S83))),0,IF(IRR($B$83:S83)&lt;0,0,IRR($B$83:S83)))</f>
        <v>0</v>
      </c>
      <c r="T88" s="284">
        <f>IF((ISERR(IRR($B$83:T83))),0,IF(IRR($B$83:T83)&lt;0,0,IRR($B$83:T83)))</f>
        <v>0</v>
      </c>
      <c r="U88" s="284">
        <f>IF((ISERR(IRR($B$83:U83))),0,IF(IRR($B$83:U83)&lt;0,0,IRR($B$83:U83)))</f>
        <v>0</v>
      </c>
      <c r="V88" s="284">
        <f>IF((ISERR(IRR($B$83:V83))),0,IF(IRR($B$83:V83)&lt;0,0,IRR($B$83:V83)))</f>
        <v>0</v>
      </c>
      <c r="W88" s="284">
        <f>IF((ISERR(IRR($B$83:W83))),0,IF(IRR($B$83:W83)&lt;0,0,IRR($B$83:W83)))</f>
        <v>0</v>
      </c>
      <c r="X88" s="284">
        <f>IF((ISERR(IRR($B$83:X83))),0,IF(IRR($B$83:X83)&lt;0,0,IRR($B$83:X83)))</f>
        <v>0</v>
      </c>
      <c r="Y88" s="284">
        <f>IF((ISERR(IRR($B$83:Y83))),0,IF(IRR($B$83:Y83)&lt;0,0,IRR($B$83:Y83)))</f>
        <v>0</v>
      </c>
      <c r="Z88" s="284">
        <f>IF((ISERR(IRR($B$83:Z83))),0,IF(IRR($B$83:Z83)&lt;0,0,IRR($B$83:Z83)))</f>
        <v>0</v>
      </c>
      <c r="AA88" s="284">
        <f>IF((ISERR(IRR($B$83:AA83))),0,IF(IRR($B$83:AA83)&lt;0,0,IRR($B$83:AA83)))</f>
        <v>0</v>
      </c>
      <c r="AB88" s="284">
        <f>IF((ISERR(IRR($B$83:AB83))),0,IF(IRR($B$83:AB83)&lt;0,0,IRR($B$83:AB83)))</f>
        <v>0</v>
      </c>
      <c r="AC88" s="284">
        <f>IF((ISERR(IRR($B$83:AC83))),0,IF(IRR($B$83:AC83)&lt;0,0,IRR($B$83:AC83)))</f>
        <v>0</v>
      </c>
      <c r="AD88" s="284">
        <f>IF((ISERR(IRR($B$83:AD83))),0,IF(IRR($B$83:AD83)&lt;0,0,IRR($B$83:AD83)))</f>
        <v>0</v>
      </c>
      <c r="AE88" s="284">
        <f>IF((ISERR(IRR($B$83:AE83))),0,IF(IRR($B$83:AE83)&lt;0,0,IRR($B$83:AE83)))</f>
        <v>0</v>
      </c>
      <c r="AF88" s="284">
        <f>IF((ISERR(IRR($B$83:AF83))),0,IF(IRR($B$83:AF83)&lt;0,0,IRR($B$83:AF83)))</f>
        <v>0</v>
      </c>
      <c r="AG88" s="284">
        <f>IF((ISERR(IRR($B$83:AG83))),0,IF(IRR($B$83:AG83)&lt;0,0,IRR($B$83:AG83)))</f>
        <v>0</v>
      </c>
      <c r="AH88" s="284">
        <f>IF((ISERR(IRR($B$83:AH83))),0,IF(IRR($B$83:AH83)&lt;0,0,IRR($B$83:AH83)))</f>
        <v>0</v>
      </c>
      <c r="AI88" s="284">
        <f>IF((ISERR(IRR($B$83:AI83))),0,IF(IRR($B$83:AI83)&lt;0,0,IRR($B$83:AI83)))</f>
        <v>0</v>
      </c>
      <c r="AJ88" s="284">
        <f>IF((ISERR(IRR($B$83:AJ83))),0,IF(IRR($B$83:AJ83)&lt;0,0,IRR($B$83:AJ83)))</f>
        <v>0</v>
      </c>
      <c r="AK88" s="284">
        <f>IF((ISERR(IRR($B$83:AK83))),0,IF(IRR($B$83:AK83)&lt;0,0,IRR($B$83:AK83)))</f>
        <v>0</v>
      </c>
      <c r="AL88" s="284">
        <f>IF((ISERR(IRR($B$83:AL83))),0,IF(IRR($B$83:AL83)&lt;0,0,IRR($B$83:AL83)))</f>
        <v>0</v>
      </c>
      <c r="AM88" s="284">
        <f>IF((ISERR(IRR($B$83:AM83))),0,IF(IRR($B$83:AM83)&lt;0,0,IRR($B$83:AM83)))</f>
        <v>0</v>
      </c>
      <c r="AN88" s="284">
        <f>IF((ISERR(IRR($B$83:AN83))),0,IF(IRR($B$83:AN83)&lt;0,0,IRR($B$83:AN83)))</f>
        <v>0</v>
      </c>
      <c r="AO88" s="284">
        <f>IF((ISERR(IRR($B$83:AO83))),0,IF(IRR($B$83:AO83)&lt;0,0,IRR($B$83:AO83)))</f>
        <v>0</v>
      </c>
      <c r="AP88" s="284">
        <f>IF((ISERR(IRR($B$83:AP83))),0,IF(IRR($B$83:AP83)&lt;0,0,IRR($B$83:AP83)))</f>
        <v>0</v>
      </c>
    </row>
    <row r="89" spans="1:45" ht="14.25" x14ac:dyDescent="0.2">
      <c r="A89" s="195" t="s">
        <v>250</v>
      </c>
      <c r="B89" s="285">
        <f>IF(AND(B84&gt;0,A84&lt;0),(B74-(B84/(B84-A84))),0)</f>
        <v>0</v>
      </c>
      <c r="C89" s="285">
        <f t="shared" ref="C89:AP89" si="33">IF(AND(C84&gt;0,B84&lt;0),(C74-(C84/(C84-B84))),0)</f>
        <v>0</v>
      </c>
      <c r="D89" s="285">
        <f t="shared" si="33"/>
        <v>0</v>
      </c>
      <c r="E89" s="285">
        <f t="shared" si="33"/>
        <v>0</v>
      </c>
      <c r="F89" s="285">
        <f t="shared" si="33"/>
        <v>0</v>
      </c>
      <c r="G89" s="285">
        <f t="shared" si="33"/>
        <v>0</v>
      </c>
      <c r="H89" s="285">
        <f>IF(AND(H84&gt;0,G84&lt;0),(H74-(H84/(H84-G84))),0)</f>
        <v>0</v>
      </c>
      <c r="I89" s="285">
        <f t="shared" si="33"/>
        <v>0</v>
      </c>
      <c r="J89" s="285">
        <f t="shared" si="33"/>
        <v>0</v>
      </c>
      <c r="K89" s="285">
        <f t="shared" si="33"/>
        <v>0</v>
      </c>
      <c r="L89" s="285">
        <f t="shared" si="33"/>
        <v>0</v>
      </c>
      <c r="M89" s="285">
        <f t="shared" si="33"/>
        <v>0</v>
      </c>
      <c r="N89" s="285">
        <f t="shared" si="33"/>
        <v>0</v>
      </c>
      <c r="O89" s="285">
        <f t="shared" si="33"/>
        <v>0</v>
      </c>
      <c r="P89" s="285">
        <f t="shared" si="33"/>
        <v>0</v>
      </c>
      <c r="Q89" s="285">
        <f t="shared" si="33"/>
        <v>0</v>
      </c>
      <c r="R89" s="285">
        <f t="shared" si="33"/>
        <v>0</v>
      </c>
      <c r="S89" s="285">
        <f t="shared" si="33"/>
        <v>0</v>
      </c>
      <c r="T89" s="285">
        <f t="shared" si="33"/>
        <v>0</v>
      </c>
      <c r="U89" s="285">
        <f t="shared" si="33"/>
        <v>0</v>
      </c>
      <c r="V89" s="285">
        <f t="shared" si="33"/>
        <v>0</v>
      </c>
      <c r="W89" s="285">
        <f t="shared" si="33"/>
        <v>0</v>
      </c>
      <c r="X89" s="285">
        <f t="shared" si="33"/>
        <v>0</v>
      </c>
      <c r="Y89" s="285">
        <f t="shared" si="33"/>
        <v>0</v>
      </c>
      <c r="Z89" s="285">
        <f t="shared" si="33"/>
        <v>0</v>
      </c>
      <c r="AA89" s="285">
        <f t="shared" si="33"/>
        <v>0</v>
      </c>
      <c r="AB89" s="285">
        <f t="shared" si="33"/>
        <v>0</v>
      </c>
      <c r="AC89" s="285">
        <f t="shared" si="33"/>
        <v>0</v>
      </c>
      <c r="AD89" s="285">
        <f t="shared" si="33"/>
        <v>0</v>
      </c>
      <c r="AE89" s="285">
        <f t="shared" si="33"/>
        <v>0</v>
      </c>
      <c r="AF89" s="285">
        <f t="shared" si="33"/>
        <v>0</v>
      </c>
      <c r="AG89" s="285">
        <f t="shared" si="33"/>
        <v>0</v>
      </c>
      <c r="AH89" s="285">
        <f t="shared" si="33"/>
        <v>0</v>
      </c>
      <c r="AI89" s="285">
        <f t="shared" si="33"/>
        <v>0</v>
      </c>
      <c r="AJ89" s="285">
        <f t="shared" si="33"/>
        <v>0</v>
      </c>
      <c r="AK89" s="285">
        <f t="shared" si="33"/>
        <v>0</v>
      </c>
      <c r="AL89" s="285">
        <f t="shared" si="33"/>
        <v>0</v>
      </c>
      <c r="AM89" s="285">
        <f t="shared" si="33"/>
        <v>0</v>
      </c>
      <c r="AN89" s="285">
        <f t="shared" si="33"/>
        <v>0</v>
      </c>
      <c r="AO89" s="285">
        <f t="shared" si="33"/>
        <v>0</v>
      </c>
      <c r="AP89" s="285">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95" t="s">
        <v>475</v>
      </c>
      <c r="B97" s="495"/>
      <c r="C97" s="495"/>
      <c r="D97" s="495"/>
      <c r="E97" s="495"/>
      <c r="F97" s="495"/>
      <c r="G97" s="495"/>
      <c r="H97" s="495"/>
      <c r="I97" s="495"/>
      <c r="J97" s="495"/>
      <c r="K97" s="495"/>
      <c r="L97" s="495"/>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476</v>
      </c>
      <c r="B99" s="212">
        <f>B81*B85</f>
        <v>-696574.99320572685</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-696574.99320572685</v>
      </c>
      <c r="AR99" s="215"/>
      <c r="AS99" s="215"/>
    </row>
    <row r="100" spans="1:71" s="219" customFormat="1" x14ac:dyDescent="0.2">
      <c r="A100" s="217">
        <f>AQ99</f>
        <v>-696574.99320572685</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-1008304.3410798509</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477</v>
      </c>
      <c r="B102" s="286">
        <f>(A101+-A100)/-A100</f>
        <v>-0.44751728229505611</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7" t="s">
        <v>478</v>
      </c>
      <c r="B104" s="287" t="s">
        <v>479</v>
      </c>
      <c r="C104" s="287" t="s">
        <v>480</v>
      </c>
      <c r="D104" s="287" t="s">
        <v>481</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8">
        <f>G30/1000/1000</f>
        <v>-0.96516823132760354</v>
      </c>
      <c r="B105" s="289">
        <f>L88</f>
        <v>0</v>
      </c>
      <c r="C105" s="290" t="str">
        <f>G28</f>
        <v>не окупается</v>
      </c>
      <c r="D105" s="290" t="str">
        <f>G29</f>
        <v>не окупается</v>
      </c>
      <c r="E105" s="224" t="s">
        <v>482</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1"/>
      <c r="B107" s="292">
        <v>2016</v>
      </c>
      <c r="C107" s="292">
        <v>2017</v>
      </c>
      <c r="D107" s="293">
        <f t="shared" ref="D107:AP107" si="37">C107+1</f>
        <v>2018</v>
      </c>
      <c r="E107" s="293">
        <f t="shared" si="37"/>
        <v>2019</v>
      </c>
      <c r="F107" s="293">
        <f t="shared" si="37"/>
        <v>2020</v>
      </c>
      <c r="G107" s="293">
        <f t="shared" si="37"/>
        <v>2021</v>
      </c>
      <c r="H107" s="293">
        <f t="shared" si="37"/>
        <v>2022</v>
      </c>
      <c r="I107" s="293">
        <f t="shared" si="37"/>
        <v>2023</v>
      </c>
      <c r="J107" s="293">
        <f t="shared" si="37"/>
        <v>2024</v>
      </c>
      <c r="K107" s="293">
        <f t="shared" si="37"/>
        <v>2025</v>
      </c>
      <c r="L107" s="293">
        <f t="shared" si="37"/>
        <v>2026</v>
      </c>
      <c r="M107" s="293">
        <f t="shared" si="37"/>
        <v>2027</v>
      </c>
      <c r="N107" s="293">
        <f t="shared" si="37"/>
        <v>2028</v>
      </c>
      <c r="O107" s="293">
        <f t="shared" si="37"/>
        <v>2029</v>
      </c>
      <c r="P107" s="293">
        <f t="shared" si="37"/>
        <v>2030</v>
      </c>
      <c r="Q107" s="293">
        <f t="shared" si="37"/>
        <v>2031</v>
      </c>
      <c r="R107" s="293">
        <f t="shared" si="37"/>
        <v>2032</v>
      </c>
      <c r="S107" s="293">
        <f t="shared" si="37"/>
        <v>2033</v>
      </c>
      <c r="T107" s="293">
        <f t="shared" si="37"/>
        <v>2034</v>
      </c>
      <c r="U107" s="293">
        <f t="shared" si="37"/>
        <v>2035</v>
      </c>
      <c r="V107" s="293">
        <f t="shared" si="37"/>
        <v>2036</v>
      </c>
      <c r="W107" s="293">
        <f t="shared" si="37"/>
        <v>2037</v>
      </c>
      <c r="X107" s="293">
        <f t="shared" si="37"/>
        <v>2038</v>
      </c>
      <c r="Y107" s="293">
        <f t="shared" si="37"/>
        <v>2039</v>
      </c>
      <c r="Z107" s="293">
        <f t="shared" si="37"/>
        <v>2040</v>
      </c>
      <c r="AA107" s="293">
        <f t="shared" si="37"/>
        <v>2041</v>
      </c>
      <c r="AB107" s="293">
        <f t="shared" si="37"/>
        <v>2042</v>
      </c>
      <c r="AC107" s="293">
        <f t="shared" si="37"/>
        <v>2043</v>
      </c>
      <c r="AD107" s="293">
        <f t="shared" si="37"/>
        <v>2044</v>
      </c>
      <c r="AE107" s="293">
        <f t="shared" si="37"/>
        <v>2045</v>
      </c>
      <c r="AF107" s="293">
        <f t="shared" si="37"/>
        <v>2046</v>
      </c>
      <c r="AG107" s="293">
        <f t="shared" si="37"/>
        <v>2047</v>
      </c>
      <c r="AH107" s="293">
        <f t="shared" si="37"/>
        <v>2048</v>
      </c>
      <c r="AI107" s="293">
        <f t="shared" si="37"/>
        <v>2049</v>
      </c>
      <c r="AJ107" s="293">
        <f t="shared" si="37"/>
        <v>2050</v>
      </c>
      <c r="AK107" s="293">
        <f t="shared" si="37"/>
        <v>2051</v>
      </c>
      <c r="AL107" s="293">
        <f t="shared" si="37"/>
        <v>2052</v>
      </c>
      <c r="AM107" s="293">
        <f t="shared" si="37"/>
        <v>2053</v>
      </c>
      <c r="AN107" s="293">
        <f t="shared" si="37"/>
        <v>2054</v>
      </c>
      <c r="AO107" s="293">
        <f t="shared" si="37"/>
        <v>2055</v>
      </c>
      <c r="AP107" s="293">
        <f t="shared" si="37"/>
        <v>2056</v>
      </c>
      <c r="AT107" s="219"/>
      <c r="AU107" s="219"/>
      <c r="AV107" s="219"/>
      <c r="AW107" s="219"/>
      <c r="AX107" s="219"/>
      <c r="AY107" s="219"/>
      <c r="AZ107" s="219"/>
      <c r="BA107" s="219"/>
      <c r="BB107" s="219"/>
      <c r="BC107" s="219"/>
      <c r="BD107" s="219"/>
      <c r="BE107" s="219"/>
      <c r="BF107" s="219"/>
      <c r="BG107" s="219"/>
    </row>
    <row r="108" spans="1:71" ht="12.75" x14ac:dyDescent="0.2">
      <c r="A108" s="294" t="s">
        <v>483</v>
      </c>
      <c r="B108" s="295"/>
      <c r="C108" s="295">
        <f>C109*$B$111*$B$112*1000</f>
        <v>0</v>
      </c>
      <c r="D108" s="295">
        <f t="shared" ref="D108:AP108" si="38">D109*$B$111*$B$112*1000</f>
        <v>0</v>
      </c>
      <c r="E108" s="295">
        <f>E109*$B$111*$B$112*1000</f>
        <v>0</v>
      </c>
      <c r="F108" s="295">
        <f t="shared" si="38"/>
        <v>0</v>
      </c>
      <c r="G108" s="295">
        <f t="shared" si="38"/>
        <v>0</v>
      </c>
      <c r="H108" s="295">
        <f t="shared" si="38"/>
        <v>0</v>
      </c>
      <c r="I108" s="295">
        <f t="shared" si="38"/>
        <v>0</v>
      </c>
      <c r="J108" s="295">
        <f t="shared" si="38"/>
        <v>0</v>
      </c>
      <c r="K108" s="295">
        <f t="shared" si="38"/>
        <v>0</v>
      </c>
      <c r="L108" s="295">
        <f t="shared" si="38"/>
        <v>0</v>
      </c>
      <c r="M108" s="295">
        <f t="shared" si="38"/>
        <v>0</v>
      </c>
      <c r="N108" s="295">
        <f t="shared" si="38"/>
        <v>0</v>
      </c>
      <c r="O108" s="295">
        <f t="shared" si="38"/>
        <v>0</v>
      </c>
      <c r="P108" s="295">
        <f t="shared" si="38"/>
        <v>0</v>
      </c>
      <c r="Q108" s="295">
        <f t="shared" si="38"/>
        <v>0</v>
      </c>
      <c r="R108" s="295">
        <f t="shared" si="38"/>
        <v>0</v>
      </c>
      <c r="S108" s="295">
        <f t="shared" si="38"/>
        <v>0</v>
      </c>
      <c r="T108" s="295">
        <f t="shared" si="38"/>
        <v>0</v>
      </c>
      <c r="U108" s="295">
        <f t="shared" si="38"/>
        <v>0</v>
      </c>
      <c r="V108" s="295">
        <f t="shared" si="38"/>
        <v>0</v>
      </c>
      <c r="W108" s="295">
        <f t="shared" si="38"/>
        <v>0</v>
      </c>
      <c r="X108" s="295">
        <f t="shared" si="38"/>
        <v>0</v>
      </c>
      <c r="Y108" s="295">
        <f t="shared" si="38"/>
        <v>0</v>
      </c>
      <c r="Z108" s="295">
        <f t="shared" si="38"/>
        <v>0</v>
      </c>
      <c r="AA108" s="295">
        <f t="shared" si="38"/>
        <v>0</v>
      </c>
      <c r="AB108" s="295">
        <f t="shared" si="38"/>
        <v>0</v>
      </c>
      <c r="AC108" s="295">
        <f t="shared" si="38"/>
        <v>0</v>
      </c>
      <c r="AD108" s="295">
        <f t="shared" si="38"/>
        <v>0</v>
      </c>
      <c r="AE108" s="295">
        <f t="shared" si="38"/>
        <v>0</v>
      </c>
      <c r="AF108" s="295">
        <f t="shared" si="38"/>
        <v>0</v>
      </c>
      <c r="AG108" s="295">
        <f t="shared" si="38"/>
        <v>0</v>
      </c>
      <c r="AH108" s="295">
        <f t="shared" si="38"/>
        <v>0</v>
      </c>
      <c r="AI108" s="295">
        <f t="shared" si="38"/>
        <v>0</v>
      </c>
      <c r="AJ108" s="295">
        <f t="shared" si="38"/>
        <v>0</v>
      </c>
      <c r="AK108" s="295">
        <f t="shared" si="38"/>
        <v>0</v>
      </c>
      <c r="AL108" s="295">
        <f t="shared" si="38"/>
        <v>0</v>
      </c>
      <c r="AM108" s="295">
        <f t="shared" si="38"/>
        <v>0</v>
      </c>
      <c r="AN108" s="295">
        <f t="shared" si="38"/>
        <v>0</v>
      </c>
      <c r="AO108" s="295">
        <f t="shared" si="38"/>
        <v>0</v>
      </c>
      <c r="AP108" s="295">
        <f t="shared" si="38"/>
        <v>0</v>
      </c>
      <c r="AT108" s="219"/>
      <c r="AU108" s="219"/>
      <c r="AV108" s="219"/>
      <c r="AW108" s="219"/>
      <c r="AX108" s="219"/>
      <c r="AY108" s="219"/>
      <c r="AZ108" s="219"/>
      <c r="BA108" s="219"/>
      <c r="BB108" s="219"/>
      <c r="BC108" s="219"/>
      <c r="BD108" s="219"/>
      <c r="BE108" s="219"/>
      <c r="BF108" s="219"/>
      <c r="BG108" s="219"/>
    </row>
    <row r="109" spans="1:71" ht="12.75" x14ac:dyDescent="0.2">
      <c r="A109" s="294" t="s">
        <v>484</v>
      </c>
      <c r="B109" s="293"/>
      <c r="C109" s="293">
        <f>B109+$I$120*C113</f>
        <v>0</v>
      </c>
      <c r="D109" s="293">
        <f>C109+$I$120*D113</f>
        <v>0</v>
      </c>
      <c r="E109" s="293">
        <f t="shared" ref="E109:AP109" si="39">D109+$I$120*E113</f>
        <v>0</v>
      </c>
      <c r="F109" s="293">
        <f t="shared" si="39"/>
        <v>0</v>
      </c>
      <c r="G109" s="293">
        <f t="shared" si="39"/>
        <v>0</v>
      </c>
      <c r="H109" s="293">
        <f t="shared" si="39"/>
        <v>0</v>
      </c>
      <c r="I109" s="293">
        <f t="shared" si="39"/>
        <v>0</v>
      </c>
      <c r="J109" s="293">
        <f t="shared" si="39"/>
        <v>0</v>
      </c>
      <c r="K109" s="293">
        <f t="shared" si="39"/>
        <v>0</v>
      </c>
      <c r="L109" s="293">
        <f t="shared" si="39"/>
        <v>0</v>
      </c>
      <c r="M109" s="293">
        <f t="shared" si="39"/>
        <v>0</v>
      </c>
      <c r="N109" s="293">
        <f t="shared" si="39"/>
        <v>0</v>
      </c>
      <c r="O109" s="293">
        <f t="shared" si="39"/>
        <v>0</v>
      </c>
      <c r="P109" s="293">
        <f t="shared" si="39"/>
        <v>0</v>
      </c>
      <c r="Q109" s="293">
        <f t="shared" si="39"/>
        <v>0</v>
      </c>
      <c r="R109" s="293">
        <f t="shared" si="39"/>
        <v>0</v>
      </c>
      <c r="S109" s="293">
        <f t="shared" si="39"/>
        <v>0</v>
      </c>
      <c r="T109" s="293">
        <f t="shared" si="39"/>
        <v>0</v>
      </c>
      <c r="U109" s="293">
        <f t="shared" si="39"/>
        <v>0</v>
      </c>
      <c r="V109" s="293">
        <f t="shared" si="39"/>
        <v>0</v>
      </c>
      <c r="W109" s="293">
        <f t="shared" si="39"/>
        <v>0</v>
      </c>
      <c r="X109" s="293">
        <f t="shared" si="39"/>
        <v>0</v>
      </c>
      <c r="Y109" s="293">
        <f t="shared" si="39"/>
        <v>0</v>
      </c>
      <c r="Z109" s="293">
        <f t="shared" si="39"/>
        <v>0</v>
      </c>
      <c r="AA109" s="293">
        <f t="shared" si="39"/>
        <v>0</v>
      </c>
      <c r="AB109" s="293">
        <f t="shared" si="39"/>
        <v>0</v>
      </c>
      <c r="AC109" s="293">
        <f t="shared" si="39"/>
        <v>0</v>
      </c>
      <c r="AD109" s="293">
        <f t="shared" si="39"/>
        <v>0</v>
      </c>
      <c r="AE109" s="293">
        <f t="shared" si="39"/>
        <v>0</v>
      </c>
      <c r="AF109" s="293">
        <f t="shared" si="39"/>
        <v>0</v>
      </c>
      <c r="AG109" s="293">
        <f t="shared" si="39"/>
        <v>0</v>
      </c>
      <c r="AH109" s="293">
        <f t="shared" si="39"/>
        <v>0</v>
      </c>
      <c r="AI109" s="293">
        <f t="shared" si="39"/>
        <v>0</v>
      </c>
      <c r="AJ109" s="293">
        <f t="shared" si="39"/>
        <v>0</v>
      </c>
      <c r="AK109" s="293">
        <f t="shared" si="39"/>
        <v>0</v>
      </c>
      <c r="AL109" s="293">
        <f t="shared" si="39"/>
        <v>0</v>
      </c>
      <c r="AM109" s="293">
        <f t="shared" si="39"/>
        <v>0</v>
      </c>
      <c r="AN109" s="293">
        <f t="shared" si="39"/>
        <v>0</v>
      </c>
      <c r="AO109" s="293">
        <f t="shared" si="39"/>
        <v>0</v>
      </c>
      <c r="AP109" s="293">
        <f t="shared" si="39"/>
        <v>0</v>
      </c>
      <c r="AT109" s="219"/>
      <c r="AU109" s="219"/>
      <c r="AV109" s="219"/>
      <c r="AW109" s="219"/>
      <c r="AX109" s="219"/>
      <c r="AY109" s="219"/>
      <c r="AZ109" s="219"/>
      <c r="BA109" s="219"/>
      <c r="BB109" s="219"/>
      <c r="BC109" s="219"/>
      <c r="BD109" s="219"/>
      <c r="BE109" s="219"/>
      <c r="BF109" s="219"/>
      <c r="BG109" s="219"/>
    </row>
    <row r="110" spans="1:71" ht="12.75" x14ac:dyDescent="0.2">
      <c r="A110" s="294" t="s">
        <v>485</v>
      </c>
      <c r="B110" s="296">
        <v>0.93</v>
      </c>
      <c r="C110" s="293"/>
      <c r="D110" s="293"/>
      <c r="E110" s="293"/>
      <c r="F110" s="293"/>
      <c r="G110" s="293"/>
      <c r="H110" s="293"/>
      <c r="I110" s="293"/>
      <c r="J110" s="293"/>
      <c r="K110" s="293"/>
      <c r="L110" s="293"/>
      <c r="M110" s="293"/>
      <c r="N110" s="293"/>
      <c r="O110" s="293"/>
      <c r="P110" s="293"/>
      <c r="Q110" s="293"/>
      <c r="R110" s="293"/>
      <c r="S110" s="293"/>
      <c r="T110" s="293"/>
      <c r="U110" s="293"/>
      <c r="V110" s="293"/>
      <c r="W110" s="293"/>
      <c r="X110" s="293"/>
      <c r="Y110" s="293"/>
      <c r="Z110" s="293"/>
      <c r="AA110" s="293"/>
      <c r="AB110" s="293"/>
      <c r="AC110" s="293"/>
      <c r="AD110" s="293"/>
      <c r="AE110" s="293"/>
      <c r="AF110" s="293"/>
      <c r="AG110" s="293"/>
      <c r="AH110" s="293"/>
      <c r="AI110" s="293"/>
      <c r="AJ110" s="293"/>
      <c r="AK110" s="293"/>
      <c r="AL110" s="293"/>
      <c r="AM110" s="293"/>
      <c r="AN110" s="293"/>
      <c r="AO110" s="293"/>
      <c r="AP110" s="293"/>
      <c r="AT110" s="219"/>
      <c r="AU110" s="219"/>
      <c r="AV110" s="219"/>
      <c r="AW110" s="219"/>
      <c r="AX110" s="219"/>
      <c r="AY110" s="219"/>
      <c r="AZ110" s="219"/>
      <c r="BA110" s="219"/>
      <c r="BB110" s="219"/>
      <c r="BC110" s="219"/>
      <c r="BD110" s="219"/>
      <c r="BE110" s="219"/>
      <c r="BF110" s="219"/>
      <c r="BG110" s="219"/>
    </row>
    <row r="111" spans="1:71" ht="12.75" x14ac:dyDescent="0.2">
      <c r="A111" s="294" t="s">
        <v>486</v>
      </c>
      <c r="B111" s="296">
        <v>4380</v>
      </c>
      <c r="C111" s="293"/>
      <c r="D111" s="293"/>
      <c r="E111" s="293"/>
      <c r="F111" s="293"/>
      <c r="G111" s="293"/>
      <c r="H111" s="293"/>
      <c r="I111" s="293"/>
      <c r="J111" s="293"/>
      <c r="K111" s="293"/>
      <c r="L111" s="293"/>
      <c r="M111" s="293"/>
      <c r="N111" s="293"/>
      <c r="O111" s="293"/>
      <c r="P111" s="293"/>
      <c r="Q111" s="293"/>
      <c r="R111" s="293"/>
      <c r="S111" s="293"/>
      <c r="T111" s="293"/>
      <c r="U111" s="293"/>
      <c r="V111" s="293"/>
      <c r="W111" s="293"/>
      <c r="X111" s="293"/>
      <c r="Y111" s="293"/>
      <c r="Z111" s="293"/>
      <c r="AA111" s="293"/>
      <c r="AB111" s="293"/>
      <c r="AC111" s="293"/>
      <c r="AD111" s="293"/>
      <c r="AE111" s="293"/>
      <c r="AF111" s="293"/>
      <c r="AG111" s="293"/>
      <c r="AH111" s="293"/>
      <c r="AI111" s="293"/>
      <c r="AJ111" s="293"/>
      <c r="AK111" s="293"/>
      <c r="AL111" s="293"/>
      <c r="AM111" s="293"/>
      <c r="AN111" s="293"/>
      <c r="AO111" s="293"/>
      <c r="AP111" s="293"/>
      <c r="AT111" s="219"/>
      <c r="AU111" s="219"/>
      <c r="AV111" s="219"/>
      <c r="AW111" s="219"/>
      <c r="AX111" s="219"/>
      <c r="AY111" s="219"/>
      <c r="AZ111" s="219"/>
      <c r="BA111" s="219"/>
      <c r="BB111" s="219"/>
      <c r="BC111" s="219"/>
      <c r="BD111" s="219"/>
      <c r="BE111" s="219"/>
      <c r="BF111" s="219"/>
      <c r="BG111" s="219"/>
    </row>
    <row r="112" spans="1:71" ht="12.75" x14ac:dyDescent="0.2">
      <c r="A112" s="294" t="s">
        <v>487</v>
      </c>
      <c r="B112" s="292">
        <f>$B$131</f>
        <v>1.4332</v>
      </c>
      <c r="C112" s="293"/>
      <c r="D112" s="293"/>
      <c r="E112" s="293"/>
      <c r="F112" s="293"/>
      <c r="G112" s="293"/>
      <c r="H112" s="293"/>
      <c r="I112" s="293"/>
      <c r="J112" s="293"/>
      <c r="K112" s="293"/>
      <c r="L112" s="293"/>
      <c r="M112" s="293"/>
      <c r="N112" s="293"/>
      <c r="O112" s="293"/>
      <c r="P112" s="293"/>
      <c r="Q112" s="293"/>
      <c r="R112" s="293"/>
      <c r="S112" s="293"/>
      <c r="T112" s="293"/>
      <c r="U112" s="293"/>
      <c r="V112" s="293"/>
      <c r="W112" s="293"/>
      <c r="X112" s="293"/>
      <c r="Y112" s="293"/>
      <c r="Z112" s="293"/>
      <c r="AA112" s="293"/>
      <c r="AB112" s="293"/>
      <c r="AC112" s="293"/>
      <c r="AD112" s="293"/>
      <c r="AE112" s="293"/>
      <c r="AF112" s="293"/>
      <c r="AG112" s="293"/>
      <c r="AH112" s="293"/>
      <c r="AI112" s="293"/>
      <c r="AJ112" s="293"/>
      <c r="AK112" s="293"/>
      <c r="AL112" s="293"/>
      <c r="AM112" s="293"/>
      <c r="AN112" s="293"/>
      <c r="AO112" s="293"/>
      <c r="AP112" s="293"/>
      <c r="AT112" s="219"/>
      <c r="AU112" s="219"/>
      <c r="AV112" s="219"/>
      <c r="AW112" s="219"/>
      <c r="AX112" s="219"/>
      <c r="AY112" s="219"/>
      <c r="AZ112" s="219"/>
      <c r="BA112" s="219"/>
      <c r="BB112" s="219"/>
      <c r="BC112" s="219"/>
      <c r="BD112" s="219"/>
      <c r="BE112" s="219"/>
      <c r="BF112" s="219"/>
      <c r="BG112" s="219"/>
    </row>
    <row r="113" spans="1:71" ht="15" x14ac:dyDescent="0.2">
      <c r="A113" s="297" t="s">
        <v>488</v>
      </c>
      <c r="B113" s="298">
        <v>0</v>
      </c>
      <c r="C113" s="299">
        <v>0.33</v>
      </c>
      <c r="D113" s="299">
        <v>0.33</v>
      </c>
      <c r="E113" s="299">
        <v>0.34</v>
      </c>
      <c r="F113" s="298">
        <v>0</v>
      </c>
      <c r="G113" s="298">
        <v>0</v>
      </c>
      <c r="H113" s="298">
        <v>0</v>
      </c>
      <c r="I113" s="298">
        <v>0</v>
      </c>
      <c r="J113" s="298">
        <v>0</v>
      </c>
      <c r="K113" s="298">
        <v>0</v>
      </c>
      <c r="L113" s="298">
        <v>0</v>
      </c>
      <c r="M113" s="298">
        <v>0</v>
      </c>
      <c r="N113" s="298">
        <v>0</v>
      </c>
      <c r="O113" s="298">
        <v>0</v>
      </c>
      <c r="P113" s="298">
        <v>0</v>
      </c>
      <c r="Q113" s="298">
        <v>0</v>
      </c>
      <c r="R113" s="298">
        <v>0</v>
      </c>
      <c r="S113" s="298">
        <v>0</v>
      </c>
      <c r="T113" s="298">
        <v>0</v>
      </c>
      <c r="U113" s="298">
        <v>0</v>
      </c>
      <c r="V113" s="298">
        <v>0</v>
      </c>
      <c r="W113" s="298">
        <v>0</v>
      </c>
      <c r="X113" s="298">
        <v>0</v>
      </c>
      <c r="Y113" s="298">
        <v>0</v>
      </c>
      <c r="Z113" s="298">
        <v>0</v>
      </c>
      <c r="AA113" s="298">
        <v>0</v>
      </c>
      <c r="AB113" s="298">
        <v>0</v>
      </c>
      <c r="AC113" s="298">
        <v>0</v>
      </c>
      <c r="AD113" s="298">
        <v>0</v>
      </c>
      <c r="AE113" s="298">
        <v>0</v>
      </c>
      <c r="AF113" s="298">
        <v>0</v>
      </c>
      <c r="AG113" s="298">
        <v>0</v>
      </c>
      <c r="AH113" s="298">
        <v>0</v>
      </c>
      <c r="AI113" s="298">
        <v>0</v>
      </c>
      <c r="AJ113" s="298">
        <v>0</v>
      </c>
      <c r="AK113" s="298">
        <v>0</v>
      </c>
      <c r="AL113" s="298">
        <v>0</v>
      </c>
      <c r="AM113" s="298">
        <v>0</v>
      </c>
      <c r="AN113" s="298">
        <v>0</v>
      </c>
      <c r="AO113" s="298">
        <v>0</v>
      </c>
      <c r="AP113" s="298">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1"/>
      <c r="B116" s="487" t="s">
        <v>489</v>
      </c>
      <c r="C116" s="488"/>
      <c r="D116" s="487" t="s">
        <v>490</v>
      </c>
      <c r="E116" s="488"/>
      <c r="F116" s="291"/>
      <c r="G116" s="291"/>
      <c r="H116" s="291"/>
      <c r="I116" s="291"/>
      <c r="J116" s="291"/>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4" t="s">
        <v>491</v>
      </c>
      <c r="B117" s="300"/>
      <c r="C117" s="291" t="s">
        <v>492</v>
      </c>
      <c r="D117" s="300"/>
      <c r="E117" s="291" t="s">
        <v>492</v>
      </c>
      <c r="F117" s="291"/>
      <c r="G117" s="291"/>
      <c r="H117" s="291"/>
      <c r="I117" s="291"/>
      <c r="J117" s="291"/>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4" t="s">
        <v>491</v>
      </c>
      <c r="B118" s="291">
        <f>$B$110*B117</f>
        <v>0</v>
      </c>
      <c r="C118" s="291" t="s">
        <v>124</v>
      </c>
      <c r="D118" s="291">
        <f>$B$110*D117</f>
        <v>0</v>
      </c>
      <c r="E118" s="291" t="s">
        <v>124</v>
      </c>
      <c r="F118" s="294" t="s">
        <v>493</v>
      </c>
      <c r="G118" s="291">
        <f>D117-B117</f>
        <v>0</v>
      </c>
      <c r="H118" s="291" t="s">
        <v>492</v>
      </c>
      <c r="I118" s="301">
        <f>$B$110*G118</f>
        <v>0</v>
      </c>
      <c r="J118" s="291"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1"/>
      <c r="B119" s="291"/>
      <c r="C119" s="291"/>
      <c r="D119" s="291"/>
      <c r="E119" s="291"/>
      <c r="F119" s="294" t="s">
        <v>494</v>
      </c>
      <c r="G119" s="291">
        <f>I119/$B$110</f>
        <v>0</v>
      </c>
      <c r="H119" s="291" t="s">
        <v>492</v>
      </c>
      <c r="I119" s="300"/>
      <c r="J119" s="291"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2"/>
      <c r="B120" s="303"/>
      <c r="C120" s="303"/>
      <c r="D120" s="303"/>
      <c r="E120" s="303"/>
      <c r="F120" s="304" t="s">
        <v>495</v>
      </c>
      <c r="G120" s="301">
        <f>G118</f>
        <v>0</v>
      </c>
      <c r="H120" s="291" t="s">
        <v>492</v>
      </c>
      <c r="I120" s="296">
        <f>I118</f>
        <v>0</v>
      </c>
      <c r="J120" s="291"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5" t="s">
        <v>541</v>
      </c>
      <c r="B122" s="311">
        <v>1.33789658</v>
      </c>
      <c r="C122" s="224"/>
      <c r="D122" s="484" t="s">
        <v>294</v>
      </c>
      <c r="E122" s="379" t="s">
        <v>511</v>
      </c>
      <c r="F122" s="380">
        <v>35</v>
      </c>
      <c r="G122" s="485" t="s">
        <v>542</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5" t="s">
        <v>294</v>
      </c>
      <c r="B123" s="306">
        <v>35</v>
      </c>
      <c r="C123" s="224"/>
      <c r="D123" s="484"/>
      <c r="E123" s="379" t="s">
        <v>543</v>
      </c>
      <c r="F123" s="380">
        <v>30</v>
      </c>
      <c r="G123" s="485"/>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5" t="s">
        <v>496</v>
      </c>
      <c r="B124" s="306"/>
      <c r="C124" s="227" t="s">
        <v>497</v>
      </c>
      <c r="D124" s="484"/>
      <c r="E124" s="379" t="s">
        <v>544</v>
      </c>
      <c r="F124" s="380">
        <v>30</v>
      </c>
      <c r="G124" s="485"/>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484"/>
      <c r="E125" s="379" t="s">
        <v>545</v>
      </c>
      <c r="F125" s="380">
        <v>30</v>
      </c>
      <c r="G125" s="485"/>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5" t="s">
        <v>498</v>
      </c>
      <c r="B126" s="307">
        <f>$B$122*1000*1000</f>
        <v>1337896.58</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5" t="s">
        <v>499</v>
      </c>
      <c r="B127" s="308">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5" t="s">
        <v>500</v>
      </c>
      <c r="B129" s="309">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1" t="s">
        <v>546</v>
      </c>
      <c r="B131" s="382">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5" t="s">
        <v>501</v>
      </c>
      <c r="C134" s="229" t="s">
        <v>547</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5"/>
      <c r="B135" s="310">
        <v>2016</v>
      </c>
      <c r="C135" s="310">
        <f>B135+1</f>
        <v>2017</v>
      </c>
      <c r="D135" s="310">
        <f t="shared" ref="D135:AY135" si="40">C135+1</f>
        <v>2018</v>
      </c>
      <c r="E135" s="310">
        <f t="shared" si="40"/>
        <v>2019</v>
      </c>
      <c r="F135" s="310">
        <f t="shared" si="40"/>
        <v>2020</v>
      </c>
      <c r="G135" s="310">
        <f t="shared" si="40"/>
        <v>2021</v>
      </c>
      <c r="H135" s="310">
        <f t="shared" si="40"/>
        <v>2022</v>
      </c>
      <c r="I135" s="310">
        <f t="shared" si="40"/>
        <v>2023</v>
      </c>
      <c r="J135" s="310">
        <f t="shared" si="40"/>
        <v>2024</v>
      </c>
      <c r="K135" s="310">
        <f t="shared" si="40"/>
        <v>2025</v>
      </c>
      <c r="L135" s="310">
        <f t="shared" si="40"/>
        <v>2026</v>
      </c>
      <c r="M135" s="310">
        <f t="shared" si="40"/>
        <v>2027</v>
      </c>
      <c r="N135" s="310">
        <f t="shared" si="40"/>
        <v>2028</v>
      </c>
      <c r="O135" s="310">
        <f t="shared" si="40"/>
        <v>2029</v>
      </c>
      <c r="P135" s="310">
        <f t="shared" si="40"/>
        <v>2030</v>
      </c>
      <c r="Q135" s="310">
        <f t="shared" si="40"/>
        <v>2031</v>
      </c>
      <c r="R135" s="310">
        <f t="shared" si="40"/>
        <v>2032</v>
      </c>
      <c r="S135" s="310">
        <f t="shared" si="40"/>
        <v>2033</v>
      </c>
      <c r="T135" s="310">
        <f t="shared" si="40"/>
        <v>2034</v>
      </c>
      <c r="U135" s="310">
        <f t="shared" si="40"/>
        <v>2035</v>
      </c>
      <c r="V135" s="310">
        <f t="shared" si="40"/>
        <v>2036</v>
      </c>
      <c r="W135" s="310">
        <f t="shared" si="40"/>
        <v>2037</v>
      </c>
      <c r="X135" s="310">
        <f t="shared" si="40"/>
        <v>2038</v>
      </c>
      <c r="Y135" s="310">
        <f t="shared" si="40"/>
        <v>2039</v>
      </c>
      <c r="Z135" s="310">
        <f t="shared" si="40"/>
        <v>2040</v>
      </c>
      <c r="AA135" s="310">
        <f t="shared" si="40"/>
        <v>2041</v>
      </c>
      <c r="AB135" s="310">
        <f t="shared" si="40"/>
        <v>2042</v>
      </c>
      <c r="AC135" s="310">
        <f t="shared" si="40"/>
        <v>2043</v>
      </c>
      <c r="AD135" s="310">
        <f t="shared" si="40"/>
        <v>2044</v>
      </c>
      <c r="AE135" s="310">
        <f t="shared" si="40"/>
        <v>2045</v>
      </c>
      <c r="AF135" s="310">
        <f t="shared" si="40"/>
        <v>2046</v>
      </c>
      <c r="AG135" s="310">
        <f t="shared" si="40"/>
        <v>2047</v>
      </c>
      <c r="AH135" s="310">
        <f t="shared" si="40"/>
        <v>2048</v>
      </c>
      <c r="AI135" s="310">
        <f t="shared" si="40"/>
        <v>2049</v>
      </c>
      <c r="AJ135" s="310">
        <f t="shared" si="40"/>
        <v>2050</v>
      </c>
      <c r="AK135" s="310">
        <f t="shared" si="40"/>
        <v>2051</v>
      </c>
      <c r="AL135" s="310">
        <f t="shared" si="40"/>
        <v>2052</v>
      </c>
      <c r="AM135" s="310">
        <f t="shared" si="40"/>
        <v>2053</v>
      </c>
      <c r="AN135" s="310">
        <f t="shared" si="40"/>
        <v>2054</v>
      </c>
      <c r="AO135" s="310">
        <f t="shared" si="40"/>
        <v>2055</v>
      </c>
      <c r="AP135" s="310">
        <f t="shared" si="40"/>
        <v>2056</v>
      </c>
      <c r="AQ135" s="310">
        <f t="shared" si="40"/>
        <v>2057</v>
      </c>
      <c r="AR135" s="310">
        <f t="shared" si="40"/>
        <v>2058</v>
      </c>
      <c r="AS135" s="310">
        <f t="shared" si="40"/>
        <v>2059</v>
      </c>
      <c r="AT135" s="310">
        <f t="shared" si="40"/>
        <v>2060</v>
      </c>
      <c r="AU135" s="310">
        <f t="shared" si="40"/>
        <v>2061</v>
      </c>
      <c r="AV135" s="310">
        <f t="shared" si="40"/>
        <v>2062</v>
      </c>
      <c r="AW135" s="310">
        <f t="shared" si="40"/>
        <v>2063</v>
      </c>
      <c r="AX135" s="310">
        <f t="shared" si="40"/>
        <v>2064</v>
      </c>
      <c r="AY135" s="310">
        <f t="shared" si="40"/>
        <v>2065</v>
      </c>
    </row>
    <row r="136" spans="1:71" ht="12.75" x14ac:dyDescent="0.2">
      <c r="A136" s="305" t="s">
        <v>502</v>
      </c>
      <c r="B136" s="383"/>
      <c r="C136" s="384"/>
      <c r="D136" s="384">
        <v>4.5999999999999999E-2</v>
      </c>
      <c r="E136" s="384">
        <v>4.3999999999999997E-2</v>
      </c>
      <c r="F136" s="384">
        <v>4.2000000000000003E-2</v>
      </c>
      <c r="G136" s="384">
        <f>F136</f>
        <v>4.2000000000000003E-2</v>
      </c>
      <c r="H136" s="384">
        <f>G136</f>
        <v>4.2000000000000003E-2</v>
      </c>
      <c r="I136" s="384">
        <f t="shared" ref="I136:AY136" si="41">H136</f>
        <v>4.2000000000000003E-2</v>
      </c>
      <c r="J136" s="384">
        <f t="shared" si="41"/>
        <v>4.2000000000000003E-2</v>
      </c>
      <c r="K136" s="384">
        <f t="shared" si="41"/>
        <v>4.2000000000000003E-2</v>
      </c>
      <c r="L136" s="384">
        <f t="shared" si="41"/>
        <v>4.2000000000000003E-2</v>
      </c>
      <c r="M136" s="384">
        <f t="shared" si="41"/>
        <v>4.2000000000000003E-2</v>
      </c>
      <c r="N136" s="384">
        <f t="shared" si="41"/>
        <v>4.2000000000000003E-2</v>
      </c>
      <c r="O136" s="384">
        <f t="shared" si="41"/>
        <v>4.2000000000000003E-2</v>
      </c>
      <c r="P136" s="384">
        <f t="shared" si="41"/>
        <v>4.2000000000000003E-2</v>
      </c>
      <c r="Q136" s="384">
        <f t="shared" si="41"/>
        <v>4.2000000000000003E-2</v>
      </c>
      <c r="R136" s="384">
        <f t="shared" si="41"/>
        <v>4.2000000000000003E-2</v>
      </c>
      <c r="S136" s="384">
        <f t="shared" si="41"/>
        <v>4.2000000000000003E-2</v>
      </c>
      <c r="T136" s="384">
        <f t="shared" si="41"/>
        <v>4.2000000000000003E-2</v>
      </c>
      <c r="U136" s="384">
        <f t="shared" si="41"/>
        <v>4.2000000000000003E-2</v>
      </c>
      <c r="V136" s="384">
        <f t="shared" si="41"/>
        <v>4.2000000000000003E-2</v>
      </c>
      <c r="W136" s="384">
        <f t="shared" si="41"/>
        <v>4.2000000000000003E-2</v>
      </c>
      <c r="X136" s="384">
        <f t="shared" si="41"/>
        <v>4.2000000000000003E-2</v>
      </c>
      <c r="Y136" s="384">
        <f t="shared" si="41"/>
        <v>4.2000000000000003E-2</v>
      </c>
      <c r="Z136" s="384">
        <f t="shared" si="41"/>
        <v>4.2000000000000003E-2</v>
      </c>
      <c r="AA136" s="384">
        <f t="shared" si="41"/>
        <v>4.2000000000000003E-2</v>
      </c>
      <c r="AB136" s="384">
        <f t="shared" si="41"/>
        <v>4.2000000000000003E-2</v>
      </c>
      <c r="AC136" s="384">
        <f t="shared" si="41"/>
        <v>4.2000000000000003E-2</v>
      </c>
      <c r="AD136" s="384">
        <f t="shared" si="41"/>
        <v>4.2000000000000003E-2</v>
      </c>
      <c r="AE136" s="384">
        <f t="shared" si="41"/>
        <v>4.2000000000000003E-2</v>
      </c>
      <c r="AF136" s="384">
        <f t="shared" si="41"/>
        <v>4.2000000000000003E-2</v>
      </c>
      <c r="AG136" s="384">
        <f t="shared" si="41"/>
        <v>4.2000000000000003E-2</v>
      </c>
      <c r="AH136" s="384">
        <f t="shared" si="41"/>
        <v>4.2000000000000003E-2</v>
      </c>
      <c r="AI136" s="384">
        <f t="shared" si="41"/>
        <v>4.2000000000000003E-2</v>
      </c>
      <c r="AJ136" s="384">
        <f t="shared" si="41"/>
        <v>4.2000000000000003E-2</v>
      </c>
      <c r="AK136" s="384">
        <f t="shared" si="41"/>
        <v>4.2000000000000003E-2</v>
      </c>
      <c r="AL136" s="384">
        <f t="shared" si="41"/>
        <v>4.2000000000000003E-2</v>
      </c>
      <c r="AM136" s="384">
        <f t="shared" si="41"/>
        <v>4.2000000000000003E-2</v>
      </c>
      <c r="AN136" s="384">
        <f t="shared" si="41"/>
        <v>4.2000000000000003E-2</v>
      </c>
      <c r="AO136" s="384">
        <f t="shared" si="41"/>
        <v>4.2000000000000003E-2</v>
      </c>
      <c r="AP136" s="384">
        <f t="shared" si="41"/>
        <v>4.2000000000000003E-2</v>
      </c>
      <c r="AQ136" s="384">
        <f t="shared" si="41"/>
        <v>4.2000000000000003E-2</v>
      </c>
      <c r="AR136" s="384">
        <f t="shared" si="41"/>
        <v>4.2000000000000003E-2</v>
      </c>
      <c r="AS136" s="384">
        <f t="shared" si="41"/>
        <v>4.2000000000000003E-2</v>
      </c>
      <c r="AT136" s="384">
        <f t="shared" si="41"/>
        <v>4.2000000000000003E-2</v>
      </c>
      <c r="AU136" s="384">
        <f t="shared" si="41"/>
        <v>4.2000000000000003E-2</v>
      </c>
      <c r="AV136" s="384">
        <f t="shared" si="41"/>
        <v>4.2000000000000003E-2</v>
      </c>
      <c r="AW136" s="384">
        <f t="shared" si="41"/>
        <v>4.2000000000000003E-2</v>
      </c>
      <c r="AX136" s="384">
        <f t="shared" si="41"/>
        <v>4.2000000000000003E-2</v>
      </c>
      <c r="AY136" s="384">
        <f t="shared" si="41"/>
        <v>4.2000000000000003E-2</v>
      </c>
    </row>
    <row r="137" spans="1:71" s="183" customFormat="1" ht="15" x14ac:dyDescent="0.2">
      <c r="A137" s="305" t="s">
        <v>503</v>
      </c>
      <c r="B137" s="385"/>
      <c r="C137" s="386">
        <f>(1+B137)*(1+C136)-1</f>
        <v>0</v>
      </c>
      <c r="D137" s="386">
        <f>(1+C137)*(1+D136)-1</f>
        <v>4.6000000000000041E-2</v>
      </c>
      <c r="E137" s="386">
        <f>(1+D137)*(1+E136)-1</f>
        <v>9.2024000000000106E-2</v>
      </c>
      <c r="F137" s="386">
        <f t="shared" ref="F137:AY137" si="42">(1+E137)*(1+F136)-1</f>
        <v>0.13788900800000015</v>
      </c>
      <c r="G137" s="386">
        <f>(1+F137)*(1+G136)-1</f>
        <v>0.18568034633600017</v>
      </c>
      <c r="H137" s="386">
        <f t="shared" si="42"/>
        <v>0.2354789208821122</v>
      </c>
      <c r="I137" s="386">
        <f t="shared" si="42"/>
        <v>0.28736903555916093</v>
      </c>
      <c r="J137" s="386">
        <f t="shared" si="42"/>
        <v>0.34143853505264565</v>
      </c>
      <c r="K137" s="386">
        <f t="shared" si="42"/>
        <v>0.39777895352485682</v>
      </c>
      <c r="L137" s="386">
        <f t="shared" si="42"/>
        <v>0.45648566957290093</v>
      </c>
      <c r="M137" s="386">
        <f t="shared" si="42"/>
        <v>0.51765806769496292</v>
      </c>
      <c r="N137" s="386">
        <f t="shared" si="42"/>
        <v>0.58139970653815132</v>
      </c>
      <c r="O137" s="386">
        <f t="shared" si="42"/>
        <v>0.64781849421275384</v>
      </c>
      <c r="P137" s="386">
        <f t="shared" si="42"/>
        <v>0.71702687096968964</v>
      </c>
      <c r="Q137" s="386">
        <f t="shared" si="42"/>
        <v>0.78914199955041675</v>
      </c>
      <c r="R137" s="386">
        <f t="shared" si="42"/>
        <v>0.86428596353153431</v>
      </c>
      <c r="S137" s="386">
        <f t="shared" si="42"/>
        <v>0.94258597399985877</v>
      </c>
      <c r="T137" s="386">
        <f t="shared" si="42"/>
        <v>1.0241745849078527</v>
      </c>
      <c r="U137" s="386">
        <f t="shared" si="42"/>
        <v>1.1091899174739828</v>
      </c>
      <c r="V137" s="386">
        <f t="shared" si="42"/>
        <v>1.19777589400789</v>
      </c>
      <c r="W137" s="386">
        <f t="shared" si="42"/>
        <v>1.2900824815562215</v>
      </c>
      <c r="X137" s="386">
        <f t="shared" si="42"/>
        <v>1.3862659457815827</v>
      </c>
      <c r="Y137" s="386">
        <f t="shared" si="42"/>
        <v>1.4864891155044093</v>
      </c>
      <c r="Z137" s="386">
        <f t="shared" si="42"/>
        <v>1.5909216583555947</v>
      </c>
      <c r="AA137" s="386">
        <f t="shared" si="42"/>
        <v>1.6997403680065299</v>
      </c>
      <c r="AB137" s="386">
        <f t="shared" si="42"/>
        <v>1.8131294634628041</v>
      </c>
      <c r="AC137" s="386">
        <f t="shared" si="42"/>
        <v>1.9312809009282419</v>
      </c>
      <c r="AD137" s="386">
        <f t="shared" si="42"/>
        <v>2.0543946987672284</v>
      </c>
      <c r="AE137" s="386">
        <f t="shared" si="42"/>
        <v>2.1826792761154521</v>
      </c>
      <c r="AF137" s="386">
        <f t="shared" si="42"/>
        <v>2.3163518057123014</v>
      </c>
      <c r="AG137" s="386">
        <f t="shared" si="42"/>
        <v>2.4556385815522184</v>
      </c>
      <c r="AH137" s="386">
        <f t="shared" si="42"/>
        <v>2.6007754019774119</v>
      </c>
      <c r="AI137" s="386">
        <f t="shared" si="42"/>
        <v>2.7520079688604633</v>
      </c>
      <c r="AJ137" s="386">
        <f t="shared" si="42"/>
        <v>2.909592303552603</v>
      </c>
      <c r="AK137" s="386">
        <f t="shared" si="42"/>
        <v>3.0737951803018122</v>
      </c>
      <c r="AL137" s="386">
        <f t="shared" si="42"/>
        <v>3.2448945778744882</v>
      </c>
      <c r="AM137" s="386">
        <f t="shared" si="42"/>
        <v>3.4231801501452166</v>
      </c>
      <c r="AN137" s="386">
        <f t="shared" si="42"/>
        <v>3.6089537164513157</v>
      </c>
      <c r="AO137" s="386">
        <f t="shared" si="42"/>
        <v>3.8025297725422709</v>
      </c>
      <c r="AP137" s="386">
        <f t="shared" si="42"/>
        <v>4.0042360229890468</v>
      </c>
      <c r="AQ137" s="386">
        <f t="shared" si="42"/>
        <v>4.2144139359545871</v>
      </c>
      <c r="AR137" s="386">
        <f t="shared" si="42"/>
        <v>4.4334193212646804</v>
      </c>
      <c r="AS137" s="386">
        <f t="shared" si="42"/>
        <v>4.6616229327577976</v>
      </c>
      <c r="AT137" s="386">
        <f t="shared" si="42"/>
        <v>4.8994110959336252</v>
      </c>
      <c r="AU137" s="386">
        <f t="shared" si="42"/>
        <v>5.147186361962838</v>
      </c>
      <c r="AV137" s="386">
        <f t="shared" si="42"/>
        <v>5.4053681891652774</v>
      </c>
      <c r="AW137" s="386">
        <f>(1+AV137)*(1+AW136)-1</f>
        <v>5.6743936531102195</v>
      </c>
      <c r="AX137" s="386">
        <f t="shared" si="42"/>
        <v>5.9547181865408492</v>
      </c>
      <c r="AY137" s="386">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3">
        <v>2016</v>
      </c>
      <c r="C139" s="383">
        <f>B139+1</f>
        <v>2017</v>
      </c>
      <c r="D139" s="383">
        <f t="shared" ref="D139:S140" si="43">C139+1</f>
        <v>2018</v>
      </c>
      <c r="E139" s="383">
        <f t="shared" si="43"/>
        <v>2019</v>
      </c>
      <c r="F139" s="383">
        <f t="shared" si="43"/>
        <v>2020</v>
      </c>
      <c r="G139" s="383">
        <f t="shared" si="43"/>
        <v>2021</v>
      </c>
      <c r="H139" s="383">
        <f t="shared" si="43"/>
        <v>2022</v>
      </c>
      <c r="I139" s="383">
        <f t="shared" si="43"/>
        <v>2023</v>
      </c>
      <c r="J139" s="383">
        <f t="shared" si="43"/>
        <v>2024</v>
      </c>
      <c r="K139" s="383">
        <f t="shared" si="43"/>
        <v>2025</v>
      </c>
      <c r="L139" s="383">
        <f t="shared" si="43"/>
        <v>2026</v>
      </c>
      <c r="M139" s="383">
        <f t="shared" si="43"/>
        <v>2027</v>
      </c>
      <c r="N139" s="383">
        <f t="shared" si="43"/>
        <v>2028</v>
      </c>
      <c r="O139" s="383">
        <f t="shared" si="43"/>
        <v>2029</v>
      </c>
      <c r="P139" s="383">
        <f t="shared" si="43"/>
        <v>2030</v>
      </c>
      <c r="Q139" s="383">
        <f t="shared" si="43"/>
        <v>2031</v>
      </c>
      <c r="R139" s="383">
        <f t="shared" si="43"/>
        <v>2032</v>
      </c>
      <c r="S139" s="383">
        <f t="shared" si="43"/>
        <v>2033</v>
      </c>
      <c r="T139" s="383">
        <f t="shared" ref="T139:AI140" si="44">S139+1</f>
        <v>2034</v>
      </c>
      <c r="U139" s="383">
        <f t="shared" si="44"/>
        <v>2035</v>
      </c>
      <c r="V139" s="383">
        <f t="shared" si="44"/>
        <v>2036</v>
      </c>
      <c r="W139" s="383">
        <f t="shared" si="44"/>
        <v>2037</v>
      </c>
      <c r="X139" s="383">
        <f t="shared" si="44"/>
        <v>2038</v>
      </c>
      <c r="Y139" s="383">
        <f t="shared" si="44"/>
        <v>2039</v>
      </c>
      <c r="Z139" s="383">
        <f t="shared" si="44"/>
        <v>2040</v>
      </c>
      <c r="AA139" s="383">
        <f t="shared" si="44"/>
        <v>2041</v>
      </c>
      <c r="AB139" s="383">
        <f t="shared" si="44"/>
        <v>2042</v>
      </c>
      <c r="AC139" s="383">
        <f t="shared" si="44"/>
        <v>2043</v>
      </c>
      <c r="AD139" s="383">
        <f t="shared" si="44"/>
        <v>2044</v>
      </c>
      <c r="AE139" s="383">
        <f t="shared" si="44"/>
        <v>2045</v>
      </c>
      <c r="AF139" s="383">
        <f t="shared" si="44"/>
        <v>2046</v>
      </c>
      <c r="AG139" s="383">
        <f t="shared" si="44"/>
        <v>2047</v>
      </c>
      <c r="AH139" s="383">
        <f t="shared" si="44"/>
        <v>2048</v>
      </c>
      <c r="AI139" s="383">
        <f t="shared" si="44"/>
        <v>2049</v>
      </c>
      <c r="AJ139" s="383">
        <f t="shared" ref="AJ139:AY140" si="45">AI139+1</f>
        <v>2050</v>
      </c>
      <c r="AK139" s="383">
        <f t="shared" si="45"/>
        <v>2051</v>
      </c>
      <c r="AL139" s="383">
        <f t="shared" si="45"/>
        <v>2052</v>
      </c>
      <c r="AM139" s="383">
        <f t="shared" si="45"/>
        <v>2053</v>
      </c>
      <c r="AN139" s="383">
        <f t="shared" si="45"/>
        <v>2054</v>
      </c>
      <c r="AO139" s="383">
        <f t="shared" si="45"/>
        <v>2055</v>
      </c>
      <c r="AP139" s="383">
        <f t="shared" si="45"/>
        <v>2056</v>
      </c>
      <c r="AQ139" s="383">
        <f t="shared" si="45"/>
        <v>2057</v>
      </c>
      <c r="AR139" s="383">
        <f t="shared" si="45"/>
        <v>2058</v>
      </c>
      <c r="AS139" s="383">
        <f t="shared" si="45"/>
        <v>2059</v>
      </c>
      <c r="AT139" s="383">
        <f t="shared" si="45"/>
        <v>2060</v>
      </c>
      <c r="AU139" s="383">
        <f t="shared" si="45"/>
        <v>2061</v>
      </c>
      <c r="AV139" s="383">
        <f t="shared" si="45"/>
        <v>2062</v>
      </c>
      <c r="AW139" s="383">
        <f t="shared" si="45"/>
        <v>2063</v>
      </c>
      <c r="AX139" s="383">
        <f t="shared" si="45"/>
        <v>2064</v>
      </c>
      <c r="AY139" s="383">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87">
        <v>0</v>
      </c>
      <c r="C140" s="387">
        <v>0</v>
      </c>
      <c r="D140" s="387">
        <v>1</v>
      </c>
      <c r="E140" s="387">
        <f>D140+1</f>
        <v>2</v>
      </c>
      <c r="F140" s="387">
        <f t="shared" si="43"/>
        <v>3</v>
      </c>
      <c r="G140" s="387">
        <f t="shared" si="43"/>
        <v>4</v>
      </c>
      <c r="H140" s="387">
        <f t="shared" si="43"/>
        <v>5</v>
      </c>
      <c r="I140" s="387">
        <f t="shared" si="43"/>
        <v>6</v>
      </c>
      <c r="J140" s="387">
        <f t="shared" si="43"/>
        <v>7</v>
      </c>
      <c r="K140" s="387">
        <f t="shared" si="43"/>
        <v>8</v>
      </c>
      <c r="L140" s="387">
        <f t="shared" si="43"/>
        <v>9</v>
      </c>
      <c r="M140" s="387">
        <f t="shared" si="43"/>
        <v>10</v>
      </c>
      <c r="N140" s="387">
        <f t="shared" si="43"/>
        <v>11</v>
      </c>
      <c r="O140" s="387">
        <f t="shared" si="43"/>
        <v>12</v>
      </c>
      <c r="P140" s="387">
        <f t="shared" si="43"/>
        <v>13</v>
      </c>
      <c r="Q140" s="387">
        <f t="shared" si="43"/>
        <v>14</v>
      </c>
      <c r="R140" s="387">
        <f t="shared" si="43"/>
        <v>15</v>
      </c>
      <c r="S140" s="387">
        <f t="shared" si="43"/>
        <v>16</v>
      </c>
      <c r="T140" s="387">
        <f t="shared" si="44"/>
        <v>17</v>
      </c>
      <c r="U140" s="387">
        <f t="shared" si="44"/>
        <v>18</v>
      </c>
      <c r="V140" s="387">
        <f t="shared" si="44"/>
        <v>19</v>
      </c>
      <c r="W140" s="387">
        <f t="shared" si="44"/>
        <v>20</v>
      </c>
      <c r="X140" s="387">
        <f t="shared" si="44"/>
        <v>21</v>
      </c>
      <c r="Y140" s="387">
        <f t="shared" si="44"/>
        <v>22</v>
      </c>
      <c r="Z140" s="387">
        <f t="shared" si="44"/>
        <v>23</v>
      </c>
      <c r="AA140" s="387">
        <f t="shared" si="44"/>
        <v>24</v>
      </c>
      <c r="AB140" s="387">
        <f t="shared" si="44"/>
        <v>25</v>
      </c>
      <c r="AC140" s="387">
        <f t="shared" si="44"/>
        <v>26</v>
      </c>
      <c r="AD140" s="387">
        <f t="shared" si="44"/>
        <v>27</v>
      </c>
      <c r="AE140" s="387">
        <f t="shared" si="44"/>
        <v>28</v>
      </c>
      <c r="AF140" s="387">
        <f t="shared" si="44"/>
        <v>29</v>
      </c>
      <c r="AG140" s="387">
        <f t="shared" si="44"/>
        <v>30</v>
      </c>
      <c r="AH140" s="387">
        <f t="shared" si="44"/>
        <v>31</v>
      </c>
      <c r="AI140" s="387">
        <f t="shared" si="44"/>
        <v>32</v>
      </c>
      <c r="AJ140" s="387">
        <f t="shared" si="45"/>
        <v>33</v>
      </c>
      <c r="AK140" s="387">
        <f t="shared" si="45"/>
        <v>34</v>
      </c>
      <c r="AL140" s="387">
        <f t="shared" si="45"/>
        <v>35</v>
      </c>
      <c r="AM140" s="387">
        <f t="shared" si="45"/>
        <v>36</v>
      </c>
      <c r="AN140" s="387">
        <f t="shared" si="45"/>
        <v>37</v>
      </c>
      <c r="AO140" s="387">
        <f t="shared" si="45"/>
        <v>38</v>
      </c>
      <c r="AP140" s="387">
        <f>AO140+1</f>
        <v>39</v>
      </c>
      <c r="AQ140" s="387">
        <f t="shared" si="45"/>
        <v>40</v>
      </c>
      <c r="AR140" s="387">
        <f t="shared" si="45"/>
        <v>41</v>
      </c>
      <c r="AS140" s="387">
        <f t="shared" si="45"/>
        <v>42</v>
      </c>
      <c r="AT140" s="387">
        <f t="shared" si="45"/>
        <v>43</v>
      </c>
      <c r="AU140" s="387">
        <f t="shared" si="45"/>
        <v>44</v>
      </c>
      <c r="AV140" s="387">
        <f t="shared" si="45"/>
        <v>45</v>
      </c>
      <c r="AW140" s="387">
        <f t="shared" si="45"/>
        <v>46</v>
      </c>
      <c r="AX140" s="387">
        <f t="shared" si="45"/>
        <v>47</v>
      </c>
      <c r="AY140" s="387">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88">
        <f>AVERAGE(A140:B140)</f>
        <v>0</v>
      </c>
      <c r="C141" s="388">
        <f>AVERAGE(B140:C140)</f>
        <v>0</v>
      </c>
      <c r="D141" s="388">
        <f>AVERAGE(C140:D140)</f>
        <v>0.5</v>
      </c>
      <c r="E141" s="388">
        <f>AVERAGE(D140:E140)</f>
        <v>1.5</v>
      </c>
      <c r="F141" s="388">
        <f t="shared" ref="F141:AO141" si="46">AVERAGE(E140:F140)</f>
        <v>2.5</v>
      </c>
      <c r="G141" s="388">
        <f t="shared" si="46"/>
        <v>3.5</v>
      </c>
      <c r="H141" s="388">
        <f t="shared" si="46"/>
        <v>4.5</v>
      </c>
      <c r="I141" s="388">
        <f t="shared" si="46"/>
        <v>5.5</v>
      </c>
      <c r="J141" s="388">
        <f t="shared" si="46"/>
        <v>6.5</v>
      </c>
      <c r="K141" s="388">
        <f t="shared" si="46"/>
        <v>7.5</v>
      </c>
      <c r="L141" s="388">
        <f t="shared" si="46"/>
        <v>8.5</v>
      </c>
      <c r="M141" s="388">
        <f t="shared" si="46"/>
        <v>9.5</v>
      </c>
      <c r="N141" s="388">
        <f t="shared" si="46"/>
        <v>10.5</v>
      </c>
      <c r="O141" s="388">
        <f t="shared" si="46"/>
        <v>11.5</v>
      </c>
      <c r="P141" s="388">
        <f t="shared" si="46"/>
        <v>12.5</v>
      </c>
      <c r="Q141" s="388">
        <f t="shared" si="46"/>
        <v>13.5</v>
      </c>
      <c r="R141" s="388">
        <f t="shared" si="46"/>
        <v>14.5</v>
      </c>
      <c r="S141" s="388">
        <f t="shared" si="46"/>
        <v>15.5</v>
      </c>
      <c r="T141" s="388">
        <f t="shared" si="46"/>
        <v>16.5</v>
      </c>
      <c r="U141" s="388">
        <f t="shared" si="46"/>
        <v>17.5</v>
      </c>
      <c r="V141" s="388">
        <f t="shared" si="46"/>
        <v>18.5</v>
      </c>
      <c r="W141" s="388">
        <f t="shared" si="46"/>
        <v>19.5</v>
      </c>
      <c r="X141" s="388">
        <f t="shared" si="46"/>
        <v>20.5</v>
      </c>
      <c r="Y141" s="388">
        <f t="shared" si="46"/>
        <v>21.5</v>
      </c>
      <c r="Z141" s="388">
        <f t="shared" si="46"/>
        <v>22.5</v>
      </c>
      <c r="AA141" s="388">
        <f t="shared" si="46"/>
        <v>23.5</v>
      </c>
      <c r="AB141" s="388">
        <f t="shared" si="46"/>
        <v>24.5</v>
      </c>
      <c r="AC141" s="388">
        <f t="shared" si="46"/>
        <v>25.5</v>
      </c>
      <c r="AD141" s="388">
        <f t="shared" si="46"/>
        <v>26.5</v>
      </c>
      <c r="AE141" s="388">
        <f t="shared" si="46"/>
        <v>27.5</v>
      </c>
      <c r="AF141" s="388">
        <f t="shared" si="46"/>
        <v>28.5</v>
      </c>
      <c r="AG141" s="388">
        <f t="shared" si="46"/>
        <v>29.5</v>
      </c>
      <c r="AH141" s="388">
        <f t="shared" si="46"/>
        <v>30.5</v>
      </c>
      <c r="AI141" s="388">
        <f t="shared" si="46"/>
        <v>31.5</v>
      </c>
      <c r="AJ141" s="388">
        <f t="shared" si="46"/>
        <v>32.5</v>
      </c>
      <c r="AK141" s="388">
        <f t="shared" si="46"/>
        <v>33.5</v>
      </c>
      <c r="AL141" s="388">
        <f t="shared" si="46"/>
        <v>34.5</v>
      </c>
      <c r="AM141" s="388">
        <f t="shared" si="46"/>
        <v>35.5</v>
      </c>
      <c r="AN141" s="388">
        <f t="shared" si="46"/>
        <v>36.5</v>
      </c>
      <c r="AO141" s="388">
        <f t="shared" si="46"/>
        <v>37.5</v>
      </c>
      <c r="AP141" s="388">
        <f>AVERAGE(AO140:AP140)</f>
        <v>38.5</v>
      </c>
      <c r="AQ141" s="388">
        <f t="shared" ref="AQ141:AY141" si="47">AVERAGE(AP140:AQ140)</f>
        <v>39.5</v>
      </c>
      <c r="AR141" s="388">
        <f t="shared" si="47"/>
        <v>40.5</v>
      </c>
      <c r="AS141" s="388">
        <f t="shared" si="47"/>
        <v>41.5</v>
      </c>
      <c r="AT141" s="388">
        <f t="shared" si="47"/>
        <v>42.5</v>
      </c>
      <c r="AU141" s="388">
        <f t="shared" si="47"/>
        <v>43.5</v>
      </c>
      <c r="AV141" s="388">
        <f t="shared" si="47"/>
        <v>44.5</v>
      </c>
      <c r="AW141" s="388">
        <f t="shared" si="47"/>
        <v>45.5</v>
      </c>
      <c r="AX141" s="388">
        <f t="shared" si="47"/>
        <v>46.5</v>
      </c>
      <c r="AY141" s="388">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7" zoomScale="70" zoomScaleSheetLayoutView="70" workbookViewId="0">
      <selection activeCell="I26" sqref="I26"/>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7" t="str">
        <f>'2. паспорт  ТП'!A4:S4</f>
        <v>Год раскрытия информации: 2023 год</v>
      </c>
      <c r="B5" s="427"/>
      <c r="C5" s="427"/>
      <c r="D5" s="427"/>
      <c r="E5" s="427"/>
      <c r="F5" s="427"/>
      <c r="G5" s="427"/>
      <c r="H5" s="427"/>
      <c r="I5" s="427"/>
      <c r="J5" s="427"/>
      <c r="K5" s="427"/>
      <c r="L5" s="427"/>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43" t="s">
        <v>6</v>
      </c>
      <c r="B7" s="443"/>
      <c r="C7" s="443"/>
      <c r="D7" s="443"/>
      <c r="E7" s="443"/>
      <c r="F7" s="443"/>
      <c r="G7" s="443"/>
      <c r="H7" s="443"/>
      <c r="I7" s="443"/>
      <c r="J7" s="443"/>
      <c r="K7" s="443"/>
      <c r="L7" s="443"/>
    </row>
    <row r="8" spans="1:44" ht="18.75" x14ac:dyDescent="0.25">
      <c r="A8" s="443"/>
      <c r="B8" s="443"/>
      <c r="C8" s="443"/>
      <c r="D8" s="443"/>
      <c r="E8" s="443"/>
      <c r="F8" s="443"/>
      <c r="G8" s="443"/>
      <c r="H8" s="443"/>
      <c r="I8" s="443"/>
      <c r="J8" s="443"/>
      <c r="K8" s="443"/>
      <c r="L8" s="443"/>
    </row>
    <row r="9" spans="1:44" x14ac:dyDescent="0.25">
      <c r="A9" s="437" t="str">
        <f>'1. паспорт местоположение'!A9:C9</f>
        <v>Акционерное общество "Россети Янтарь"</v>
      </c>
      <c r="B9" s="437"/>
      <c r="C9" s="437"/>
      <c r="D9" s="437"/>
      <c r="E9" s="437"/>
      <c r="F9" s="437"/>
      <c r="G9" s="437"/>
      <c r="H9" s="437"/>
      <c r="I9" s="437"/>
      <c r="J9" s="437"/>
      <c r="K9" s="437"/>
      <c r="L9" s="437"/>
    </row>
    <row r="10" spans="1:44" x14ac:dyDescent="0.25">
      <c r="A10" s="439" t="s">
        <v>5</v>
      </c>
      <c r="B10" s="439"/>
      <c r="C10" s="439"/>
      <c r="D10" s="439"/>
      <c r="E10" s="439"/>
      <c r="F10" s="439"/>
      <c r="G10" s="439"/>
      <c r="H10" s="439"/>
      <c r="I10" s="439"/>
      <c r="J10" s="439"/>
      <c r="K10" s="439"/>
      <c r="L10" s="439"/>
    </row>
    <row r="11" spans="1:44" ht="18.75" x14ac:dyDescent="0.25">
      <c r="A11" s="443"/>
      <c r="B11" s="443"/>
      <c r="C11" s="443"/>
      <c r="D11" s="443"/>
      <c r="E11" s="443"/>
      <c r="F11" s="443"/>
      <c r="G11" s="443"/>
      <c r="H11" s="443"/>
      <c r="I11" s="443"/>
      <c r="J11" s="443"/>
      <c r="K11" s="443"/>
      <c r="L11" s="443"/>
    </row>
    <row r="12" spans="1:44" x14ac:dyDescent="0.25">
      <c r="A12" s="437" t="str">
        <f>'1. паспорт местоположение'!A12:C12</f>
        <v>L_949-92</v>
      </c>
      <c r="B12" s="437"/>
      <c r="C12" s="437"/>
      <c r="D12" s="437"/>
      <c r="E12" s="437"/>
      <c r="F12" s="437"/>
      <c r="G12" s="437"/>
      <c r="H12" s="437"/>
      <c r="I12" s="437"/>
      <c r="J12" s="437"/>
      <c r="K12" s="437"/>
      <c r="L12" s="437"/>
    </row>
    <row r="13" spans="1:44" x14ac:dyDescent="0.25">
      <c r="A13" s="439" t="s">
        <v>4</v>
      </c>
      <c r="B13" s="439"/>
      <c r="C13" s="439"/>
      <c r="D13" s="439"/>
      <c r="E13" s="439"/>
      <c r="F13" s="439"/>
      <c r="G13" s="439"/>
      <c r="H13" s="439"/>
      <c r="I13" s="439"/>
      <c r="J13" s="439"/>
      <c r="K13" s="439"/>
      <c r="L13" s="439"/>
    </row>
    <row r="14" spans="1:44" ht="18.75" x14ac:dyDescent="0.25">
      <c r="A14" s="444"/>
      <c r="B14" s="444"/>
      <c r="C14" s="444"/>
      <c r="D14" s="444"/>
      <c r="E14" s="444"/>
      <c r="F14" s="444"/>
      <c r="G14" s="444"/>
      <c r="H14" s="444"/>
      <c r="I14" s="444"/>
      <c r="J14" s="444"/>
      <c r="K14" s="444"/>
      <c r="L14" s="444"/>
    </row>
    <row r="15" spans="1:44" x14ac:dyDescent="0.25">
      <c r="A15" s="437" t="str">
        <f>'1. паспорт местоположение'!A15</f>
        <v>Расширение просек ВЛ 15 кВ № 15-218 площадью 1,0 га и реконструкция участка ВЛ 15 кВ № 15-218 протяженностью 0,4 км с заменой голого провода на СИП</v>
      </c>
      <c r="B15" s="437"/>
      <c r="C15" s="437"/>
      <c r="D15" s="437"/>
      <c r="E15" s="437"/>
      <c r="F15" s="437"/>
      <c r="G15" s="437"/>
      <c r="H15" s="437"/>
      <c r="I15" s="437"/>
      <c r="J15" s="437"/>
      <c r="K15" s="437"/>
      <c r="L15" s="437"/>
    </row>
    <row r="16" spans="1:44" x14ac:dyDescent="0.25">
      <c r="A16" s="439" t="s">
        <v>3</v>
      </c>
      <c r="B16" s="439"/>
      <c r="C16" s="439"/>
      <c r="D16" s="439"/>
      <c r="E16" s="439"/>
      <c r="F16" s="439"/>
      <c r="G16" s="439"/>
      <c r="H16" s="439"/>
      <c r="I16" s="439"/>
      <c r="J16" s="439"/>
      <c r="K16" s="439"/>
      <c r="L16" s="439"/>
    </row>
    <row r="17" spans="1:12" ht="15.75" customHeight="1" x14ac:dyDescent="0.25">
      <c r="L17" s="78"/>
    </row>
    <row r="18" spans="1:12" x14ac:dyDescent="0.25">
      <c r="K18" s="77"/>
    </row>
    <row r="19" spans="1:12" ht="15.75" customHeight="1" x14ac:dyDescent="0.25">
      <c r="A19" s="501" t="s">
        <v>429</v>
      </c>
      <c r="B19" s="501"/>
      <c r="C19" s="501"/>
      <c r="D19" s="501"/>
      <c r="E19" s="501"/>
      <c r="F19" s="501"/>
      <c r="G19" s="501"/>
      <c r="H19" s="501"/>
      <c r="I19" s="501"/>
      <c r="J19" s="501"/>
      <c r="K19" s="501"/>
      <c r="L19" s="501"/>
    </row>
    <row r="20" spans="1:12" x14ac:dyDescent="0.25">
      <c r="A20" s="57"/>
      <c r="B20" s="57"/>
      <c r="C20" s="76"/>
      <c r="D20" s="76"/>
      <c r="E20" s="76"/>
      <c r="F20" s="76"/>
      <c r="G20" s="76"/>
      <c r="H20" s="76"/>
      <c r="I20" s="76"/>
      <c r="J20" s="76"/>
      <c r="K20" s="76"/>
      <c r="L20" s="76"/>
    </row>
    <row r="21" spans="1:12" ht="28.5" customHeight="1" x14ac:dyDescent="0.25">
      <c r="A21" s="502" t="s">
        <v>214</v>
      </c>
      <c r="B21" s="502" t="s">
        <v>213</v>
      </c>
      <c r="C21" s="508" t="s">
        <v>361</v>
      </c>
      <c r="D21" s="508"/>
      <c r="E21" s="508"/>
      <c r="F21" s="508"/>
      <c r="G21" s="508"/>
      <c r="H21" s="508"/>
      <c r="I21" s="503" t="s">
        <v>212</v>
      </c>
      <c r="J21" s="505" t="s">
        <v>363</v>
      </c>
      <c r="K21" s="502" t="s">
        <v>211</v>
      </c>
      <c r="L21" s="504" t="s">
        <v>362</v>
      </c>
    </row>
    <row r="22" spans="1:12" ht="58.5" customHeight="1" x14ac:dyDescent="0.25">
      <c r="A22" s="502"/>
      <c r="B22" s="502"/>
      <c r="C22" s="509" t="s">
        <v>1</v>
      </c>
      <c r="D22" s="509"/>
      <c r="E22" s="509" t="s">
        <v>8</v>
      </c>
      <c r="F22" s="509"/>
      <c r="G22" s="509" t="s">
        <v>565</v>
      </c>
      <c r="H22" s="509"/>
      <c r="I22" s="503"/>
      <c r="J22" s="506"/>
      <c r="K22" s="502"/>
      <c r="L22" s="504"/>
    </row>
    <row r="23" spans="1:12" ht="31.5" x14ac:dyDescent="0.25">
      <c r="A23" s="502"/>
      <c r="B23" s="502"/>
      <c r="C23" s="75" t="s">
        <v>210</v>
      </c>
      <c r="D23" s="75" t="s">
        <v>209</v>
      </c>
      <c r="E23" s="75" t="s">
        <v>210</v>
      </c>
      <c r="F23" s="75" t="s">
        <v>209</v>
      </c>
      <c r="G23" s="318" t="s">
        <v>210</v>
      </c>
      <c r="H23" s="318" t="s">
        <v>209</v>
      </c>
      <c r="I23" s="503"/>
      <c r="J23" s="507"/>
      <c r="K23" s="502"/>
      <c r="L23" s="504"/>
    </row>
    <row r="24" spans="1:12" x14ac:dyDescent="0.25">
      <c r="A24" s="62">
        <v>1</v>
      </c>
      <c r="B24" s="62">
        <v>2</v>
      </c>
      <c r="C24" s="75">
        <v>3</v>
      </c>
      <c r="D24" s="75">
        <v>4</v>
      </c>
      <c r="E24" s="75">
        <v>5</v>
      </c>
      <c r="F24" s="75">
        <v>6</v>
      </c>
      <c r="G24" s="318">
        <v>7</v>
      </c>
      <c r="H24" s="318">
        <v>8</v>
      </c>
      <c r="I24" s="75">
        <v>9</v>
      </c>
      <c r="J24" s="75">
        <v>10</v>
      </c>
      <c r="K24" s="75">
        <v>11</v>
      </c>
      <c r="L24" s="75">
        <v>12</v>
      </c>
    </row>
    <row r="25" spans="1:12" ht="15.75" customHeight="1" x14ac:dyDescent="0.25">
      <c r="A25" s="69">
        <v>1</v>
      </c>
      <c r="B25" s="70" t="s">
        <v>208</v>
      </c>
      <c r="C25" s="319"/>
      <c r="D25" s="319"/>
      <c r="E25" s="319"/>
      <c r="F25" s="319"/>
      <c r="G25" s="319"/>
      <c r="H25" s="319"/>
      <c r="I25" s="73"/>
      <c r="J25" s="73"/>
      <c r="K25" s="67"/>
      <c r="L25" s="79"/>
    </row>
    <row r="26" spans="1:12" ht="21.75" customHeight="1" x14ac:dyDescent="0.25">
      <c r="A26" s="69" t="s">
        <v>207</v>
      </c>
      <c r="B26" s="74" t="s">
        <v>368</v>
      </c>
      <c r="C26" s="358" t="s">
        <v>464</v>
      </c>
      <c r="D26" s="358" t="s">
        <v>464</v>
      </c>
      <c r="E26" s="358" t="s">
        <v>464</v>
      </c>
      <c r="F26" s="358" t="s">
        <v>464</v>
      </c>
      <c r="G26" s="358" t="s">
        <v>464</v>
      </c>
      <c r="H26" s="358" t="s">
        <v>464</v>
      </c>
      <c r="I26" s="359"/>
      <c r="J26" s="73"/>
      <c r="K26" s="67"/>
      <c r="L26" s="67"/>
    </row>
    <row r="27" spans="1:12" s="58" customFormat="1" ht="39" customHeight="1" x14ac:dyDescent="0.25">
      <c r="A27" s="69" t="s">
        <v>206</v>
      </c>
      <c r="B27" s="74" t="s">
        <v>370</v>
      </c>
      <c r="C27" s="358" t="s">
        <v>464</v>
      </c>
      <c r="D27" s="358" t="s">
        <v>464</v>
      </c>
      <c r="E27" s="358" t="s">
        <v>464</v>
      </c>
      <c r="F27" s="358" t="s">
        <v>464</v>
      </c>
      <c r="G27" s="358" t="s">
        <v>464</v>
      </c>
      <c r="H27" s="358" t="s">
        <v>464</v>
      </c>
      <c r="I27" s="359"/>
      <c r="J27" s="73"/>
      <c r="K27" s="67"/>
      <c r="L27" s="67"/>
    </row>
    <row r="28" spans="1:12" s="58" customFormat="1" ht="70.5" customHeight="1" x14ac:dyDescent="0.25">
      <c r="A28" s="69" t="s">
        <v>369</v>
      </c>
      <c r="B28" s="74" t="s">
        <v>374</v>
      </c>
      <c r="C28" s="358" t="s">
        <v>464</v>
      </c>
      <c r="D28" s="358" t="s">
        <v>464</v>
      </c>
      <c r="E28" s="358" t="s">
        <v>464</v>
      </c>
      <c r="F28" s="358" t="s">
        <v>464</v>
      </c>
      <c r="G28" s="358" t="s">
        <v>464</v>
      </c>
      <c r="H28" s="358" t="s">
        <v>464</v>
      </c>
      <c r="I28" s="359"/>
      <c r="J28" s="73"/>
      <c r="K28" s="67"/>
      <c r="L28" s="67"/>
    </row>
    <row r="29" spans="1:12" s="58" customFormat="1" ht="54" customHeight="1" x14ac:dyDescent="0.25">
      <c r="A29" s="69" t="s">
        <v>205</v>
      </c>
      <c r="B29" s="74" t="s">
        <v>373</v>
      </c>
      <c r="C29" s="358" t="s">
        <v>464</v>
      </c>
      <c r="D29" s="358" t="s">
        <v>464</v>
      </c>
      <c r="E29" s="358" t="s">
        <v>464</v>
      </c>
      <c r="F29" s="358" t="s">
        <v>464</v>
      </c>
      <c r="G29" s="358" t="s">
        <v>464</v>
      </c>
      <c r="H29" s="358" t="s">
        <v>464</v>
      </c>
      <c r="I29" s="359"/>
      <c r="J29" s="73"/>
      <c r="K29" s="67"/>
      <c r="L29" s="67"/>
    </row>
    <row r="30" spans="1:12" s="58" customFormat="1" ht="42" customHeight="1" x14ac:dyDescent="0.25">
      <c r="A30" s="69" t="s">
        <v>204</v>
      </c>
      <c r="B30" s="74" t="s">
        <v>375</v>
      </c>
      <c r="C30" s="358" t="s">
        <v>464</v>
      </c>
      <c r="D30" s="358" t="s">
        <v>464</v>
      </c>
      <c r="E30" s="358" t="s">
        <v>464</v>
      </c>
      <c r="F30" s="358" t="s">
        <v>464</v>
      </c>
      <c r="G30" s="358" t="s">
        <v>464</v>
      </c>
      <c r="H30" s="358" t="s">
        <v>464</v>
      </c>
      <c r="I30" s="359"/>
      <c r="J30" s="73"/>
      <c r="K30" s="67"/>
      <c r="L30" s="67"/>
    </row>
    <row r="31" spans="1:12" s="58" customFormat="1" ht="37.5" customHeight="1" x14ac:dyDescent="0.25">
      <c r="A31" s="69" t="s">
        <v>203</v>
      </c>
      <c r="B31" s="68" t="s">
        <v>371</v>
      </c>
      <c r="C31" s="358" t="s">
        <v>464</v>
      </c>
      <c r="D31" s="358" t="s">
        <v>464</v>
      </c>
      <c r="E31" s="358" t="s">
        <v>464</v>
      </c>
      <c r="F31" s="358" t="s">
        <v>464</v>
      </c>
      <c r="G31" s="358" t="s">
        <v>464</v>
      </c>
      <c r="H31" s="358" t="s">
        <v>464</v>
      </c>
      <c r="I31" s="359"/>
      <c r="J31" s="73"/>
      <c r="K31" s="67"/>
      <c r="L31" s="67"/>
    </row>
    <row r="32" spans="1:12" s="58" customFormat="1" ht="31.5" x14ac:dyDescent="0.25">
      <c r="A32" s="69" t="s">
        <v>201</v>
      </c>
      <c r="B32" s="68" t="s">
        <v>376</v>
      </c>
      <c r="C32" s="358" t="s">
        <v>464</v>
      </c>
      <c r="D32" s="358" t="s">
        <v>464</v>
      </c>
      <c r="E32" s="358" t="s">
        <v>464</v>
      </c>
      <c r="F32" s="358" t="s">
        <v>464</v>
      </c>
      <c r="G32" s="358" t="s">
        <v>464</v>
      </c>
      <c r="H32" s="358" t="s">
        <v>464</v>
      </c>
      <c r="I32" s="359"/>
      <c r="J32" s="73"/>
      <c r="K32" s="67"/>
      <c r="L32" s="67"/>
    </row>
    <row r="33" spans="1:12" s="58" customFormat="1" ht="37.5" customHeight="1" x14ac:dyDescent="0.25">
      <c r="A33" s="69" t="s">
        <v>387</v>
      </c>
      <c r="B33" s="68" t="s">
        <v>308</v>
      </c>
      <c r="C33" s="358" t="s">
        <v>464</v>
      </c>
      <c r="D33" s="358" t="s">
        <v>464</v>
      </c>
      <c r="E33" s="358" t="s">
        <v>464</v>
      </c>
      <c r="F33" s="358" t="s">
        <v>464</v>
      </c>
      <c r="G33" s="358" t="s">
        <v>464</v>
      </c>
      <c r="H33" s="358" t="s">
        <v>464</v>
      </c>
      <c r="I33" s="359"/>
      <c r="J33" s="73"/>
      <c r="K33" s="67"/>
      <c r="L33" s="67"/>
    </row>
    <row r="34" spans="1:12" s="58" customFormat="1" ht="47.25" customHeight="1" x14ac:dyDescent="0.25">
      <c r="A34" s="69" t="s">
        <v>388</v>
      </c>
      <c r="B34" s="68" t="s">
        <v>380</v>
      </c>
      <c r="C34" s="358" t="s">
        <v>464</v>
      </c>
      <c r="D34" s="358" t="s">
        <v>464</v>
      </c>
      <c r="E34" s="358" t="s">
        <v>464</v>
      </c>
      <c r="F34" s="358" t="s">
        <v>464</v>
      </c>
      <c r="G34" s="358" t="s">
        <v>464</v>
      </c>
      <c r="H34" s="358" t="s">
        <v>464</v>
      </c>
      <c r="I34" s="359"/>
      <c r="J34" s="72"/>
      <c r="K34" s="72"/>
      <c r="L34" s="67"/>
    </row>
    <row r="35" spans="1:12" s="58" customFormat="1" ht="49.5" customHeight="1" x14ac:dyDescent="0.25">
      <c r="A35" s="69" t="s">
        <v>389</v>
      </c>
      <c r="B35" s="68" t="s">
        <v>202</v>
      </c>
      <c r="C35" s="358" t="s">
        <v>464</v>
      </c>
      <c r="D35" s="358" t="s">
        <v>464</v>
      </c>
      <c r="E35" s="358" t="s">
        <v>464</v>
      </c>
      <c r="F35" s="358" t="s">
        <v>464</v>
      </c>
      <c r="G35" s="358" t="s">
        <v>464</v>
      </c>
      <c r="H35" s="358" t="s">
        <v>464</v>
      </c>
      <c r="I35" s="359"/>
      <c r="J35" s="72"/>
      <c r="K35" s="72"/>
      <c r="L35" s="67"/>
    </row>
    <row r="36" spans="1:12" ht="37.5" customHeight="1" x14ac:dyDescent="0.25">
      <c r="A36" s="69" t="s">
        <v>390</v>
      </c>
      <c r="B36" s="68" t="s">
        <v>372</v>
      </c>
      <c r="C36" s="360" t="s">
        <v>464</v>
      </c>
      <c r="D36" s="360" t="s">
        <v>464</v>
      </c>
      <c r="E36" s="360" t="s">
        <v>464</v>
      </c>
      <c r="F36" s="360" t="s">
        <v>464</v>
      </c>
      <c r="G36" s="360" t="s">
        <v>464</v>
      </c>
      <c r="H36" s="360" t="s">
        <v>464</v>
      </c>
      <c r="I36" s="364"/>
      <c r="J36" s="71"/>
      <c r="K36" s="67"/>
      <c r="L36" s="67"/>
    </row>
    <row r="37" spans="1:12" x14ac:dyDescent="0.25">
      <c r="A37" s="69" t="s">
        <v>391</v>
      </c>
      <c r="B37" s="68" t="s">
        <v>200</v>
      </c>
      <c r="C37" s="361" t="s">
        <v>464</v>
      </c>
      <c r="D37" s="361" t="s">
        <v>464</v>
      </c>
      <c r="E37" s="361" t="s">
        <v>464</v>
      </c>
      <c r="F37" s="361" t="s">
        <v>464</v>
      </c>
      <c r="G37" s="361" t="s">
        <v>464</v>
      </c>
      <c r="H37" s="361" t="s">
        <v>464</v>
      </c>
      <c r="I37" s="364"/>
      <c r="J37" s="71"/>
      <c r="K37" s="67"/>
      <c r="L37" s="67"/>
    </row>
    <row r="38" spans="1:12" x14ac:dyDescent="0.25">
      <c r="A38" s="69" t="s">
        <v>392</v>
      </c>
      <c r="B38" s="70" t="s">
        <v>199</v>
      </c>
      <c r="C38" s="362"/>
      <c r="D38" s="362"/>
      <c r="E38" s="362"/>
      <c r="F38" s="362"/>
      <c r="G38" s="362"/>
      <c r="H38" s="362"/>
      <c r="I38" s="365"/>
      <c r="J38" s="67"/>
      <c r="K38" s="67"/>
      <c r="L38" s="67"/>
    </row>
    <row r="39" spans="1:12" ht="63" x14ac:dyDescent="0.25">
      <c r="A39" s="69">
        <v>2</v>
      </c>
      <c r="B39" s="68" t="s">
        <v>377</v>
      </c>
      <c r="C39" s="389">
        <v>43676</v>
      </c>
      <c r="D39" s="389">
        <v>43676</v>
      </c>
      <c r="E39" s="389">
        <v>43676</v>
      </c>
      <c r="F39" s="389">
        <v>43676</v>
      </c>
      <c r="G39" s="389">
        <v>43676</v>
      </c>
      <c r="H39" s="389">
        <v>43676</v>
      </c>
      <c r="I39" s="365">
        <v>100</v>
      </c>
      <c r="J39" s="67"/>
      <c r="K39" s="67"/>
      <c r="L39" s="67"/>
    </row>
    <row r="40" spans="1:12" ht="33.75" customHeight="1" x14ac:dyDescent="0.25">
      <c r="A40" s="69" t="s">
        <v>198</v>
      </c>
      <c r="B40" s="68" t="s">
        <v>379</v>
      </c>
      <c r="C40" s="360" t="s">
        <v>464</v>
      </c>
      <c r="D40" s="360" t="s">
        <v>464</v>
      </c>
      <c r="E40" s="360" t="s">
        <v>464</v>
      </c>
      <c r="F40" s="360" t="s">
        <v>464</v>
      </c>
      <c r="G40" s="360" t="s">
        <v>464</v>
      </c>
      <c r="H40" s="360" t="s">
        <v>464</v>
      </c>
      <c r="I40" s="365"/>
      <c r="J40" s="67"/>
      <c r="K40" s="67"/>
      <c r="L40" s="67"/>
    </row>
    <row r="41" spans="1:12" ht="63" customHeight="1" x14ac:dyDescent="0.25">
      <c r="A41" s="69" t="s">
        <v>197</v>
      </c>
      <c r="B41" s="70" t="s">
        <v>460</v>
      </c>
      <c r="C41" s="363"/>
      <c r="D41" s="363"/>
      <c r="E41" s="363"/>
      <c r="F41" s="363"/>
      <c r="G41" s="363"/>
      <c r="H41" s="363"/>
      <c r="I41" s="365"/>
      <c r="J41" s="67"/>
      <c r="K41" s="67"/>
      <c r="L41" s="67"/>
    </row>
    <row r="42" spans="1:12" ht="58.5" customHeight="1" x14ac:dyDescent="0.25">
      <c r="A42" s="69">
        <v>3</v>
      </c>
      <c r="B42" s="68" t="s">
        <v>378</v>
      </c>
      <c r="C42" s="362" t="s">
        <v>464</v>
      </c>
      <c r="D42" s="362" t="s">
        <v>464</v>
      </c>
      <c r="E42" s="362" t="s">
        <v>464</v>
      </c>
      <c r="F42" s="362" t="s">
        <v>464</v>
      </c>
      <c r="G42" s="362" t="s">
        <v>464</v>
      </c>
      <c r="H42" s="362" t="s">
        <v>464</v>
      </c>
      <c r="I42" s="365"/>
      <c r="J42" s="67"/>
      <c r="K42" s="67"/>
      <c r="L42" s="67"/>
    </row>
    <row r="43" spans="1:12" ht="34.5" customHeight="1" x14ac:dyDescent="0.25">
      <c r="A43" s="69" t="s">
        <v>196</v>
      </c>
      <c r="B43" s="68" t="s">
        <v>194</v>
      </c>
      <c r="C43" s="362" t="s">
        <v>464</v>
      </c>
      <c r="D43" s="362" t="s">
        <v>464</v>
      </c>
      <c r="E43" s="362" t="s">
        <v>464</v>
      </c>
      <c r="F43" s="362" t="s">
        <v>464</v>
      </c>
      <c r="G43" s="362" t="s">
        <v>464</v>
      </c>
      <c r="H43" s="362" t="s">
        <v>464</v>
      </c>
      <c r="I43" s="365"/>
      <c r="J43" s="67"/>
      <c r="K43" s="67"/>
      <c r="L43" s="67"/>
    </row>
    <row r="44" spans="1:12" ht="24.75" customHeight="1" x14ac:dyDescent="0.25">
      <c r="A44" s="69" t="s">
        <v>195</v>
      </c>
      <c r="B44" s="68" t="s">
        <v>192</v>
      </c>
      <c r="C44" s="423">
        <v>44502</v>
      </c>
      <c r="D44" s="423">
        <v>44552</v>
      </c>
      <c r="E44" s="423">
        <v>44502</v>
      </c>
      <c r="F44" s="423">
        <v>44552</v>
      </c>
      <c r="G44" s="423">
        <v>44502</v>
      </c>
      <c r="H44" s="423">
        <v>44552</v>
      </c>
      <c r="I44" s="365">
        <v>100</v>
      </c>
      <c r="J44" s="67"/>
      <c r="K44" s="67"/>
      <c r="L44" s="67"/>
    </row>
    <row r="45" spans="1:12" ht="90.75" customHeight="1" x14ac:dyDescent="0.25">
      <c r="A45" s="69" t="s">
        <v>193</v>
      </c>
      <c r="B45" s="68" t="s">
        <v>383</v>
      </c>
      <c r="C45" s="362" t="s">
        <v>464</v>
      </c>
      <c r="D45" s="362" t="s">
        <v>464</v>
      </c>
      <c r="E45" s="362" t="s">
        <v>464</v>
      </c>
      <c r="F45" s="362" t="s">
        <v>464</v>
      </c>
      <c r="G45" s="362" t="s">
        <v>464</v>
      </c>
      <c r="H45" s="362" t="s">
        <v>464</v>
      </c>
      <c r="I45" s="365"/>
      <c r="J45" s="67"/>
      <c r="K45" s="67"/>
      <c r="L45" s="67"/>
    </row>
    <row r="46" spans="1:12" ht="167.25" customHeight="1" x14ac:dyDescent="0.25">
      <c r="A46" s="69" t="s">
        <v>191</v>
      </c>
      <c r="B46" s="68" t="s">
        <v>381</v>
      </c>
      <c r="C46" s="362" t="s">
        <v>464</v>
      </c>
      <c r="D46" s="362" t="s">
        <v>464</v>
      </c>
      <c r="E46" s="362" t="s">
        <v>464</v>
      </c>
      <c r="F46" s="362" t="s">
        <v>464</v>
      </c>
      <c r="G46" s="362" t="s">
        <v>464</v>
      </c>
      <c r="H46" s="362" t="s">
        <v>464</v>
      </c>
      <c r="I46" s="365"/>
      <c r="J46" s="67"/>
      <c r="K46" s="67"/>
      <c r="L46" s="67"/>
    </row>
    <row r="47" spans="1:12" ht="30.75" customHeight="1" x14ac:dyDescent="0.25">
      <c r="A47" s="69" t="s">
        <v>189</v>
      </c>
      <c r="B47" s="68" t="s">
        <v>190</v>
      </c>
      <c r="C47" s="389">
        <v>44571</v>
      </c>
      <c r="D47" s="389">
        <v>44592</v>
      </c>
      <c r="E47" s="389">
        <v>44571</v>
      </c>
      <c r="F47" s="389">
        <v>44592</v>
      </c>
      <c r="G47" s="389">
        <v>44571</v>
      </c>
      <c r="H47" s="389">
        <v>44592</v>
      </c>
      <c r="I47" s="365">
        <v>100</v>
      </c>
      <c r="J47" s="365"/>
      <c r="K47" s="67"/>
      <c r="L47" s="67"/>
    </row>
    <row r="48" spans="1:12" ht="37.5" customHeight="1" x14ac:dyDescent="0.25">
      <c r="A48" s="69" t="s">
        <v>393</v>
      </c>
      <c r="B48" s="70" t="s">
        <v>188</v>
      </c>
      <c r="C48" s="362"/>
      <c r="D48" s="362"/>
      <c r="E48" s="362"/>
      <c r="F48" s="362"/>
      <c r="G48" s="362"/>
      <c r="H48" s="362"/>
      <c r="I48" s="365"/>
      <c r="J48" s="365"/>
      <c r="K48" s="67"/>
      <c r="L48" s="67"/>
    </row>
    <row r="49" spans="1:12" ht="35.25" customHeight="1" x14ac:dyDescent="0.25">
      <c r="A49" s="69">
        <v>4</v>
      </c>
      <c r="B49" s="68" t="s">
        <v>186</v>
      </c>
      <c r="C49" s="362" t="s">
        <v>464</v>
      </c>
      <c r="D49" s="362" t="s">
        <v>464</v>
      </c>
      <c r="E49" s="362" t="s">
        <v>464</v>
      </c>
      <c r="F49" s="362" t="s">
        <v>464</v>
      </c>
      <c r="G49" s="362" t="s">
        <v>464</v>
      </c>
      <c r="H49" s="362" t="s">
        <v>464</v>
      </c>
      <c r="I49" s="365"/>
      <c r="J49" s="365"/>
      <c r="K49" s="67"/>
      <c r="L49" s="67"/>
    </row>
    <row r="50" spans="1:12" ht="86.25" customHeight="1" x14ac:dyDescent="0.25">
      <c r="A50" s="69" t="s">
        <v>187</v>
      </c>
      <c r="B50" s="68" t="s">
        <v>382</v>
      </c>
      <c r="C50" s="389" t="s">
        <v>571</v>
      </c>
      <c r="D50" s="389" t="s">
        <v>571</v>
      </c>
      <c r="E50" s="389" t="s">
        <v>571</v>
      </c>
      <c r="F50" s="389" t="s">
        <v>571</v>
      </c>
      <c r="G50" s="389" t="s">
        <v>571</v>
      </c>
      <c r="H50" s="389" t="s">
        <v>571</v>
      </c>
      <c r="I50" s="365">
        <v>100</v>
      </c>
      <c r="J50" s="365"/>
      <c r="K50" s="67"/>
      <c r="L50" s="67"/>
    </row>
    <row r="51" spans="1:12" ht="77.25" customHeight="1" x14ac:dyDescent="0.25">
      <c r="A51" s="69" t="s">
        <v>185</v>
      </c>
      <c r="B51" s="68" t="s">
        <v>384</v>
      </c>
      <c r="C51" s="362" t="s">
        <v>464</v>
      </c>
      <c r="D51" s="362" t="s">
        <v>464</v>
      </c>
      <c r="E51" s="362" t="s">
        <v>464</v>
      </c>
      <c r="F51" s="362" t="s">
        <v>464</v>
      </c>
      <c r="G51" s="362" t="s">
        <v>464</v>
      </c>
      <c r="H51" s="362" t="s">
        <v>464</v>
      </c>
      <c r="I51" s="365"/>
      <c r="J51" s="365"/>
      <c r="K51" s="67"/>
      <c r="L51" s="67"/>
    </row>
    <row r="52" spans="1:12" ht="71.25" customHeight="1" x14ac:dyDescent="0.25">
      <c r="A52" s="69" t="s">
        <v>183</v>
      </c>
      <c r="B52" s="68" t="s">
        <v>184</v>
      </c>
      <c r="C52" s="362" t="s">
        <v>464</v>
      </c>
      <c r="D52" s="362" t="s">
        <v>464</v>
      </c>
      <c r="E52" s="362" t="s">
        <v>464</v>
      </c>
      <c r="F52" s="362" t="s">
        <v>464</v>
      </c>
      <c r="G52" s="362" t="s">
        <v>464</v>
      </c>
      <c r="H52" s="362" t="s">
        <v>464</v>
      </c>
      <c r="I52" s="365"/>
      <c r="J52" s="365"/>
      <c r="K52" s="67"/>
      <c r="L52" s="67"/>
    </row>
    <row r="53" spans="1:12" ht="48" customHeight="1" x14ac:dyDescent="0.25">
      <c r="A53" s="69" t="s">
        <v>181</v>
      </c>
      <c r="B53" s="123" t="s">
        <v>385</v>
      </c>
      <c r="C53" s="389" t="s">
        <v>571</v>
      </c>
      <c r="D53" s="389" t="s">
        <v>571</v>
      </c>
      <c r="E53" s="389" t="s">
        <v>571</v>
      </c>
      <c r="F53" s="389" t="s">
        <v>571</v>
      </c>
      <c r="G53" s="389" t="s">
        <v>571</v>
      </c>
      <c r="H53" s="389" t="s">
        <v>571</v>
      </c>
      <c r="I53" s="365">
        <v>100</v>
      </c>
      <c r="J53" s="365"/>
      <c r="K53" s="67"/>
      <c r="L53" s="67"/>
    </row>
    <row r="54" spans="1:12" ht="46.5" customHeight="1" x14ac:dyDescent="0.25">
      <c r="A54" s="69" t="s">
        <v>386</v>
      </c>
      <c r="B54" s="68" t="s">
        <v>182</v>
      </c>
      <c r="C54" s="389">
        <v>44571</v>
      </c>
      <c r="D54" s="389">
        <v>44592</v>
      </c>
      <c r="E54" s="389">
        <v>44571</v>
      </c>
      <c r="F54" s="389">
        <v>44592</v>
      </c>
      <c r="G54" s="389">
        <v>44571</v>
      </c>
      <c r="H54" s="389">
        <v>44592</v>
      </c>
      <c r="I54" s="365">
        <v>100</v>
      </c>
      <c r="J54" s="365"/>
      <c r="K54" s="67"/>
      <c r="L54" s="6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2022-12-21T07:19:01Z</dcterms:modified>
</cp:coreProperties>
</file>