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B24" i="53" l="1"/>
  <c r="C40" i="7" l="1"/>
  <c r="B60" i="53" l="1"/>
  <c r="O26" i="13"/>
  <c r="N26" i="13"/>
  <c r="P26" i="13" s="1"/>
  <c r="B122" i="56" l="1"/>
  <c r="AD30" i="5" l="1"/>
  <c r="B29" i="53" s="1"/>
  <c r="I26" i="5" l="1"/>
  <c r="C23" i="6" l="1"/>
  <c r="K26" i="5"/>
  <c r="Q26" i="14" l="1"/>
  <c r="B92" i="53" l="1"/>
  <c r="U52" i="15"/>
  <c r="W52" i="15" s="1"/>
  <c r="K30" i="15"/>
  <c r="L30" i="15"/>
  <c r="M30" i="15"/>
  <c r="N30" i="15"/>
  <c r="O30" i="15"/>
  <c r="P30" i="15"/>
  <c r="A15" i="56"/>
  <c r="A12" i="56"/>
  <c r="A9" i="56"/>
  <c r="A5" i="56"/>
  <c r="E141" i="56"/>
  <c r="D141" i="56"/>
  <c r="C141" i="56"/>
  <c r="B141"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49" i="56" l="1"/>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I24" i="15"/>
  <c r="H24" i="15"/>
  <c r="T24" i="15" s="1"/>
  <c r="S30" i="15"/>
  <c r="R30" i="15"/>
  <c r="Q30" i="15"/>
  <c r="J30" i="15"/>
  <c r="I30" i="15"/>
  <c r="H30" i="15"/>
  <c r="T30" i="15" s="1"/>
  <c r="U24" i="15" l="1"/>
  <c r="W24" i="15" s="1"/>
  <c r="B126" i="56" s="1"/>
  <c r="B25" i="56" s="1"/>
  <c r="C67" i="56"/>
  <c r="B54" i="56"/>
  <c r="B50" i="56"/>
  <c r="B59" i="56" s="1"/>
  <c r="B81" i="56"/>
  <c r="B29" i="56"/>
  <c r="U30" i="15"/>
  <c r="W30" i="15" s="1"/>
  <c r="B22" i="53"/>
  <c r="B55" i="56" l="1"/>
  <c r="B56" i="56" s="1"/>
  <c r="B69" i="56" s="1"/>
  <c r="B77" i="56" s="1"/>
  <c r="B82"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C53" i="56" l="1"/>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C56" i="56" l="1"/>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D24" i="15"/>
  <c r="E24" i="15"/>
  <c r="F24" i="15"/>
  <c r="C24" i="15"/>
  <c r="A5" i="53"/>
  <c r="E55" i="56" l="1"/>
  <c r="F53" i="56"/>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E86" i="56"/>
  <c r="E84" i="56"/>
  <c r="E89" i="56" s="1"/>
  <c r="E88" i="56"/>
  <c r="M68" i="56"/>
  <c r="M75" i="56" s="1"/>
  <c r="N67" i="56"/>
  <c r="M76" i="56"/>
  <c r="I55" i="56"/>
  <c r="I56" i="56" s="1"/>
  <c r="I69" i="56" s="1"/>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c r="X84" i="56" l="1"/>
  <c r="X89" i="56" s="1"/>
  <c r="Y83" i="56"/>
  <c r="Y84" i="56" s="1"/>
  <c r="Y89" i="56" s="1"/>
  <c r="Y72" i="56"/>
  <c r="Y88" i="56"/>
  <c r="Z77" i="56"/>
  <c r="Z70" i="56"/>
  <c r="AA55" i="56"/>
  <c r="AA56" i="56" s="1"/>
  <c r="AA69" i="56" s="1"/>
  <c r="Y86" i="56" l="1"/>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<sst xmlns="http://schemas.openxmlformats.org/spreadsheetml/2006/main" count="1145" uniqueCount="691">
  <si>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</si>
  <si>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</si>
  <si>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</si>
  <si>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</si>
  <si>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</si>
  <si>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</si>
  <si>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</si>
  <si>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</si>
  <si>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</si>
  <si>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</si>
  <si>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</si>
  <si>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</si>
  <si>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</si>
  <si>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</si>
  <si>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</si>
  <si>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</si>
  <si>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</si>
  <si>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</si>
  <si>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</si>
  <si>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</si>
  <si>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</si>
  <si>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</si>
  <si>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</si>
  <si>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</si>
  <si>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</si>
  <si>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</si>
  <si>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</si>
  <si>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</si>
  <si>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</si>
  <si>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</si>
  <si>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</si>
  <si>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</si>
  <si>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</si>
  <si>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</si>
  <si>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</si>
  <si>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</si>
  <si>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</si>
  <si>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</si>
  <si>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</si>
  <si>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</si>
  <si>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</si>
  <si>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</si>
  <si>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</si>
  <si>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</si>
  <si>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</si>
  <si>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</si>
  <si>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</si>
  <si>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</si>
  <si>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</si>
  <si>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</si>
  <si>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</si>
  <si>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</si>
  <si>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</si>
  <si>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</si>
  <si>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</si>
  <si>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</si>
  <si>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</si>
  <si>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</si>
  <si>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</si>
  <si>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</si>
  <si>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</si>
  <si>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</si>
  <si>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</si>
  <si>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</si>
  <si>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</si>
  <si>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</si>
  <si>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</si>
  <si>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</si>
  <si>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</si>
  <si>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</si>
  <si>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</si>
  <si>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</si>
  <si>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</si>
  <si>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</si>
  <si>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</si>
  <si>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</si>
  <si>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</si>
  <si>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</si>
  <si>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</si>
  <si>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</si>
  <si>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</si>
  <si>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</si>
  <si>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</si>
  <si>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</si>
  <si>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</si>
  <si>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</si>
  <si>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</si>
  <si>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</si>
  <si>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</si>
  <si>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</si>
  <si>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</si>
  <si>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</si>
  <si>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</si>
  <si>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</si>
  <si>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</si>
  <si>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</si>
  <si>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</si>
  <si>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</si>
  <si>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</si>
  <si>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</si>
  <si>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</si>
  <si>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</si>
  <si>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</si>
  <si>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</si>
  <si>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</si>
  <si>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</si>
  <si>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</si>
  <si>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</si>
  <si>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</si>
  <si>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</si>
  <si>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</si>
  <si>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</si>
  <si>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</si>
  <si>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</si>
  <si>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</si>
  <si>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</si>
  <si>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</si>
  <si>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</si>
  <si>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</si>
  <si>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</si>
  <si>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</si>
  <si>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</si>
  <si>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</si>
  <si>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</si>
  <si>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</si>
  <si>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</si>
  <si>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</si>
  <si>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</si>
  <si>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</si>
  <si>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</si>
  <si>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</si>
  <si>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</si>
  <si>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</si>
  <si>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</si>
  <si>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</si>
  <si>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</si>
  <si>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</si>
  <si>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</si>
  <si>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</si>
  <si>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</si>
  <si>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</si>
  <si>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</si>
  <si>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</si>
  <si>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</si>
  <si>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</si>
  <si>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</si>
  <si>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</si>
  <si>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</si>
  <si>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</si>
  <si>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</si>
  <si>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</si>
  <si>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</si>
  <si>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</si>
  <si>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</si>
  <si>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</si>
  <si>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</si>
  <si>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</si>
  <si>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</si>
  <si>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</si>
  <si>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</si>
  <si>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</si>
  <si>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</si>
  <si>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</si>
  <si>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</si>
  <si>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</si>
  <si>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</si>
  <si>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</si>
  <si>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</si>
  <si>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</si>
  <si>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</si>
  <si>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</si>
  <si>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</si>
  <si>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</si>
  <si>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</si>
  <si>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</si>
  <si>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</si>
  <si>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</si>
  <si>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</si>
  <si>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</si>
  <si>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</si>
  <si>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</si>
  <si>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</si>
  <si>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</si>
  <si>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</si>
  <si>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</si>
  <si>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</si>
  <si>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</si>
  <si>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</si>
  <si>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</si>
  <si>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</si>
  <si>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</si>
  <si>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</si>
  <si>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</si>
  <si>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</si>
  <si>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</si>
  <si>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</si>
  <si>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</si>
  <si>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</si>
  <si>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</si>
  <si>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</si>
  <si>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</si>
  <si>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</si>
  <si>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</si>
  <si>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</si>
  <si>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</si>
  <si>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</si>
  <si>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</si>
  <si>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</si>
  <si>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</si>
  <si>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</si>
  <si>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</si>
  <si>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</si>
  <si>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</si>
  <si>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</si>
  <si>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</si>
  <si>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</si>
  <si>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</si>
  <si>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</si>
  <si>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</si>
  <si>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</si>
  <si>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</si>
  <si>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</si>
  <si>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</si>
  <si>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</si>
  <si>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</si>
  <si>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</si>
  <si>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</si>
  <si>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</si>
  <si>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</si>
  <si>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</si>
  <si>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</si>
  <si>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</si>
  <si>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</si>
  <si>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</si>
  <si>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</si>
  <si>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</si>
  <si>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</si>
  <si>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</si>
  <si>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</si>
  <si>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</si>
  <si>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</si>
  <si>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</si>
  <si>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</si>
  <si>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</si>
  <si>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</si>
  <si>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</si>
  <si>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</si>
  <si>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</si>
  <si>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</si>
  <si>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</si>
  <si>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</si>
  <si>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</si>
  <si>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</si>
  <si>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</si>
  <si>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</si>
  <si>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</si>
  <si>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</si>
  <si>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</si>
  <si>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</si>
  <si>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</si>
  <si>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</si>
  <si>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</si>
  <si>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</si>
  <si>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</si>
  <si>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</si>
  <si>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</si>
  <si>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</si>
  <si>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</si>
  <si>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</si>
  <si>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</si>
  <si>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</si>
  <si>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</si>
  <si>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</si>
  <si>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</si>
  <si>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</si>
  <si>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</si>
  <si>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</si>
  <si>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</si>
  <si>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</si>
  <si>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</si>
  <si>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</si>
  <si>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</si>
  <si>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</si>
  <si>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</si>
  <si>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</si>
  <si>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</si>
  <si>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</si>
  <si>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</si>
  <si>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</si>
  <si>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</si>
  <si>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</si>
  <si>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</si>
  <si>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</si>
  <si>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</si>
  <si>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</si>
  <si>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</si>
  <si>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</si>
  <si>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</si>
  <si>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</si>
  <si>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</si>
  <si>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</si>
  <si>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</si>
  <si>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</si>
  <si>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</si>
  <si>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</si>
  <si>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</si>
  <si>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</si>
  <si>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</si>
  <si>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</si>
  <si>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</si>
  <si>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</si>
  <si>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</si>
  <si>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</si>
  <si>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</si>
  <si>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</si>
  <si>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</si>
  <si>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</si>
  <si>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</si>
  <si>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</si>
  <si>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</si>
  <si>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</si>
  <si>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</si>
  <si>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</si>
  <si>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</si>
  <si>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</si>
  <si>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</si>
  <si>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</si>
  <si>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</si>
  <si>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</si>
  <si>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</si>
  <si>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</si>
  <si>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</si>
  <si>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</si>
  <si>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</si>
  <si>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</si>
  <si>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</si>
  <si>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</si>
  <si>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</si>
  <si>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</si>
  <si>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</si>
  <si>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</si>
  <si>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</si>
  <si>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</si>
  <si>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</si>
  <si>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</si>
  <si>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</si>
  <si>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</si>
  <si>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</si>
  <si>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</si>
  <si>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</si>
  <si>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</si>
  <si>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</si>
  <si>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</si>
  <si>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</si>
  <si>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</si>
  <si>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</si>
  <si>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</si>
  <si>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</si>
  <si>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</si>
  <si>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</si>
  <si>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</si>
  <si>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</si>
  <si>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</si>
  <si>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</si>
  <si>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</si>
  <si>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</si>
  <si>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</si>
  <si>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</si>
  <si>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</si>
  <si>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</si>
  <si>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</si>
  <si>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</si>
  <si>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</si>
  <si>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</si>
  <si>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</si>
  <si>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</si>
  <si>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</si>
  <si>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</si>
  <si>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</si>
  <si>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</si>
  <si>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</si>
  <si>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</si>
  <si>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</si>
  <si>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</si>
  <si>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</si>
  <si>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</si>
  <si>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</si>
  <si>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</si>
  <si>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</si>
  <si>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</si>
  <si>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</si>
  <si>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</si>
  <si>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</si>
  <si>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</si>
  <si>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</si>
  <si>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</si>
  <si>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</si>
  <si>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</si>
  <si>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</si>
  <si>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</si>
  <si>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</si>
  <si>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</si>
  <si>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</si>
  <si>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</si>
  <si>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</si>
  <si>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</si>
  <si>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</si>
  <si>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</si>
  <si>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</si>
  <si>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</si>
  <si>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</si>
  <si>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</si>
  <si>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</si>
  <si>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</si>
  <si>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</si>
  <si>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</si>
  <si>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</si>
  <si>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</si>
  <si>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</si>
  <si>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</si>
  <si>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</si>
  <si>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</si>
  <si>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</si>
  <si>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</si>
  <si>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</si>
  <si>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</si>
  <si>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</si>
  <si>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</si>
  <si>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</si>
  <si>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</si>
  <si>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</si>
  <si>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</si>
  <si>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</si>
  <si>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</si>
  <si>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</si>
  <si>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</si>
  <si>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</si>
  <si>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</si>
  <si>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</si>
  <si>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</si>
  <si>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</si>
  <si>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</si>
  <si>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</si>
  <si>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</si>
  <si>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</si>
  <si>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</si>
  <si>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</si>
  <si>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</si>
  <si>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</si>
  <si>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</si>
  <si>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</si>
  <si>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</si>
  <si>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</si>
  <si>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</si>
  <si>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</si>
  <si>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</si>
  <si>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</si>
  <si>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</si>
  <si>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</si>
  <si>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</si>
  <si>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</si>
  <si>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</si>
  <si>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</si>
  <si>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</si>
  <si>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</si>
  <si>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</si>
  <si>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</si>
  <si>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</si>
  <si>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</si>
  <si>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</si>
  <si>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</si>
  <si>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</si>
  <si>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</si>
  <si>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</si>
  <si>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</si>
  <si>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</si>
  <si>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</si>
  <si>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</si>
  <si>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</si>
  <si>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</si>
  <si>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</si>
  <si>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</si>
  <si>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</si>
  <si>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</si>
  <si>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</si>
  <si>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</si>
  <si>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</si>
  <si>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</si>
  <si>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</si>
  <si>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</si>
  <si>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</si>
  <si>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</si>
  <si>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</si>
  <si>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</si>
  <si>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</si>
  <si>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</si>
  <si>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</si>
  <si>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</si>
  <si>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</si>
  <si>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</si>
  <si>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</si>
  <si>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</si>
  <si>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</si>
  <si>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</si>
  <si>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</si>
  <si>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</si>
  <si>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</si>
  <si>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</si>
  <si>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</si>
  <si>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</si>
  <si>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</si>
  <si>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</si>
  <si>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</si>
  <si>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</si>
  <si>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</si>
  <si>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</si>
  <si>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</si>
  <si>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</si>
  <si>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</si>
  <si>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</si>
  <si>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</si>
  <si>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</si>
  <si>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</si>
  <si>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</si>
  <si>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</si>
  <si>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</si>
  <si>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</si>
  <si>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</si>
  <si>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</si>
  <si>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</si>
  <si>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</si>
  <si>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</si>
  <si>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</si>
  <si>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</si>
  <si>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</si>
  <si>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</si>
  <si>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</si>
  <si>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</si>
  <si>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</si>
  <si>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</si>
  <si>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</si>
  <si>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</si>
  <si>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</si>
  <si>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</si>
  <si>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</si>
  <si>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</si>
  <si>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</si>
  <si>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</si>
  <si>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</si>
  <si>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</si>
  <si>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</si>
  <si>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</si>
  <si>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</si>
  <si>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</si>
  <si>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</si>
  <si>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</si>
  <si>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</si>
  <si>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</si>
  <si>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</si>
  <si>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</si>
  <si>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</si>
  <si>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</si>
  <si>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</si>
  <si>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</si>
  <si>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</si>
  <si>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</si>
  <si>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</si>
  <si>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</si>
  <si>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</si>
  <si>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</si>
  <si>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</si>
  <si>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</si>
  <si>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</si>
  <si>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</si>
  <si>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</si>
  <si>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</si>
  <si>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</si>
  <si>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</si>
  <si>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</si>
  <si>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</si>
  <si>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</si>
  <si>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</si>
  <si>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</si>
  <si>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</si>
  <si>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</si>
  <si>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</si>
  <si>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</si>
  <si>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</si>
  <si>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</si>
  <si>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</si>
  <si>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</si>
  <si>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</si>
  <si>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</si>
  <si>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</si>
  <si>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</si>
  <si>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</si>
  <si>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</si>
  <si>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</si>
  <si>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</si>
  <si>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</si>
  <si>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</si>
  <si>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</si>
  <si>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</si>
  <si>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</si>
  <si>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</si>
  <si>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</si>
  <si>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</si>
  <si>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</si>
  <si>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</si>
  <si>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</si>
  <si>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</si>
  <si>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</si>
  <si>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</si>
  <si>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</si>
  <si>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</si>
  <si>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</si>
  <si>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</si>
  <si>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</si>
  <si>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</si>
  <si>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</si>
  <si>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</si>
  <si>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</si>
  <si>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</si>
  <si>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</si>
  <si>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</si>
  <si>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</si>
  <si>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</si>
  <si>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</si>
  <si>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</si>
  <si>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</si>
  <si>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</si>
  <si>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</si>
  <si>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</si>
  <si>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</si>
  <si>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</si>
  <si>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</si>
  <si>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</si>
  <si>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</si>
  <si>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</si>
  <si>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</si>
  <si>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</si>
  <si>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</si>
  <si>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</si>
  <si>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</si>
  <si>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</si>
  <si>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</si>
  <si>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</si>
  <si>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</si>
  <si>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</si>
  <si>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</si>
  <si>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</si>
  <si>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</si>
  <si>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</si>
  <si>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</si>
  <si>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</si>
  <si>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</si>
  <si>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</si>
  <si>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</si>
  <si>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</si>
  <si>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</si>
  <si>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</si>
  <si>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</si>
  <si>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</si>
  <si>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</si>
  <si>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</si>
  <si>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</si>
  <si>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</si>
  <si>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</si>
  <si>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</si>
  <si>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</si>
  <si>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</si>
  <si>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2022</t>
  </si>
  <si>
    <t>Развитие электрической сети/усиление существующей электрической сети, не связанное с подключением новых потребителей</t>
  </si>
  <si>
    <t xml:space="preserve"> по состоянию на 01.01.2022</t>
  </si>
  <si>
    <t>Акционерное общество "Россети Янтарь"</t>
  </si>
  <si>
    <t>Сметная стоимость проекта в ценах 2022 года с НДС, млн. руб.</t>
  </si>
  <si>
    <t>АО "Россети Янтарь"</t>
  </si>
  <si>
    <t>С</t>
  </si>
  <si>
    <t>НМЦ</t>
  </si>
  <si>
    <t>M_22-0625</t>
  </si>
  <si>
    <t>Переустройство отпайки ВЛ 15-088  к ТП 88-01 (инв. № 511399208), ТП 88-01 (инв.№ 5147168) п. Заостровье, ул. Пионерская, д. 2А Зеленоградский ГО</t>
  </si>
  <si>
    <t>ВЛ 15 кВ 15-088</t>
  </si>
  <si>
    <t>отпайка от ТП 88-07 до ТП 88-01</t>
  </si>
  <si>
    <t>ТП 15/0,4 кВ 88-01</t>
  </si>
  <si>
    <t>Т-1</t>
  </si>
  <si>
    <t>GTBN-160-24/o</t>
  </si>
  <si>
    <t>Вынос (переустройство) участков ВЛ 15 кВ, ТП 15/0,4 кВ с участка застройки</t>
  </si>
  <si>
    <t>Демонтаж отпайки ВЛ 15-088  к ТП 88-01 (инв. № 511399208) протяженностью 0,119 км, ТП 88-01 (инв.№ 5147168) 160кВА п. Заостровье, ул. Пионерская, д. 2А Зеленоградский ГО</t>
  </si>
  <si>
    <t>Соглашение о компенсации расходов, связанных с переустройством объектов № 26/115/22 от 12.04.2022</t>
  </si>
  <si>
    <t>не требуется, хоз.способ</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</si>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</sst>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xf numFmtId="0" fontId="60" fillId="0" borderId="0" xfId="1" applyFont="1" applyAlignment="1">
      <alignment horizontal="center" vertical="center"/>
    </xf>
    <xf numFmtId="0" fontId="60" fillId="0" borderId="0" xfId="1" applyNumberFormat="1" applyFont="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862774080"/>
        <c:axId val="862774472"/>
      </c:lineChart>
      <c:catAx>
        <c:axId val="86277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4472"/>
        <c:crosses val="autoZero"/>
        <c:auto val="1"/>
        <c:lblAlgn val="ctr"/>
        <c:lblOffset val="100"/>
        <c:noMultiLvlLbl val="0"/>
      </c:catAx>
      <c:valAx>
        <c:axId val="862774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860502640"/>
        <c:axId val="860502248"/>
      </c:lineChart>
      <c:catAx>
        <c:axId val="860502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2248"/>
        <c:crosses val="autoZero"/>
        <c:auto val="1"/>
        <c:lblAlgn val="ctr"/>
        <c:lblOffset val="100"/>
        <c:noMultiLvlLbl val="0"/>
      </c:catAx>
      <c:valAx>
        <c:axId val="860502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2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860500680"/>
        <c:axId val="860500288"/>
      </c:lineChart>
      <c:catAx>
        <c:axId val="860500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0288"/>
        <c:crosses val="autoZero"/>
        <c:auto val="1"/>
        <c:lblAlgn val="ctr"/>
        <c:lblOffset val="100"/>
        <c:noMultiLvlLbl val="0"/>
      </c:catAx>
      <c:valAx>
        <c:axId val="860500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0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860501856"/>
        <c:axId val="860501072"/>
      </c:lineChart>
      <c:catAx>
        <c:axId val="860501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1072"/>
        <c:crosses val="autoZero"/>
        <c:auto val="1"/>
        <c:lblAlgn val="ctr"/>
        <c:lblOffset val="100"/>
        <c:noMultiLvlLbl val="0"/>
      </c:catAx>
      <c:valAx>
        <c:axId val="860501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1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1041506736"/>
        <c:axId val="1041507128"/>
      </c:lineChart>
      <c:catAx>
        <c:axId val="10415067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1507128"/>
        <c:crosses val="autoZero"/>
        <c:auto val="1"/>
        <c:lblAlgn val="ctr"/>
        <c:lblOffset val="100"/>
        <c:noMultiLvlLbl val="0"/>
      </c:catAx>
      <c:valAx>
        <c:axId val="1041507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15067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90" zoomScaleSheetLayoutView="90" workbookViewId="0">
      <selection activeCell="C23" sqref="C23"/>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2" t="s">
        <v>690</v>
      </c>
      <c r="B5" s="412"/>
      <c r="C5" s="412"/>
      <c r="D5" s="161"/>
      <c r="E5" s="161"/>
      <c r="F5" s="161"/>
      <c r="G5" s="161"/>
      <c r="H5" s="161"/>
      <c r="I5" s="161"/>
      <c r="J5" s="161"/>
    </row>
    <row r="6" spans="1:22" s="16" customFormat="1" ht="18.75" x14ac:dyDescent="0.3">
      <c r="A6" s="284"/>
      <c r="H6" s="283"/>
    </row>
    <row r="7" spans="1:22" s="16" customFormat="1" ht="18.75" x14ac:dyDescent="0.2">
      <c r="A7" s="416" t="s">
        <v>7</v>
      </c>
      <c r="B7" s="416"/>
      <c r="C7" s="416"/>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17" t="s">
        <v>674</v>
      </c>
      <c r="B9" s="417"/>
      <c r="C9" s="417"/>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3" t="s">
        <v>6</v>
      </c>
      <c r="B10" s="413"/>
      <c r="C10" s="413"/>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5" t="s">
        <v>679</v>
      </c>
      <c r="B12" s="415"/>
      <c r="C12" s="415"/>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3" t="s">
        <v>5</v>
      </c>
      <c r="B13" s="413"/>
      <c r="C13" s="413"/>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50.25" customHeight="1" x14ac:dyDescent="0.2">
      <c r="A15" s="418" t="s">
        <v>680</v>
      </c>
      <c r="B15" s="418"/>
      <c r="C15" s="418"/>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3" t="s">
        <v>4</v>
      </c>
      <c r="B16" s="413"/>
      <c r="C16" s="413"/>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4" t="s">
        <v>511</v>
      </c>
      <c r="B18" s="415"/>
      <c r="C18" s="415"/>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600</v>
      </c>
      <c r="D22" s="295"/>
      <c r="E22" s="295"/>
      <c r="F22" s="295"/>
      <c r="G22" s="295"/>
      <c r="H22" s="295"/>
      <c r="I22" s="279"/>
      <c r="J22" s="279"/>
      <c r="K22" s="279"/>
      <c r="L22" s="279"/>
      <c r="M22" s="279"/>
      <c r="N22" s="279"/>
      <c r="O22" s="279"/>
      <c r="P22" s="279"/>
      <c r="Q22" s="279"/>
      <c r="R22" s="279"/>
      <c r="S22" s="279"/>
      <c r="T22" s="296"/>
      <c r="U22" s="296"/>
      <c r="V22" s="296"/>
    </row>
    <row r="23" spans="1:22" s="290" customFormat="1" ht="31.5" x14ac:dyDescent="0.2">
      <c r="A23" s="28" t="s">
        <v>61</v>
      </c>
      <c r="B23" s="36" t="s">
        <v>620</v>
      </c>
      <c r="C23" s="158" t="s">
        <v>672</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09"/>
      <c r="B24" s="410"/>
      <c r="C24" s="411"/>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636</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655</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530</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530</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530</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530</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530</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41" t="s">
        <v>647</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42" t="s">
        <v>530</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627</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530</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628</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627</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09"/>
      <c r="B39" s="410"/>
      <c r="C39" s="411"/>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01" t="str">
        <f>CONCATENATE("∆P15тр=",'3.1. паспорт Техсостояние ПС'!P26," МВА, ∆L15_лэп=",'3.2 паспорт Техсостояние ЛЭП'!S26," км")</f>
        <v>∆P15тр=-0,16 МВА, ∆L15_лэп=-0,119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628</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628</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636</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636</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636</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636</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09"/>
      <c r="B47" s="410"/>
      <c r="C47" s="411"/>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ввод'!U24,2)," млн.руб.")</f>
        <v>0,03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ввод'!U30,2)," млн.руб.")</f>
        <v>0,03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32" sqref="O3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c r="T4" s="412"/>
      <c r="U4" s="412"/>
    </row>
    <row r="5" spans="1:21" ht="18.75" x14ac:dyDescent="0.3">
      <c r="A5" s="61"/>
      <c r="B5" s="61"/>
      <c r="C5" s="61"/>
      <c r="D5" s="61"/>
      <c r="E5" s="61"/>
      <c r="F5" s="61"/>
      <c r="L5" s="61"/>
      <c r="M5" s="61"/>
      <c r="U5" s="15"/>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425" t="s">
        <v>6</v>
      </c>
      <c r="B9" s="425"/>
      <c r="C9" s="425"/>
      <c r="D9" s="425"/>
      <c r="E9" s="425"/>
      <c r="F9" s="425"/>
      <c r="G9" s="425"/>
      <c r="H9" s="425"/>
      <c r="I9" s="425"/>
      <c r="J9" s="425"/>
      <c r="K9" s="425"/>
      <c r="L9" s="425"/>
      <c r="M9" s="425"/>
      <c r="N9" s="425"/>
      <c r="O9" s="425"/>
      <c r="P9" s="425"/>
      <c r="Q9" s="425"/>
      <c r="R9" s="425"/>
      <c r="S9" s="425"/>
      <c r="T9" s="425"/>
      <c r="U9" s="425"/>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21" t="str">
        <f>'1. паспорт местоположение'!A12:C12</f>
        <v>M_22-0625</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21" t="str">
        <f>'1. паспорт местоположение'!A15</f>
        <v>Переустройство отпайки ВЛ 15-088  к ТП 88-01 (инв. № 511399208), ТП 88-01 (инв.№ 5147168) п. Заостровье, ул. Пионерская, д. 2А Зеленоградский ГО</v>
      </c>
      <c r="B14" s="421"/>
      <c r="C14" s="421"/>
      <c r="D14" s="421"/>
      <c r="E14" s="421"/>
      <c r="F14" s="421"/>
      <c r="G14" s="421"/>
      <c r="H14" s="421"/>
      <c r="I14" s="421"/>
      <c r="J14" s="421"/>
      <c r="K14" s="421"/>
      <c r="L14" s="421"/>
      <c r="M14" s="421"/>
      <c r="N14" s="421"/>
      <c r="O14" s="421"/>
      <c r="P14" s="421"/>
      <c r="Q14" s="421"/>
      <c r="R14" s="421"/>
      <c r="S14" s="421"/>
      <c r="T14" s="421"/>
      <c r="U14" s="421"/>
    </row>
    <row r="15" spans="1:21" ht="15.75" customHeight="1"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row>
    <row r="16" spans="1:21"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7" spans="1:24" x14ac:dyDescent="0.25">
      <c r="A17" s="61"/>
      <c r="L17" s="61"/>
      <c r="M17" s="61"/>
      <c r="N17" s="61"/>
      <c r="O17" s="61"/>
      <c r="P17" s="61"/>
      <c r="Q17" s="61"/>
      <c r="R17" s="61"/>
      <c r="S17" s="61"/>
      <c r="T17" s="61"/>
    </row>
    <row r="18" spans="1:24" x14ac:dyDescent="0.25">
      <c r="A18" s="504" t="s">
        <v>496</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25">
      <c r="A19" s="61"/>
      <c r="B19" s="61"/>
      <c r="C19" s="61"/>
      <c r="D19" s="61"/>
      <c r="E19" s="61"/>
      <c r="F19" s="61"/>
      <c r="L19" s="61"/>
      <c r="M19" s="61"/>
      <c r="N19" s="61"/>
      <c r="O19" s="61"/>
      <c r="P19" s="61"/>
      <c r="Q19" s="61"/>
      <c r="R19" s="61"/>
      <c r="S19" s="61"/>
      <c r="T19" s="61"/>
    </row>
    <row r="20" spans="1:24" ht="33" customHeight="1" x14ac:dyDescent="0.25">
      <c r="A20" s="501" t="s">
        <v>184</v>
      </c>
      <c r="B20" s="501" t="s">
        <v>183</v>
      </c>
      <c r="C20" s="483" t="s">
        <v>182</v>
      </c>
      <c r="D20" s="483"/>
      <c r="E20" s="503" t="s">
        <v>181</v>
      </c>
      <c r="F20" s="503"/>
      <c r="G20" s="501" t="s">
        <v>666</v>
      </c>
      <c r="H20" s="494" t="s">
        <v>667</v>
      </c>
      <c r="I20" s="495"/>
      <c r="J20" s="495"/>
      <c r="K20" s="495"/>
      <c r="L20" s="494" t="s">
        <v>668</v>
      </c>
      <c r="M20" s="495"/>
      <c r="N20" s="495"/>
      <c r="O20" s="495"/>
      <c r="P20" s="494" t="s">
        <v>669</v>
      </c>
      <c r="Q20" s="495"/>
      <c r="R20" s="495"/>
      <c r="S20" s="495"/>
      <c r="T20" s="505" t="s">
        <v>180</v>
      </c>
      <c r="U20" s="506"/>
      <c r="V20" s="82"/>
      <c r="W20" s="82"/>
      <c r="X20" s="82"/>
    </row>
    <row r="21" spans="1:24" ht="99.75" customHeight="1" x14ac:dyDescent="0.25">
      <c r="A21" s="502"/>
      <c r="B21" s="502"/>
      <c r="C21" s="483"/>
      <c r="D21" s="483"/>
      <c r="E21" s="503"/>
      <c r="F21" s="503"/>
      <c r="G21" s="502"/>
      <c r="H21" s="483" t="s">
        <v>2</v>
      </c>
      <c r="I21" s="483"/>
      <c r="J21" s="483" t="s">
        <v>635</v>
      </c>
      <c r="K21" s="483"/>
      <c r="L21" s="483" t="s">
        <v>2</v>
      </c>
      <c r="M21" s="483"/>
      <c r="N21" s="483" t="s">
        <v>635</v>
      </c>
      <c r="O21" s="483"/>
      <c r="P21" s="483" t="s">
        <v>2</v>
      </c>
      <c r="Q21" s="483"/>
      <c r="R21" s="483" t="s">
        <v>635</v>
      </c>
      <c r="S21" s="483"/>
      <c r="T21" s="507"/>
      <c r="U21" s="508"/>
    </row>
    <row r="22" spans="1:24" ht="89.25" customHeight="1" x14ac:dyDescent="0.25">
      <c r="A22" s="490"/>
      <c r="B22" s="490"/>
      <c r="C22" s="79" t="s">
        <v>2</v>
      </c>
      <c r="D22" s="79" t="s">
        <v>179</v>
      </c>
      <c r="E22" s="81" t="s">
        <v>648</v>
      </c>
      <c r="F22" s="81" t="s">
        <v>673</v>
      </c>
      <c r="G22" s="490"/>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70"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87">
        <v>20</v>
      </c>
      <c r="U23" s="387">
        <v>21</v>
      </c>
    </row>
    <row r="24" spans="1:24" ht="47.25" customHeight="1" x14ac:dyDescent="0.25">
      <c r="A24" s="77">
        <v>1</v>
      </c>
      <c r="B24" s="76"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3.4487499999999997E-2</v>
      </c>
      <c r="O24" s="271">
        <f t="shared" si="0"/>
        <v>0</v>
      </c>
      <c r="P24" s="271">
        <f t="shared" si="0"/>
        <v>0</v>
      </c>
      <c r="Q24" s="271">
        <f t="shared" si="0"/>
        <v>0</v>
      </c>
      <c r="R24" s="271">
        <f t="shared" si="0"/>
        <v>0</v>
      </c>
      <c r="S24" s="271">
        <f t="shared" si="0"/>
        <v>0</v>
      </c>
      <c r="T24" s="271">
        <f>H24+L24+P24</f>
        <v>0</v>
      </c>
      <c r="U24" s="277">
        <f>J24+N24+R24</f>
        <v>3.4487499999999997E-2</v>
      </c>
      <c r="W24" s="388">
        <f>G24+U24</f>
        <v>3.4487499999999997E-2</v>
      </c>
    </row>
    <row r="25" spans="1:24"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4" t="s">
        <v>170</v>
      </c>
      <c r="B29" s="78" t="s">
        <v>169</v>
      </c>
      <c r="C29" s="271">
        <v>0</v>
      </c>
      <c r="D29" s="271">
        <v>0</v>
      </c>
      <c r="E29" s="272">
        <v>0</v>
      </c>
      <c r="F29" s="272">
        <v>0</v>
      </c>
      <c r="G29" s="272">
        <v>0</v>
      </c>
      <c r="H29" s="272">
        <v>0</v>
      </c>
      <c r="I29" s="272">
        <v>0</v>
      </c>
      <c r="J29" s="272">
        <v>0</v>
      </c>
      <c r="K29" s="272">
        <v>0</v>
      </c>
      <c r="L29" s="272">
        <v>0</v>
      </c>
      <c r="M29" s="272">
        <v>0</v>
      </c>
      <c r="N29" s="272">
        <v>3.4487499999999997E-2</v>
      </c>
      <c r="O29" s="272">
        <v>0</v>
      </c>
      <c r="P29" s="272">
        <v>0</v>
      </c>
      <c r="Q29" s="272">
        <v>0</v>
      </c>
      <c r="R29" s="272">
        <v>0</v>
      </c>
      <c r="S29" s="272">
        <v>0</v>
      </c>
      <c r="T29" s="271">
        <f t="shared" si="2"/>
        <v>0</v>
      </c>
      <c r="U29" s="277">
        <f t="shared" si="3"/>
        <v>3.4487499999999997E-2</v>
      </c>
    </row>
    <row r="30" spans="1:24" ht="47.25" x14ac:dyDescent="0.25">
      <c r="A30" s="77" t="s">
        <v>61</v>
      </c>
      <c r="B30" s="76"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2.8739580000000001E-2</v>
      </c>
      <c r="O30" s="271">
        <f t="shared" si="5"/>
        <v>0</v>
      </c>
      <c r="P30" s="271">
        <f t="shared" si="5"/>
        <v>0</v>
      </c>
      <c r="Q30" s="271">
        <f t="shared" si="5"/>
        <v>0</v>
      </c>
      <c r="R30" s="271">
        <f t="shared" si="5"/>
        <v>0</v>
      </c>
      <c r="S30" s="271">
        <f t="shared" si="5"/>
        <v>0</v>
      </c>
      <c r="T30" s="271">
        <f t="shared" si="2"/>
        <v>0</v>
      </c>
      <c r="U30" s="277">
        <f t="shared" si="3"/>
        <v>2.8739580000000001E-2</v>
      </c>
      <c r="W30" s="388">
        <f>G30+U30</f>
        <v>2.8739580000000001E-2</v>
      </c>
    </row>
    <row r="31" spans="1:24" x14ac:dyDescent="0.25">
      <c r="A31" s="77" t="s">
        <v>167</v>
      </c>
      <c r="B31" s="48" t="s">
        <v>166</v>
      </c>
      <c r="C31" s="271">
        <v>0</v>
      </c>
      <c r="D31" s="271">
        <v>0</v>
      </c>
      <c r="E31" s="272">
        <v>0</v>
      </c>
      <c r="F31" s="272">
        <v>0</v>
      </c>
      <c r="G31" s="272">
        <v>0</v>
      </c>
      <c r="H31" s="272">
        <v>0</v>
      </c>
      <c r="I31" s="272">
        <v>0</v>
      </c>
      <c r="J31" s="272">
        <v>0</v>
      </c>
      <c r="K31" s="272">
        <v>0</v>
      </c>
      <c r="L31" s="272">
        <v>0</v>
      </c>
      <c r="M31" s="272">
        <v>0</v>
      </c>
      <c r="N31" s="272">
        <v>0</v>
      </c>
      <c r="O31" s="272">
        <v>0</v>
      </c>
      <c r="P31" s="272">
        <v>0</v>
      </c>
      <c r="Q31" s="272">
        <v>0</v>
      </c>
      <c r="R31" s="272">
        <v>0</v>
      </c>
      <c r="S31" s="272">
        <v>0</v>
      </c>
      <c r="T31" s="271">
        <f t="shared" si="2"/>
        <v>0</v>
      </c>
      <c r="U31" s="277">
        <f t="shared" si="3"/>
        <v>0</v>
      </c>
    </row>
    <row r="32" spans="1:24"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2.8739580000000001E-2</v>
      </c>
      <c r="O32" s="272">
        <v>0</v>
      </c>
      <c r="P32" s="272">
        <v>0</v>
      </c>
      <c r="Q32" s="272">
        <v>0</v>
      </c>
      <c r="R32" s="272">
        <v>0</v>
      </c>
      <c r="S32" s="272">
        <v>0</v>
      </c>
      <c r="T32" s="271">
        <f t="shared" si="2"/>
        <v>0</v>
      </c>
      <c r="U32" s="277">
        <f t="shared" si="3"/>
        <v>2.8739580000000001E-2</v>
      </c>
    </row>
    <row r="33" spans="1:21" x14ac:dyDescent="0.25">
      <c r="A33" s="77" t="s">
        <v>163</v>
      </c>
      <c r="B33" s="48"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7" t="s">
        <v>161</v>
      </c>
      <c r="B34" s="48" t="s">
        <v>160</v>
      </c>
      <c r="C34" s="271">
        <v>0</v>
      </c>
      <c r="D34" s="271">
        <v>0</v>
      </c>
      <c r="E34" s="272">
        <v>0</v>
      </c>
      <c r="F34" s="272">
        <v>0</v>
      </c>
      <c r="G34" s="272">
        <v>0</v>
      </c>
      <c r="H34" s="272">
        <v>0</v>
      </c>
      <c r="I34" s="272">
        <v>0</v>
      </c>
      <c r="J34" s="272">
        <v>0</v>
      </c>
      <c r="K34" s="272">
        <v>0</v>
      </c>
      <c r="L34" s="272">
        <v>0</v>
      </c>
      <c r="M34" s="272">
        <v>0</v>
      </c>
      <c r="N34" s="272">
        <v>0</v>
      </c>
      <c r="O34" s="272">
        <v>0</v>
      </c>
      <c r="P34" s="272">
        <v>0</v>
      </c>
      <c r="Q34" s="272">
        <v>0</v>
      </c>
      <c r="R34" s="272">
        <v>0</v>
      </c>
      <c r="S34" s="272">
        <v>0</v>
      </c>
      <c r="T34" s="271">
        <f t="shared" si="2"/>
        <v>0</v>
      </c>
      <c r="U34" s="277">
        <f t="shared" si="3"/>
        <v>0</v>
      </c>
    </row>
    <row r="35" spans="1:21"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3"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3"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3"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3"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c r="W52" s="388">
        <f>G52+U52</f>
        <v>0</v>
      </c>
    </row>
    <row r="53" spans="1:23"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3"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3"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3"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3"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3"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3"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3"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3"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3"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3"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3"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98"/>
      <c r="C66" s="498"/>
      <c r="D66" s="498"/>
      <c r="E66" s="498"/>
      <c r="F66" s="498"/>
      <c r="G66" s="498"/>
      <c r="H66" s="498"/>
      <c r="I66" s="498"/>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99"/>
      <c r="C68" s="499"/>
      <c r="D68" s="499"/>
      <c r="E68" s="499"/>
      <c r="F68" s="499"/>
      <c r="G68" s="499"/>
      <c r="H68" s="499"/>
      <c r="I68" s="499"/>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98"/>
      <c r="C70" s="498"/>
      <c r="D70" s="498"/>
      <c r="E70" s="498"/>
      <c r="F70" s="498"/>
      <c r="G70" s="498"/>
      <c r="H70" s="498"/>
      <c r="I70" s="498"/>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98"/>
      <c r="C72" s="498"/>
      <c r="D72" s="498"/>
      <c r="E72" s="498"/>
      <c r="F72" s="498"/>
      <c r="G72" s="498"/>
      <c r="H72" s="498"/>
      <c r="I72" s="498"/>
      <c r="J72" s="65"/>
      <c r="K72" s="65"/>
      <c r="L72" s="61"/>
      <c r="M72" s="61"/>
      <c r="N72" s="67"/>
      <c r="O72" s="61"/>
      <c r="P72" s="61"/>
      <c r="Q72" s="61"/>
      <c r="R72" s="61"/>
      <c r="S72" s="61"/>
      <c r="T72" s="61"/>
    </row>
    <row r="73" spans="1:20" ht="32.25" customHeight="1" x14ac:dyDescent="0.25">
      <c r="A73" s="61"/>
      <c r="B73" s="499"/>
      <c r="C73" s="499"/>
      <c r="D73" s="499"/>
      <c r="E73" s="499"/>
      <c r="F73" s="499"/>
      <c r="G73" s="499"/>
      <c r="H73" s="499"/>
      <c r="I73" s="499"/>
      <c r="J73" s="66"/>
      <c r="K73" s="66"/>
      <c r="L73" s="61"/>
      <c r="M73" s="61"/>
      <c r="N73" s="61"/>
      <c r="O73" s="61"/>
      <c r="P73" s="61"/>
      <c r="Q73" s="61"/>
      <c r="R73" s="61"/>
      <c r="S73" s="61"/>
      <c r="T73" s="61"/>
    </row>
    <row r="74" spans="1:20" ht="51.75" customHeight="1" x14ac:dyDescent="0.25">
      <c r="A74" s="61"/>
      <c r="B74" s="498"/>
      <c r="C74" s="498"/>
      <c r="D74" s="498"/>
      <c r="E74" s="498"/>
      <c r="F74" s="498"/>
      <c r="G74" s="498"/>
      <c r="H74" s="498"/>
      <c r="I74" s="498"/>
      <c r="J74" s="65"/>
      <c r="K74" s="65"/>
      <c r="L74" s="61"/>
      <c r="M74" s="61"/>
      <c r="N74" s="61"/>
      <c r="O74" s="61"/>
      <c r="P74" s="61"/>
      <c r="Q74" s="61"/>
      <c r="R74" s="61"/>
      <c r="S74" s="61"/>
      <c r="T74" s="61"/>
    </row>
    <row r="75" spans="1:20" ht="21.75" customHeight="1" x14ac:dyDescent="0.25">
      <c r="A75" s="61"/>
      <c r="B75" s="496"/>
      <c r="C75" s="496"/>
      <c r="D75" s="496"/>
      <c r="E75" s="496"/>
      <c r="F75" s="496"/>
      <c r="G75" s="496"/>
      <c r="H75" s="496"/>
      <c r="I75" s="496"/>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97"/>
      <c r="C77" s="497"/>
      <c r="D77" s="497"/>
      <c r="E77" s="497"/>
      <c r="F77" s="497"/>
      <c r="G77" s="497"/>
      <c r="H77" s="497"/>
      <c r="I77" s="497"/>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1" zoomScale="85" zoomScaleSheetLayoutView="85" workbookViewId="0">
      <selection activeCell="N34" sqref="N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0" t="s">
        <v>7</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8.75"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x14ac:dyDescent="0.25">
      <c r="A9" s="421" t="str">
        <f>'1. паспорт местоположение'!A9:C9</f>
        <v>Акционерное общество "Россети Янтарь"</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x14ac:dyDescent="0.25">
      <c r="A12" s="421" t="str">
        <f>'1. паспорт местоположение'!A12:C12</f>
        <v>M_22-0625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21" t="str">
        <f>'1. паспорт местоположение'!A15</f>
        <v>Переустройство отпайки ВЛ 15-088  к ТП 88-01 (инв. № 511399208), ТП 88-01 (инв.№ 5147168) п. Заостровье, ул. Пионерская, д. 2А Зеленоградский ГО</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6"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6" customFormat="1" x14ac:dyDescent="0.25">
      <c r="A21" s="523" t="s">
        <v>509</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6" customFormat="1" ht="58.5" customHeight="1" x14ac:dyDescent="0.25">
      <c r="A22" s="514" t="s">
        <v>50</v>
      </c>
      <c r="B22" s="525" t="s">
        <v>22</v>
      </c>
      <c r="C22" s="514" t="s">
        <v>49</v>
      </c>
      <c r="D22" s="514" t="s">
        <v>48</v>
      </c>
      <c r="E22" s="528" t="s">
        <v>520</v>
      </c>
      <c r="F22" s="529"/>
      <c r="G22" s="529"/>
      <c r="H22" s="529"/>
      <c r="I22" s="529"/>
      <c r="J22" s="529"/>
      <c r="K22" s="529"/>
      <c r="L22" s="530"/>
      <c r="M22" s="514" t="s">
        <v>47</v>
      </c>
      <c r="N22" s="514" t="s">
        <v>46</v>
      </c>
      <c r="O22" s="514" t="s">
        <v>45</v>
      </c>
      <c r="P22" s="509" t="s">
        <v>255</v>
      </c>
      <c r="Q22" s="509" t="s">
        <v>44</v>
      </c>
      <c r="R22" s="509" t="s">
        <v>43</v>
      </c>
      <c r="S22" s="509" t="s">
        <v>42</v>
      </c>
      <c r="T22" s="509"/>
      <c r="U22" s="531" t="s">
        <v>41</v>
      </c>
      <c r="V22" s="531" t="s">
        <v>40</v>
      </c>
      <c r="W22" s="509" t="s">
        <v>39</v>
      </c>
      <c r="X22" s="509" t="s">
        <v>38</v>
      </c>
      <c r="Y22" s="509" t="s">
        <v>37</v>
      </c>
      <c r="Z22" s="516"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7" t="s">
        <v>23</v>
      </c>
    </row>
    <row r="23" spans="1:48" s="26" customFormat="1" ht="64.5" customHeight="1" x14ac:dyDescent="0.25">
      <c r="A23" s="524"/>
      <c r="B23" s="526"/>
      <c r="C23" s="524"/>
      <c r="D23" s="524"/>
      <c r="E23" s="519" t="s">
        <v>21</v>
      </c>
      <c r="F23" s="510" t="s">
        <v>126</v>
      </c>
      <c r="G23" s="510" t="s">
        <v>125</v>
      </c>
      <c r="H23" s="510" t="s">
        <v>124</v>
      </c>
      <c r="I23" s="512" t="s">
        <v>430</v>
      </c>
      <c r="J23" s="512" t="s">
        <v>431</v>
      </c>
      <c r="K23" s="512" t="s">
        <v>432</v>
      </c>
      <c r="L23" s="510" t="s">
        <v>74</v>
      </c>
      <c r="M23" s="524"/>
      <c r="N23" s="524"/>
      <c r="O23" s="524"/>
      <c r="P23" s="509"/>
      <c r="Q23" s="509"/>
      <c r="R23" s="509"/>
      <c r="S23" s="521" t="s">
        <v>2</v>
      </c>
      <c r="T23" s="521" t="s">
        <v>9</v>
      </c>
      <c r="U23" s="531"/>
      <c r="V23" s="531"/>
      <c r="W23" s="509"/>
      <c r="X23" s="509"/>
      <c r="Y23" s="509"/>
      <c r="Z23" s="509"/>
      <c r="AA23" s="509"/>
      <c r="AB23" s="509"/>
      <c r="AC23" s="509"/>
      <c r="AD23" s="509"/>
      <c r="AE23" s="509"/>
      <c r="AF23" s="509" t="s">
        <v>20</v>
      </c>
      <c r="AG23" s="509"/>
      <c r="AH23" s="509" t="s">
        <v>19</v>
      </c>
      <c r="AI23" s="509"/>
      <c r="AJ23" s="514" t="s">
        <v>18</v>
      </c>
      <c r="AK23" s="514" t="s">
        <v>17</v>
      </c>
      <c r="AL23" s="514" t="s">
        <v>16</v>
      </c>
      <c r="AM23" s="514" t="s">
        <v>15</v>
      </c>
      <c r="AN23" s="514" t="s">
        <v>14</v>
      </c>
      <c r="AO23" s="514" t="s">
        <v>13</v>
      </c>
      <c r="AP23" s="514" t="s">
        <v>12</v>
      </c>
      <c r="AQ23" s="532" t="s">
        <v>9</v>
      </c>
      <c r="AR23" s="509"/>
      <c r="AS23" s="509"/>
      <c r="AT23" s="509"/>
      <c r="AU23" s="509"/>
      <c r="AV23" s="518"/>
    </row>
    <row r="24" spans="1:48" s="26"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48" t="s">
        <v>11</v>
      </c>
      <c r="AG24" s="148" t="s">
        <v>10</v>
      </c>
      <c r="AH24" s="149" t="s">
        <v>2</v>
      </c>
      <c r="AI24" s="149" t="s">
        <v>9</v>
      </c>
      <c r="AJ24" s="515"/>
      <c r="AK24" s="515"/>
      <c r="AL24" s="515"/>
      <c r="AM24" s="515"/>
      <c r="AN24" s="515"/>
      <c r="AO24" s="515"/>
      <c r="AP24" s="515"/>
      <c r="AQ24" s="533"/>
      <c r="AR24" s="509"/>
      <c r="AS24" s="509"/>
      <c r="AT24" s="509"/>
      <c r="AU24" s="509"/>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11" t="s">
        <v>676</v>
      </c>
      <c r="C26" s="21" t="s">
        <v>61</v>
      </c>
      <c r="D26" s="22" t="s">
        <v>636</v>
      </c>
      <c r="E26" s="310"/>
      <c r="F26" s="310"/>
      <c r="G26" s="310"/>
      <c r="H26" s="310"/>
      <c r="I26" s="310">
        <f>'3.2 паспорт Техсостояние ЛЭП'!R28</f>
        <v>0</v>
      </c>
      <c r="J26" s="310"/>
      <c r="K26" s="310">
        <f>'3.2 паспорт Техсостояние ЛЭП'!R27</f>
        <v>0</v>
      </c>
      <c r="L26" s="332"/>
      <c r="M26" s="333"/>
      <c r="N26" s="311"/>
      <c r="O26" s="311"/>
      <c r="P26" s="24"/>
      <c r="Q26" s="21"/>
      <c r="R26" s="24"/>
      <c r="S26" s="21"/>
      <c r="T26" s="21"/>
      <c r="U26" s="23"/>
      <c r="V26" s="23"/>
      <c r="W26" s="333"/>
      <c r="X26" s="334"/>
      <c r="Y26" s="333"/>
      <c r="Z26" s="22"/>
      <c r="AA26" s="24"/>
      <c r="AB26" s="334"/>
      <c r="AC26" s="333"/>
      <c r="AD26" s="24"/>
      <c r="AE26" s="24"/>
      <c r="AF26" s="23"/>
      <c r="AG26" s="333"/>
      <c r="AH26" s="22"/>
      <c r="AI26" s="22"/>
      <c r="AJ26" s="22"/>
      <c r="AK26" s="22"/>
      <c r="AL26" s="21"/>
      <c r="AM26" s="21"/>
      <c r="AN26" s="22"/>
      <c r="AO26" s="21"/>
      <c r="AP26" s="22"/>
      <c r="AQ26" s="22"/>
      <c r="AR26" s="22"/>
      <c r="AS26" s="22"/>
      <c r="AT26" s="22"/>
      <c r="AU26" s="21"/>
      <c r="AV26" s="21"/>
    </row>
    <row r="27" spans="1:48" s="20" customFormat="1" ht="11.25" x14ac:dyDescent="0.2">
      <c r="A27" s="400"/>
      <c r="B27" s="401"/>
      <c r="C27" s="402"/>
      <c r="D27" s="403"/>
      <c r="E27" s="404"/>
      <c r="F27" s="404"/>
      <c r="G27" s="404"/>
      <c r="H27" s="404"/>
      <c r="I27" s="404"/>
      <c r="J27" s="404"/>
      <c r="K27" s="404"/>
      <c r="L27" s="405"/>
      <c r="M27" s="406"/>
      <c r="N27" s="401"/>
      <c r="O27" s="401"/>
      <c r="P27" s="407"/>
      <c r="Q27" s="402"/>
      <c r="R27" s="402"/>
      <c r="S27" s="402"/>
      <c r="T27" s="402"/>
      <c r="U27" s="400"/>
      <c r="V27" s="400"/>
      <c r="W27" s="406"/>
      <c r="X27" s="408"/>
      <c r="Y27" s="406"/>
      <c r="Z27" s="403"/>
      <c r="AA27" s="407"/>
      <c r="AB27" s="408"/>
      <c r="AC27" s="408"/>
      <c r="AD27" s="407"/>
      <c r="AE27" s="407"/>
      <c r="AF27" s="400"/>
      <c r="AG27" s="406"/>
      <c r="AH27" s="403"/>
      <c r="AI27" s="403"/>
      <c r="AJ27" s="403"/>
      <c r="AK27" s="403"/>
      <c r="AL27" s="402"/>
      <c r="AM27" s="402"/>
      <c r="AN27" s="403"/>
      <c r="AO27" s="402"/>
      <c r="AP27" s="403"/>
      <c r="AQ27" s="403"/>
      <c r="AR27" s="403"/>
      <c r="AS27" s="403"/>
      <c r="AT27" s="403"/>
      <c r="AU27" s="402"/>
      <c r="AV27" s="402"/>
    </row>
    <row r="28" spans="1:48" s="20" customFormat="1" ht="11.25" x14ac:dyDescent="0.2">
      <c r="A28" s="400"/>
      <c r="B28" s="401"/>
      <c r="C28" s="402"/>
      <c r="D28" s="403"/>
      <c r="E28" s="404"/>
      <c r="F28" s="404"/>
      <c r="G28" s="404"/>
      <c r="H28" s="404"/>
      <c r="I28" s="404"/>
      <c r="J28" s="404"/>
      <c r="K28" s="404"/>
      <c r="L28" s="405"/>
      <c r="M28" s="406"/>
      <c r="N28" s="401"/>
      <c r="O28" s="401"/>
      <c r="P28" s="407"/>
      <c r="Q28" s="402"/>
      <c r="R28" s="402"/>
      <c r="S28" s="402"/>
      <c r="T28" s="402"/>
      <c r="U28" s="400"/>
      <c r="V28" s="400"/>
      <c r="W28" s="406"/>
      <c r="X28" s="408"/>
      <c r="Y28" s="406"/>
      <c r="Z28" s="403"/>
      <c r="AA28" s="407"/>
      <c r="AB28" s="408"/>
      <c r="AC28" s="408"/>
      <c r="AD28" s="407"/>
      <c r="AE28" s="407"/>
      <c r="AF28" s="400"/>
      <c r="AG28" s="406"/>
      <c r="AH28" s="403"/>
      <c r="AI28" s="403"/>
      <c r="AJ28" s="403"/>
      <c r="AK28" s="403"/>
      <c r="AL28" s="402"/>
      <c r="AM28" s="402"/>
      <c r="AN28" s="403"/>
      <c r="AO28" s="402"/>
      <c r="AP28" s="403"/>
      <c r="AQ28" s="403"/>
      <c r="AR28" s="403"/>
      <c r="AS28" s="403"/>
      <c r="AT28" s="403"/>
      <c r="AU28" s="402"/>
      <c r="AV28" s="402"/>
    </row>
    <row r="29" spans="1:48" s="20" customFormat="1" ht="11.25" x14ac:dyDescent="0.2">
      <c r="A29" s="23"/>
      <c r="B29" s="311"/>
      <c r="C29" s="21"/>
      <c r="D29" s="22"/>
      <c r="E29" s="310"/>
      <c r="F29" s="310"/>
      <c r="G29" s="310"/>
      <c r="H29" s="310"/>
      <c r="I29" s="310"/>
      <c r="J29" s="310"/>
      <c r="K29" s="310"/>
      <c r="L29" s="332"/>
      <c r="M29" s="333"/>
      <c r="N29" s="333"/>
      <c r="O29" s="311"/>
      <c r="P29" s="24"/>
      <c r="Q29" s="21"/>
      <c r="R29" s="21"/>
      <c r="S29" s="21"/>
      <c r="T29" s="21"/>
      <c r="U29" s="23"/>
      <c r="V29" s="23"/>
      <c r="W29" s="333"/>
      <c r="X29" s="334"/>
      <c r="Y29" s="333"/>
      <c r="Z29" s="22"/>
      <c r="AA29" s="24"/>
      <c r="AB29" s="24"/>
      <c r="AC29" s="334"/>
      <c r="AD29" s="24"/>
      <c r="AE29" s="24"/>
      <c r="AF29" s="23"/>
      <c r="AG29" s="21"/>
      <c r="AH29" s="22"/>
      <c r="AI29" s="22"/>
      <c r="AJ29" s="22"/>
      <c r="AK29" s="22"/>
      <c r="AL29" s="21"/>
      <c r="AM29" s="21"/>
      <c r="AN29" s="22"/>
      <c r="AO29" s="21"/>
      <c r="AP29" s="22"/>
      <c r="AQ29" s="22"/>
      <c r="AR29" s="22"/>
      <c r="AS29" s="22"/>
      <c r="AT29" s="22"/>
      <c r="AU29" s="21"/>
      <c r="AV29" s="21"/>
    </row>
    <row r="30" spans="1:48" x14ac:dyDescent="0.25">
      <c r="AD30" s="398">
        <f>SUM(AD26:AD29)</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90" zoomScaleNormal="90" zoomScaleSheetLayoutView="90" workbookViewId="0">
      <selection activeCell="A15" sqref="A15:B15"/>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9" t="str">
        <f>'1. паспорт местоположение'!A5:C5</f>
        <v>Год раскрытия информации: 2023 год</v>
      </c>
      <c r="B5" s="539"/>
      <c r="C5" s="85"/>
      <c r="D5" s="85"/>
      <c r="E5" s="85"/>
      <c r="F5" s="85"/>
      <c r="G5" s="85"/>
      <c r="H5" s="85"/>
    </row>
    <row r="6" spans="1:8" ht="18.75" x14ac:dyDescent="0.3">
      <c r="A6" s="262"/>
      <c r="B6" s="262"/>
      <c r="C6" s="262"/>
      <c r="D6" s="262"/>
      <c r="E6" s="262"/>
      <c r="F6" s="262"/>
      <c r="G6" s="262"/>
      <c r="H6" s="262"/>
    </row>
    <row r="7" spans="1:8" ht="18.75" x14ac:dyDescent="0.25">
      <c r="A7" s="420" t="s">
        <v>7</v>
      </c>
      <c r="B7" s="420"/>
      <c r="C7" s="154"/>
      <c r="D7" s="154"/>
      <c r="E7" s="154"/>
      <c r="F7" s="154"/>
      <c r="G7" s="154"/>
      <c r="H7" s="154"/>
    </row>
    <row r="8" spans="1:8" ht="18.75" x14ac:dyDescent="0.25">
      <c r="A8" s="154"/>
      <c r="B8" s="154"/>
      <c r="C8" s="154"/>
      <c r="D8" s="154"/>
      <c r="E8" s="154"/>
      <c r="F8" s="154"/>
      <c r="G8" s="154"/>
      <c r="H8" s="154"/>
    </row>
    <row r="9" spans="1:8" x14ac:dyDescent="0.25">
      <c r="A9" s="421" t="str">
        <f>'1. паспорт местоположение'!A9:C9</f>
        <v>Акционерное общество "Россети Янтарь"</v>
      </c>
      <c r="B9" s="421"/>
      <c r="C9" s="168"/>
      <c r="D9" s="168"/>
      <c r="E9" s="168"/>
      <c r="F9" s="168"/>
      <c r="G9" s="168"/>
      <c r="H9" s="168"/>
    </row>
    <row r="10" spans="1:8" x14ac:dyDescent="0.25">
      <c r="A10" s="425" t="s">
        <v>6</v>
      </c>
      <c r="B10" s="425"/>
      <c r="C10" s="156"/>
      <c r="D10" s="156"/>
      <c r="E10" s="156"/>
      <c r="F10" s="156"/>
      <c r="G10" s="156"/>
      <c r="H10" s="156"/>
    </row>
    <row r="11" spans="1:8" ht="18.75" x14ac:dyDescent="0.25">
      <c r="A11" s="154"/>
      <c r="B11" s="154"/>
      <c r="C11" s="154"/>
      <c r="D11" s="154"/>
      <c r="E11" s="154"/>
      <c r="F11" s="154"/>
      <c r="G11" s="154"/>
      <c r="H11" s="154"/>
    </row>
    <row r="12" spans="1:8" x14ac:dyDescent="0.25">
      <c r="A12" s="541" t="str">
        <f>'1. паспорт местоположение'!A12:C12</f>
        <v>M_22-0625</v>
      </c>
      <c r="B12" s="541"/>
      <c r="C12" s="168"/>
      <c r="D12" s="168"/>
      <c r="E12" s="168"/>
      <c r="F12" s="168"/>
      <c r="G12" s="168"/>
      <c r="H12" s="168"/>
    </row>
    <row r="13" spans="1:8" x14ac:dyDescent="0.25">
      <c r="A13" s="425" t="s">
        <v>5</v>
      </c>
      <c r="B13" s="425"/>
      <c r="C13" s="156"/>
      <c r="D13" s="156"/>
      <c r="E13" s="156"/>
      <c r="F13" s="156"/>
      <c r="G13" s="156"/>
      <c r="H13" s="156"/>
    </row>
    <row r="14" spans="1:8" ht="18.75" x14ac:dyDescent="0.25">
      <c r="A14" s="11"/>
      <c r="B14" s="11"/>
      <c r="C14" s="11"/>
      <c r="D14" s="11"/>
      <c r="E14" s="11"/>
      <c r="F14" s="11"/>
      <c r="G14" s="11"/>
      <c r="H14" s="11"/>
    </row>
    <row r="15" spans="1:8" ht="35.25" customHeight="1" x14ac:dyDescent="0.25">
      <c r="A15" s="542" t="str">
        <f>'1. паспорт местоположение'!A15:C15</f>
        <v>Переустройство отпайки ВЛ 15-088  к ТП 88-01 (инв. № 511399208), ТП 88-01 (инв.№ 5147168) п. Заостровье, ул. Пионерская, д. 2А Зеленоградский ГО</v>
      </c>
      <c r="B15" s="542"/>
      <c r="C15" s="168"/>
      <c r="D15" s="168"/>
      <c r="E15" s="168"/>
      <c r="F15" s="168"/>
      <c r="G15" s="168"/>
      <c r="H15" s="168"/>
    </row>
    <row r="16" spans="1:8" x14ac:dyDescent="0.25">
      <c r="A16" s="425" t="s">
        <v>4</v>
      </c>
      <c r="B16" s="425"/>
      <c r="C16" s="156"/>
      <c r="D16" s="156"/>
      <c r="E16" s="156"/>
      <c r="F16" s="156"/>
      <c r="G16" s="156"/>
      <c r="H16" s="156"/>
    </row>
    <row r="17" spans="1:2" x14ac:dyDescent="0.25">
      <c r="B17" s="123"/>
    </row>
    <row r="18" spans="1:2" x14ac:dyDescent="0.25">
      <c r="A18" s="534" t="s">
        <v>510</v>
      </c>
      <c r="B18" s="535"/>
    </row>
    <row r="19" spans="1:2" x14ac:dyDescent="0.25">
      <c r="B19" s="43"/>
    </row>
    <row r="20" spans="1:2" ht="16.5" thickBot="1" x14ac:dyDescent="0.3">
      <c r="B20" s="124"/>
    </row>
    <row r="21" spans="1:2" ht="45.75" thickBot="1" x14ac:dyDescent="0.3">
      <c r="A21" s="125" t="s">
        <v>380</v>
      </c>
      <c r="B21" s="399" t="str">
        <f>A15</f>
        <v>Переустройство отпайки ВЛ 15-088  к ТП 88-01 (инв. № 511399208), ТП 88-01 (инв.№ 5147168) п. Заостровье, ул. Пионерская, д. 2А Зеленоградский ГО</v>
      </c>
    </row>
    <row r="22" spans="1:2" ht="16.5" thickBot="1" x14ac:dyDescent="0.3">
      <c r="A22" s="125" t="s">
        <v>381</v>
      </c>
      <c r="B22" s="12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5" t="s">
        <v>346</v>
      </c>
      <c r="B23" s="127" t="s">
        <v>646</v>
      </c>
    </row>
    <row r="24" spans="1:2" ht="16.5" thickBot="1" x14ac:dyDescent="0.3">
      <c r="A24" s="125" t="s">
        <v>382</v>
      </c>
      <c r="B24" s="127" t="str">
        <f>CONCATENATE('3.1. паспорт Техсостояние ПС'!O26,"(",'3.1. паспорт Техсостояние ПС'!P26,") МВА, ",'3.2 паспорт Техсостояние ЛЭП'!R26," (",ROUND('3.2 паспорт Техсостояние ЛЭП'!S26,2),") км")</f>
        <v>0(-0,16) МВА, 0 (-0,12) км</v>
      </c>
    </row>
    <row r="25" spans="1:2" ht="16.5" thickBot="1" x14ac:dyDescent="0.3">
      <c r="A25" s="128" t="s">
        <v>383</v>
      </c>
      <c r="B25" s="126" t="s">
        <v>636</v>
      </c>
    </row>
    <row r="26" spans="1:2" ht="16.5" thickBot="1" x14ac:dyDescent="0.3">
      <c r="A26" s="129" t="s">
        <v>384</v>
      </c>
      <c r="B26" s="127" t="s">
        <v>677</v>
      </c>
    </row>
    <row r="27" spans="1:2" ht="29.25" thickBot="1" x14ac:dyDescent="0.3">
      <c r="A27" s="136" t="s">
        <v>675</v>
      </c>
      <c r="B27" s="261">
        <f>'5. анализ эконом эфф'!B122</f>
        <v>0.18719267999999997</v>
      </c>
    </row>
    <row r="28" spans="1:2" ht="16.5" thickBot="1" x14ac:dyDescent="0.3">
      <c r="A28" s="131" t="s">
        <v>385</v>
      </c>
      <c r="B28" s="131" t="s">
        <v>678</v>
      </c>
    </row>
    <row r="29" spans="1:2" ht="29.25" thickBot="1" x14ac:dyDescent="0.3">
      <c r="A29" s="137" t="s">
        <v>386</v>
      </c>
      <c r="B29" s="344">
        <f>'7. Паспорт отчет о закупке'!AD30/1000</f>
        <v>0</v>
      </c>
    </row>
    <row r="30" spans="1:2" ht="29.25" thickBot="1" x14ac:dyDescent="0.3">
      <c r="A30" s="137" t="s">
        <v>387</v>
      </c>
      <c r="B30" s="344">
        <f>B32+B41+B58</f>
        <v>0</v>
      </c>
    </row>
    <row r="31" spans="1:2" ht="16.5" thickBot="1" x14ac:dyDescent="0.3">
      <c r="A31" s="131" t="s">
        <v>388</v>
      </c>
      <c r="B31" s="344"/>
    </row>
    <row r="32" spans="1:2" ht="29.25" thickBot="1" x14ac:dyDescent="0.3">
      <c r="A32" s="137" t="s">
        <v>389</v>
      </c>
      <c r="B32" s="344">
        <f>B33+B37</f>
        <v>0</v>
      </c>
    </row>
    <row r="33" spans="1:3" s="267" customFormat="1" ht="16.5" thickBot="1" x14ac:dyDescent="0.3">
      <c r="A33" s="278" t="s">
        <v>390</v>
      </c>
      <c r="B33" s="345">
        <v>0</v>
      </c>
    </row>
    <row r="34" spans="1:3" ht="16.5" thickBot="1" x14ac:dyDescent="0.3">
      <c r="A34" s="131" t="s">
        <v>391</v>
      </c>
      <c r="B34" s="268">
        <f>B33/$B$27</f>
        <v>0</v>
      </c>
    </row>
    <row r="35" spans="1:3" ht="16.5" thickBot="1" x14ac:dyDescent="0.3">
      <c r="A35" s="131" t="s">
        <v>392</v>
      </c>
      <c r="B35" s="344">
        <v>0</v>
      </c>
      <c r="C35" s="122">
        <v>1</v>
      </c>
    </row>
    <row r="36" spans="1:3" ht="16.5" thickBot="1" x14ac:dyDescent="0.3">
      <c r="A36" s="131" t="s">
        <v>393</v>
      </c>
      <c r="B36" s="344">
        <v>0</v>
      </c>
      <c r="C36" s="122">
        <v>2</v>
      </c>
    </row>
    <row r="37" spans="1:3" s="267" customFormat="1" ht="16.5" thickBot="1" x14ac:dyDescent="0.3">
      <c r="A37" s="278" t="s">
        <v>390</v>
      </c>
      <c r="B37" s="345">
        <v>0</v>
      </c>
    </row>
    <row r="38" spans="1:3" ht="16.5" thickBot="1" x14ac:dyDescent="0.3">
      <c r="A38" s="131" t="s">
        <v>391</v>
      </c>
      <c r="B38" s="268">
        <f>B37/$B$27</f>
        <v>0</v>
      </c>
    </row>
    <row r="39" spans="1:3" ht="16.5" thickBot="1" x14ac:dyDescent="0.3">
      <c r="A39" s="131" t="s">
        <v>392</v>
      </c>
      <c r="B39" s="344">
        <v>0</v>
      </c>
      <c r="C39" s="122">
        <v>1</v>
      </c>
    </row>
    <row r="40" spans="1:3" ht="16.5" thickBot="1" x14ac:dyDescent="0.3">
      <c r="A40" s="131" t="s">
        <v>393</v>
      </c>
      <c r="B40" s="344">
        <v>0</v>
      </c>
      <c r="C40" s="122">
        <v>2</v>
      </c>
    </row>
    <row r="41" spans="1:3" ht="29.25" thickBot="1" x14ac:dyDescent="0.3">
      <c r="A41" s="137" t="s">
        <v>394</v>
      </c>
      <c r="B41" s="344">
        <f>B42+B46+B50+B54</f>
        <v>0</v>
      </c>
    </row>
    <row r="42" spans="1:3" s="267" customFormat="1" ht="16.5" thickBot="1" x14ac:dyDescent="0.3">
      <c r="A42" s="278" t="s">
        <v>390</v>
      </c>
      <c r="B42" s="345">
        <v>0</v>
      </c>
    </row>
    <row r="43" spans="1:3" ht="16.5" thickBot="1" x14ac:dyDescent="0.3">
      <c r="A43" s="131" t="s">
        <v>391</v>
      </c>
      <c r="B43" s="268">
        <f>B42/$B$27</f>
        <v>0</v>
      </c>
    </row>
    <row r="44" spans="1:3" ht="16.5" thickBot="1" x14ac:dyDescent="0.3">
      <c r="A44" s="131" t="s">
        <v>392</v>
      </c>
      <c r="B44" s="344">
        <v>0</v>
      </c>
      <c r="C44" s="122">
        <v>1</v>
      </c>
    </row>
    <row r="45" spans="1:3" ht="16.5" thickBot="1" x14ac:dyDescent="0.3">
      <c r="A45" s="131" t="s">
        <v>393</v>
      </c>
      <c r="B45" s="344">
        <v>0</v>
      </c>
      <c r="C45" s="122">
        <v>2</v>
      </c>
    </row>
    <row r="46" spans="1:3" s="267" customFormat="1" ht="16.5" thickBot="1" x14ac:dyDescent="0.3">
      <c r="A46" s="266" t="s">
        <v>390</v>
      </c>
      <c r="B46" s="345">
        <v>0</v>
      </c>
    </row>
    <row r="47" spans="1:3" ht="16.5" thickBot="1" x14ac:dyDescent="0.3">
      <c r="A47" s="131" t="s">
        <v>391</v>
      </c>
      <c r="B47" s="268">
        <f>B46/$B$27</f>
        <v>0</v>
      </c>
    </row>
    <row r="48" spans="1:3" ht="16.5" thickBot="1" x14ac:dyDescent="0.3">
      <c r="A48" s="131" t="s">
        <v>392</v>
      </c>
      <c r="B48" s="344">
        <v>0</v>
      </c>
      <c r="C48" s="122">
        <v>1</v>
      </c>
    </row>
    <row r="49" spans="1:3" ht="16.5" thickBot="1" x14ac:dyDescent="0.3">
      <c r="A49" s="131" t="s">
        <v>393</v>
      </c>
      <c r="B49" s="344">
        <v>0</v>
      </c>
      <c r="C49" s="122">
        <v>2</v>
      </c>
    </row>
    <row r="50" spans="1:3" s="267" customFormat="1" ht="16.5" thickBot="1" x14ac:dyDescent="0.3">
      <c r="A50" s="266" t="s">
        <v>390</v>
      </c>
      <c r="B50" s="345">
        <v>0</v>
      </c>
    </row>
    <row r="51" spans="1:3" ht="16.5" thickBot="1" x14ac:dyDescent="0.3">
      <c r="A51" s="131" t="s">
        <v>391</v>
      </c>
      <c r="B51" s="268">
        <f>B50/$B$27</f>
        <v>0</v>
      </c>
    </row>
    <row r="52" spans="1:3" ht="16.5" thickBot="1" x14ac:dyDescent="0.3">
      <c r="A52" s="131" t="s">
        <v>392</v>
      </c>
      <c r="B52" s="344">
        <v>0</v>
      </c>
      <c r="C52" s="122">
        <v>1</v>
      </c>
    </row>
    <row r="53" spans="1:3" ht="16.5" thickBot="1" x14ac:dyDescent="0.3">
      <c r="A53" s="131" t="s">
        <v>393</v>
      </c>
      <c r="B53" s="344">
        <v>0</v>
      </c>
      <c r="C53" s="122">
        <v>2</v>
      </c>
    </row>
    <row r="54" spans="1:3" s="267" customFormat="1" ht="16.5" thickBot="1" x14ac:dyDescent="0.3">
      <c r="A54" s="266" t="s">
        <v>390</v>
      </c>
      <c r="B54" s="345">
        <v>0</v>
      </c>
    </row>
    <row r="55" spans="1:3" ht="16.5" thickBot="1" x14ac:dyDescent="0.3">
      <c r="A55" s="131" t="s">
        <v>391</v>
      </c>
      <c r="B55" s="268">
        <f>B54/$B$27</f>
        <v>0</v>
      </c>
    </row>
    <row r="56" spans="1:3" ht="16.5" thickBot="1" x14ac:dyDescent="0.3">
      <c r="A56" s="131" t="s">
        <v>392</v>
      </c>
      <c r="B56" s="344">
        <v>0</v>
      </c>
      <c r="C56" s="122">
        <v>1</v>
      </c>
    </row>
    <row r="57" spans="1:3" ht="16.5" thickBot="1" x14ac:dyDescent="0.3">
      <c r="A57" s="131" t="s">
        <v>393</v>
      </c>
      <c r="B57" s="344">
        <v>0</v>
      </c>
      <c r="C57" s="122">
        <v>2</v>
      </c>
    </row>
    <row r="58" spans="1:3" ht="29.25" thickBot="1" x14ac:dyDescent="0.3">
      <c r="A58" s="137" t="s">
        <v>395</v>
      </c>
      <c r="B58" s="344">
        <f>B59+B63+B67+B71</f>
        <v>0</v>
      </c>
    </row>
    <row r="59" spans="1:3" s="267" customFormat="1" ht="16.5" thickBot="1" x14ac:dyDescent="0.3">
      <c r="A59" s="278" t="s">
        <v>390</v>
      </c>
      <c r="B59" s="345">
        <v>0</v>
      </c>
    </row>
    <row r="60" spans="1:3" ht="16.5" thickBot="1" x14ac:dyDescent="0.3">
      <c r="A60" s="131" t="s">
        <v>391</v>
      </c>
      <c r="B60" s="268">
        <f t="shared" ref="B60" si="0">B59/$B$27</f>
        <v>0</v>
      </c>
    </row>
    <row r="61" spans="1:3" ht="16.5" thickBot="1" x14ac:dyDescent="0.3">
      <c r="A61" s="131" t="s">
        <v>392</v>
      </c>
      <c r="B61" s="344">
        <v>0</v>
      </c>
      <c r="C61" s="122">
        <v>1</v>
      </c>
    </row>
    <row r="62" spans="1:3" ht="16.5" thickBot="1" x14ac:dyDescent="0.3">
      <c r="A62" s="131" t="s">
        <v>393</v>
      </c>
      <c r="B62" s="344">
        <v>0</v>
      </c>
      <c r="C62" s="122">
        <v>2</v>
      </c>
    </row>
    <row r="63" spans="1:3" s="267" customFormat="1" ht="16.5" thickBot="1" x14ac:dyDescent="0.3">
      <c r="A63" s="278" t="s">
        <v>390</v>
      </c>
      <c r="B63" s="345">
        <v>0</v>
      </c>
    </row>
    <row r="64" spans="1:3" ht="16.5" thickBot="1" x14ac:dyDescent="0.3">
      <c r="A64" s="131" t="s">
        <v>391</v>
      </c>
      <c r="B64" s="268">
        <f t="shared" ref="B64" si="1">B63/$B$27</f>
        <v>0</v>
      </c>
    </row>
    <row r="65" spans="1:4" ht="16.5" thickBot="1" x14ac:dyDescent="0.3">
      <c r="A65" s="131" t="s">
        <v>392</v>
      </c>
      <c r="B65" s="344">
        <v>0</v>
      </c>
      <c r="C65" s="122">
        <v>1</v>
      </c>
    </row>
    <row r="66" spans="1:4" ht="16.5" thickBot="1" x14ac:dyDescent="0.3">
      <c r="A66" s="131" t="s">
        <v>393</v>
      </c>
      <c r="B66" s="344">
        <v>0</v>
      </c>
      <c r="C66" s="122">
        <v>2</v>
      </c>
    </row>
    <row r="67" spans="1:4" s="267" customFormat="1" ht="16.5" thickBot="1" x14ac:dyDescent="0.3">
      <c r="A67" s="278" t="s">
        <v>390</v>
      </c>
      <c r="B67" s="345">
        <v>0</v>
      </c>
    </row>
    <row r="68" spans="1:4" ht="16.5" thickBot="1" x14ac:dyDescent="0.3">
      <c r="A68" s="131" t="s">
        <v>391</v>
      </c>
      <c r="B68" s="268">
        <f t="shared" ref="B68" si="2">B67/$B$27</f>
        <v>0</v>
      </c>
    </row>
    <row r="69" spans="1:4" ht="16.5" thickBot="1" x14ac:dyDescent="0.3">
      <c r="A69" s="131" t="s">
        <v>392</v>
      </c>
      <c r="B69" s="344">
        <v>0</v>
      </c>
      <c r="C69" s="122">
        <v>1</v>
      </c>
    </row>
    <row r="70" spans="1:4" ht="16.5" thickBot="1" x14ac:dyDescent="0.3">
      <c r="A70" s="131" t="s">
        <v>393</v>
      </c>
      <c r="B70" s="344">
        <v>0</v>
      </c>
      <c r="C70" s="122">
        <v>2</v>
      </c>
    </row>
    <row r="71" spans="1:4" s="267" customFormat="1" ht="16.5" thickBot="1" x14ac:dyDescent="0.3">
      <c r="A71" s="266" t="s">
        <v>390</v>
      </c>
      <c r="B71" s="345">
        <v>0</v>
      </c>
    </row>
    <row r="72" spans="1:4" ht="16.5" thickBot="1" x14ac:dyDescent="0.3">
      <c r="A72" s="131" t="s">
        <v>391</v>
      </c>
      <c r="B72" s="268">
        <f>B71/$B$27</f>
        <v>0</v>
      </c>
    </row>
    <row r="73" spans="1:4" ht="16.5" thickBot="1" x14ac:dyDescent="0.3">
      <c r="A73" s="131" t="s">
        <v>392</v>
      </c>
      <c r="B73" s="344">
        <v>0</v>
      </c>
      <c r="C73" s="122">
        <v>1</v>
      </c>
    </row>
    <row r="74" spans="1:4" ht="16.5" thickBot="1" x14ac:dyDescent="0.3">
      <c r="A74" s="131" t="s">
        <v>393</v>
      </c>
      <c r="B74" s="344">
        <v>0</v>
      </c>
      <c r="C74" s="122">
        <v>2</v>
      </c>
    </row>
    <row r="75" spans="1:4" ht="29.25" thickBot="1" x14ac:dyDescent="0.3">
      <c r="A75" s="130" t="s">
        <v>396</v>
      </c>
      <c r="B75" s="268">
        <f>B30/B27</f>
        <v>0</v>
      </c>
    </row>
    <row r="76" spans="1:4" ht="16.5" thickBot="1" x14ac:dyDescent="0.3">
      <c r="A76" s="132" t="s">
        <v>388</v>
      </c>
      <c r="B76" s="268"/>
    </row>
    <row r="77" spans="1:4" ht="16.5" thickBot="1" x14ac:dyDescent="0.3">
      <c r="A77" s="132" t="s">
        <v>397</v>
      </c>
      <c r="B77" s="268"/>
    </row>
    <row r="78" spans="1:4" ht="16.5" thickBot="1" x14ac:dyDescent="0.3">
      <c r="A78" s="132" t="s">
        <v>398</v>
      </c>
      <c r="B78" s="268"/>
    </row>
    <row r="79" spans="1:4" ht="16.5" thickBot="1" x14ac:dyDescent="0.3">
      <c r="A79" s="132" t="s">
        <v>399</v>
      </c>
      <c r="B79" s="268">
        <f>B59/B27</f>
        <v>0</v>
      </c>
    </row>
    <row r="80" spans="1:4" s="61" customFormat="1" ht="16.5" thickBot="1" x14ac:dyDescent="0.3">
      <c r="A80" s="394" t="s">
        <v>670</v>
      </c>
      <c r="B80" s="395">
        <f xml:space="preserve"> SUMIF(C81:C88, 40,B81:B88)</f>
        <v>0</v>
      </c>
      <c r="C80" s="396"/>
      <c r="D80" s="397"/>
    </row>
    <row r="81" spans="1:4" s="61" customFormat="1" ht="16.5" thickBot="1" x14ac:dyDescent="0.3">
      <c r="A81" s="278" t="s">
        <v>390</v>
      </c>
      <c r="B81" s="345">
        <v>0</v>
      </c>
      <c r="C81" s="122">
        <v>40</v>
      </c>
      <c r="D81" s="122"/>
    </row>
    <row r="82" spans="1:4" s="61" customFormat="1" ht="16.5" thickBot="1" x14ac:dyDescent="0.3">
      <c r="A82" s="131" t="s">
        <v>391</v>
      </c>
      <c r="B82" s="268">
        <f t="shared" ref="B82" si="3">B81/$B$27</f>
        <v>0</v>
      </c>
      <c r="C82" s="122"/>
      <c r="D82" s="122"/>
    </row>
    <row r="83" spans="1:4" s="61" customFormat="1" ht="16.5" thickBot="1" x14ac:dyDescent="0.3">
      <c r="A83" s="131" t="s">
        <v>392</v>
      </c>
      <c r="B83" s="344">
        <v>0</v>
      </c>
      <c r="C83" s="122">
        <v>1</v>
      </c>
      <c r="D83" s="122"/>
    </row>
    <row r="84" spans="1:4" s="61" customFormat="1" ht="16.5" thickBot="1" x14ac:dyDescent="0.3">
      <c r="A84" s="131" t="s">
        <v>393</v>
      </c>
      <c r="B84" s="344">
        <v>0</v>
      </c>
      <c r="C84" s="122">
        <v>2</v>
      </c>
      <c r="D84" s="122"/>
    </row>
    <row r="85" spans="1:4" s="61" customFormat="1" ht="16.5" thickBot="1" x14ac:dyDescent="0.3">
      <c r="A85" s="278" t="s">
        <v>390</v>
      </c>
      <c r="B85" s="345">
        <v>0</v>
      </c>
      <c r="C85" s="122">
        <v>40</v>
      </c>
      <c r="D85" s="122"/>
    </row>
    <row r="86" spans="1:4" s="61" customFormat="1" ht="16.5" thickBot="1" x14ac:dyDescent="0.3">
      <c r="A86" s="131" t="s">
        <v>391</v>
      </c>
      <c r="B86" s="268">
        <f t="shared" ref="B86" si="4">B85/$B$27</f>
        <v>0</v>
      </c>
      <c r="C86" s="122"/>
      <c r="D86" s="122"/>
    </row>
    <row r="87" spans="1:4" s="61" customFormat="1" ht="16.5" thickBot="1" x14ac:dyDescent="0.3">
      <c r="A87" s="131" t="s">
        <v>392</v>
      </c>
      <c r="B87" s="344">
        <v>0</v>
      </c>
      <c r="C87" s="122">
        <v>1</v>
      </c>
      <c r="D87" s="122"/>
    </row>
    <row r="88" spans="1:4" s="61" customFormat="1" ht="16.5" thickBot="1" x14ac:dyDescent="0.3">
      <c r="A88" s="131" t="s">
        <v>393</v>
      </c>
      <c r="B88" s="344">
        <v>0</v>
      </c>
      <c r="C88" s="122">
        <v>2</v>
      </c>
      <c r="D88" s="122"/>
    </row>
    <row r="89" spans="1:4" ht="16.5" thickBot="1" x14ac:dyDescent="0.3">
      <c r="A89" s="128" t="s">
        <v>400</v>
      </c>
      <c r="B89" s="269">
        <f>B90/$B$27</f>
        <v>0</v>
      </c>
    </row>
    <row r="90" spans="1:4" ht="16.5" thickBot="1" x14ac:dyDescent="0.3">
      <c r="A90" s="128" t="s">
        <v>401</v>
      </c>
      <c r="B90" s="393">
        <f xml:space="preserve"> SUMIF(C33:C88, 1,B33:B88)</f>
        <v>0</v>
      </c>
    </row>
    <row r="91" spans="1:4" ht="16.5" thickBot="1" x14ac:dyDescent="0.3">
      <c r="A91" s="128" t="s">
        <v>402</v>
      </c>
      <c r="B91" s="269">
        <f>B92/$B$27</f>
        <v>0</v>
      </c>
    </row>
    <row r="92" spans="1:4" ht="16.5" thickBot="1" x14ac:dyDescent="0.3">
      <c r="A92" s="129" t="s">
        <v>403</v>
      </c>
      <c r="B92" s="393">
        <f xml:space="preserve"> SUMIF(C33:C88, 2,B33:B88)</f>
        <v>0</v>
      </c>
    </row>
    <row r="93" spans="1:4" ht="15.6" customHeight="1" x14ac:dyDescent="0.25">
      <c r="A93" s="130" t="s">
        <v>404</v>
      </c>
      <c r="B93" s="132" t="s">
        <v>405</v>
      </c>
    </row>
    <row r="94" spans="1:4" x14ac:dyDescent="0.25">
      <c r="A94" s="134" t="s">
        <v>406</v>
      </c>
      <c r="B94" s="134" t="s">
        <v>676</v>
      </c>
    </row>
    <row r="95" spans="1:4" x14ac:dyDescent="0.25">
      <c r="A95" s="134" t="s">
        <v>407</v>
      </c>
      <c r="B95" s="134"/>
    </row>
    <row r="96" spans="1:4" x14ac:dyDescent="0.25">
      <c r="A96" s="134" t="s">
        <v>408</v>
      </c>
      <c r="B96" s="134"/>
    </row>
    <row r="97" spans="1:2" x14ac:dyDescent="0.25">
      <c r="A97" s="134" t="s">
        <v>409</v>
      </c>
      <c r="B97" s="134" t="s">
        <v>676</v>
      </c>
    </row>
    <row r="98" spans="1:2" ht="16.5" thickBot="1" x14ac:dyDescent="0.3">
      <c r="A98" s="135" t="s">
        <v>410</v>
      </c>
      <c r="B98" s="135"/>
    </row>
    <row r="99" spans="1:2" ht="30.75" thickBot="1" x14ac:dyDescent="0.3">
      <c r="A99" s="132" t="s">
        <v>411</v>
      </c>
      <c r="B99" s="133" t="s">
        <v>636</v>
      </c>
    </row>
    <row r="100" spans="1:2" ht="29.25" thickBot="1" x14ac:dyDescent="0.3">
      <c r="A100" s="128" t="s">
        <v>412</v>
      </c>
      <c r="B100" s="339">
        <v>7</v>
      </c>
    </row>
    <row r="101" spans="1:2" ht="16.5" thickBot="1" x14ac:dyDescent="0.3">
      <c r="A101" s="132" t="s">
        <v>388</v>
      </c>
      <c r="B101" s="340"/>
    </row>
    <row r="102" spans="1:2" ht="16.5" thickBot="1" x14ac:dyDescent="0.3">
      <c r="A102" s="132" t="s">
        <v>413</v>
      </c>
      <c r="B102" s="339">
        <v>4</v>
      </c>
    </row>
    <row r="103" spans="1:2" ht="16.5" thickBot="1" x14ac:dyDescent="0.3">
      <c r="A103" s="132" t="s">
        <v>414</v>
      </c>
      <c r="B103" s="340">
        <v>3</v>
      </c>
    </row>
    <row r="104" spans="1:2" ht="16.5" thickBot="1" x14ac:dyDescent="0.3">
      <c r="A104" s="140" t="s">
        <v>415</v>
      </c>
      <c r="B104" s="338" t="s">
        <v>628</v>
      </c>
    </row>
    <row r="105" spans="1:2" ht="16.5" thickBot="1" x14ac:dyDescent="0.3">
      <c r="A105" s="128" t="s">
        <v>416</v>
      </c>
      <c r="B105" s="138"/>
    </row>
    <row r="106" spans="1:2" ht="16.5" thickBot="1" x14ac:dyDescent="0.3">
      <c r="A106" s="134" t="s">
        <v>417</v>
      </c>
      <c r="B106" s="141" t="s">
        <v>628</v>
      </c>
    </row>
    <row r="107" spans="1:2" ht="16.5" thickBot="1" x14ac:dyDescent="0.3">
      <c r="A107" s="134" t="s">
        <v>418</v>
      </c>
      <c r="B107" s="141" t="s">
        <v>628</v>
      </c>
    </row>
    <row r="108" spans="1:2" ht="16.5" thickBot="1" x14ac:dyDescent="0.3">
      <c r="A108" s="134" t="s">
        <v>419</v>
      </c>
      <c r="B108" s="141" t="s">
        <v>628</v>
      </c>
    </row>
    <row r="109" spans="1:2" ht="29.25" thickBot="1" x14ac:dyDescent="0.3">
      <c r="A109" s="142" t="s">
        <v>420</v>
      </c>
      <c r="B109" s="139" t="s">
        <v>636</v>
      </c>
    </row>
    <row r="110" spans="1:2" ht="28.5" x14ac:dyDescent="0.25">
      <c r="A110" s="130" t="s">
        <v>421</v>
      </c>
      <c r="B110" s="536" t="s">
        <v>628</v>
      </c>
    </row>
    <row r="111" spans="1:2" x14ac:dyDescent="0.25">
      <c r="A111" s="134" t="s">
        <v>422</v>
      </c>
      <c r="B111" s="537"/>
    </row>
    <row r="112" spans="1:2" x14ac:dyDescent="0.25">
      <c r="A112" s="134" t="s">
        <v>423</v>
      </c>
      <c r="B112" s="537"/>
    </row>
    <row r="113" spans="1:2" x14ac:dyDescent="0.25">
      <c r="A113" s="134" t="s">
        <v>424</v>
      </c>
      <c r="B113" s="537"/>
    </row>
    <row r="114" spans="1:2" x14ac:dyDescent="0.25">
      <c r="A114" s="134" t="s">
        <v>425</v>
      </c>
      <c r="B114" s="537"/>
    </row>
    <row r="115" spans="1:2" ht="16.5" thickBot="1" x14ac:dyDescent="0.3">
      <c r="A115" s="143" t="s">
        <v>426</v>
      </c>
      <c r="B115" s="538"/>
    </row>
    <row r="118" spans="1:2" x14ac:dyDescent="0.25">
      <c r="A118" s="144"/>
      <c r="B118" s="145"/>
    </row>
    <row r="119" spans="1:2" x14ac:dyDescent="0.25">
      <c r="B119" s="146"/>
    </row>
    <row r="120" spans="1:2" x14ac:dyDescent="0.25">
      <c r="B120" s="147"/>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0" t="s">
        <v>571</v>
      </c>
    </row>
    <row r="2" spans="1:1" ht="25.5" customHeight="1" x14ac:dyDescent="0.25">
      <c r="A2" s="540"/>
    </row>
    <row r="3" spans="1:1" ht="25.5" customHeight="1" x14ac:dyDescent="0.25">
      <c r="A3" s="540"/>
    </row>
    <row r="4" spans="1:1" ht="25.5" customHeight="1" x14ac:dyDescent="0.25">
      <c r="A4" s="540"/>
    </row>
    <row r="5" spans="1:1" ht="25.5" customHeight="1" x14ac:dyDescent="0.25">
      <c r="A5" s="540"/>
    </row>
    <row r="6" spans="1:1" ht="23.25" customHeight="1" x14ac:dyDescent="0.25">
      <c r="A6" s="254">
        <v>2</v>
      </c>
    </row>
    <row r="7" spans="1:1" s="114" customFormat="1" ht="23.25" customHeight="1" x14ac:dyDescent="0.25">
      <c r="A7" s="258" t="s">
        <v>572</v>
      </c>
    </row>
    <row r="8" spans="1:1" ht="31.5" customHeight="1" x14ac:dyDescent="0.25">
      <c r="A8" s="255" t="s">
        <v>580</v>
      </c>
    </row>
    <row r="9" spans="1:1" ht="45.75" customHeight="1" x14ac:dyDescent="0.25">
      <c r="A9" s="255" t="s">
        <v>581</v>
      </c>
    </row>
    <row r="10" spans="1:1" ht="33.75" customHeight="1" x14ac:dyDescent="0.25">
      <c r="A10" s="255" t="s">
        <v>582</v>
      </c>
    </row>
    <row r="11" spans="1:1" ht="23.25" customHeight="1" x14ac:dyDescent="0.25">
      <c r="A11" s="255" t="s">
        <v>583</v>
      </c>
    </row>
    <row r="12" spans="1:1" ht="23.25" customHeight="1" x14ac:dyDescent="0.25">
      <c r="A12" s="255" t="s">
        <v>584</v>
      </c>
    </row>
    <row r="13" spans="1:1" ht="33" customHeight="1" x14ac:dyDescent="0.25">
      <c r="A13" s="255" t="s">
        <v>585</v>
      </c>
    </row>
    <row r="14" spans="1:1" ht="23.25" customHeight="1" x14ac:dyDescent="0.25">
      <c r="A14" s="255" t="s">
        <v>586</v>
      </c>
    </row>
    <row r="15" spans="1:1" ht="23.25" customHeight="1" x14ac:dyDescent="0.25">
      <c r="A15" s="256" t="s">
        <v>587</v>
      </c>
    </row>
    <row r="16" spans="1:1" ht="34.5" customHeight="1" x14ac:dyDescent="0.25">
      <c r="A16" s="256" t="s">
        <v>588</v>
      </c>
    </row>
    <row r="17" spans="1:1" ht="39.75" customHeight="1" x14ac:dyDescent="0.25">
      <c r="A17" s="256" t="s">
        <v>589</v>
      </c>
    </row>
    <row r="18" spans="1:1" ht="40.5" customHeight="1" x14ac:dyDescent="0.25">
      <c r="A18" s="256" t="s">
        <v>590</v>
      </c>
    </row>
    <row r="19" spans="1:1" ht="48.75" customHeight="1" x14ac:dyDescent="0.25">
      <c r="A19" s="256" t="s">
        <v>588</v>
      </c>
    </row>
    <row r="20" spans="1:1" ht="39" customHeight="1" x14ac:dyDescent="0.25">
      <c r="A20" s="255" t="s">
        <v>589</v>
      </c>
    </row>
    <row r="21" spans="1:1" ht="39.75" customHeight="1" x14ac:dyDescent="0.25">
      <c r="A21" s="255" t="s">
        <v>591</v>
      </c>
    </row>
    <row r="22" spans="1:1" ht="35.25" customHeight="1" x14ac:dyDescent="0.25">
      <c r="A22" s="255" t="s">
        <v>592</v>
      </c>
    </row>
    <row r="23" spans="1:1" ht="35.25" customHeight="1" x14ac:dyDescent="0.25">
      <c r="A23" s="255" t="s">
        <v>593</v>
      </c>
    </row>
    <row r="24" spans="1:1" ht="57.75" customHeight="1" x14ac:dyDescent="0.25">
      <c r="A24" s="255" t="s">
        <v>594</v>
      </c>
    </row>
    <row r="25" spans="1:1" s="114" customFormat="1" ht="23.25" customHeight="1" x14ac:dyDescent="0.25">
      <c r="A25" s="258" t="s">
        <v>595</v>
      </c>
    </row>
    <row r="26" spans="1:1" ht="36.75" customHeight="1" x14ac:dyDescent="0.25">
      <c r="A26" s="255" t="s">
        <v>596</v>
      </c>
    </row>
    <row r="27" spans="1:1" ht="23.25" customHeight="1" x14ac:dyDescent="0.25">
      <c r="A27" s="255" t="s">
        <v>597</v>
      </c>
    </row>
    <row r="28" spans="1:1" ht="30.75" customHeight="1" x14ac:dyDescent="0.25">
      <c r="A28" s="255" t="s">
        <v>598</v>
      </c>
    </row>
    <row r="29" spans="1:1" s="257" customFormat="1" ht="23.25" customHeight="1" x14ac:dyDescent="0.25">
      <c r="A29" s="255" t="s">
        <v>599</v>
      </c>
    </row>
    <row r="30" spans="1:1" s="257" customFormat="1" ht="23.25" customHeight="1" x14ac:dyDescent="0.25">
      <c r="A30" s="255" t="s">
        <v>600</v>
      </c>
    </row>
    <row r="31" spans="1:1" ht="23.25" customHeight="1" x14ac:dyDescent="0.25">
      <c r="A31" s="255" t="s">
        <v>601</v>
      </c>
    </row>
    <row r="32" spans="1:1" ht="23.25" customHeight="1" x14ac:dyDescent="0.25">
      <c r="A32" s="255" t="s">
        <v>602</v>
      </c>
    </row>
    <row r="33" spans="1:1" ht="23.25" customHeight="1" x14ac:dyDescent="0.25">
      <c r="A33" s="255" t="s">
        <v>603</v>
      </c>
    </row>
    <row r="34" spans="1:1" ht="23.25" customHeight="1" x14ac:dyDescent="0.25">
      <c r="A34" s="255" t="s">
        <v>604</v>
      </c>
    </row>
    <row r="35" spans="1:1" ht="23.25" customHeight="1" x14ac:dyDescent="0.25">
      <c r="A35" s="255" t="s">
        <v>605</v>
      </c>
    </row>
    <row r="36" spans="1:1" ht="23.25" customHeight="1" x14ac:dyDescent="0.25">
      <c r="A36" s="255" t="s">
        <v>606</v>
      </c>
    </row>
    <row r="37" spans="1:1" ht="23.25" customHeight="1" x14ac:dyDescent="0.25">
      <c r="A37" s="255" t="s">
        <v>607</v>
      </c>
    </row>
    <row r="38" spans="1:1" ht="23.25" customHeight="1" x14ac:dyDescent="0.25">
      <c r="A38" s="255" t="s">
        <v>608</v>
      </c>
    </row>
    <row r="39" spans="1:1" ht="23.25" customHeight="1" x14ac:dyDescent="0.25">
      <c r="A39" s="255" t="s">
        <v>609</v>
      </c>
    </row>
    <row r="40" spans="1:1" ht="23.25" customHeight="1" x14ac:dyDescent="0.25">
      <c r="A40" s="255" t="s">
        <v>610</v>
      </c>
    </row>
    <row r="41" spans="1:1" ht="23.25" customHeight="1" x14ac:dyDescent="0.25">
      <c r="A41" s="255" t="s">
        <v>611</v>
      </c>
    </row>
    <row r="42" spans="1:1" ht="23.25" customHeight="1" x14ac:dyDescent="0.25">
      <c r="A42" s="255" t="s">
        <v>612</v>
      </c>
    </row>
    <row r="43" spans="1:1" ht="23.25" customHeight="1" x14ac:dyDescent="0.25">
      <c r="A43" s="255" t="s">
        <v>613</v>
      </c>
    </row>
    <row r="44" spans="1:1" s="114" customFormat="1" ht="36" customHeight="1" x14ac:dyDescent="0.25">
      <c r="A44" s="258" t="s">
        <v>614</v>
      </c>
    </row>
    <row r="45" spans="1:1" ht="36" customHeight="1" x14ac:dyDescent="0.25">
      <c r="A45" s="255" t="s">
        <v>615</v>
      </c>
    </row>
    <row r="46" spans="1:1" ht="36" customHeight="1" x14ac:dyDescent="0.25">
      <c r="A46" s="255" t="s">
        <v>616</v>
      </c>
    </row>
    <row r="47" spans="1:1" s="114" customFormat="1" ht="23.25" customHeight="1" x14ac:dyDescent="0.25">
      <c r="A47" s="258" t="s">
        <v>617</v>
      </c>
    </row>
    <row r="48" spans="1:1" s="114" customFormat="1" ht="23.25" customHeight="1" x14ac:dyDescent="0.25">
      <c r="A48" s="259" t="s">
        <v>618</v>
      </c>
    </row>
    <row r="49" spans="1:1" s="114" customFormat="1" ht="23.25" customHeight="1" x14ac:dyDescent="0.25">
      <c r="A49" s="259" t="s">
        <v>619</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6"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6"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0" t="s">
        <v>7</v>
      </c>
      <c r="B6" s="420"/>
      <c r="C6" s="420"/>
      <c r="D6" s="420"/>
      <c r="E6" s="420"/>
      <c r="F6" s="420"/>
      <c r="G6" s="420"/>
      <c r="H6" s="420"/>
      <c r="I6" s="420"/>
      <c r="J6" s="420"/>
      <c r="K6" s="420"/>
      <c r="L6" s="420"/>
      <c r="M6" s="420"/>
      <c r="N6" s="420"/>
      <c r="O6" s="420"/>
      <c r="P6" s="420"/>
      <c r="Q6" s="420"/>
      <c r="R6" s="420"/>
      <c r="S6" s="420"/>
      <c r="T6" s="13"/>
      <c r="U6" s="13"/>
      <c r="V6" s="13"/>
      <c r="W6" s="13"/>
      <c r="X6" s="13"/>
      <c r="Y6" s="13"/>
      <c r="Z6" s="13"/>
      <c r="AA6" s="13"/>
      <c r="AB6" s="13"/>
    </row>
    <row r="7" spans="1:28" s="12" customFormat="1" ht="18.75" x14ac:dyDescent="0.2">
      <c r="A7" s="420"/>
      <c r="B7" s="420"/>
      <c r="C7" s="420"/>
      <c r="D7" s="420"/>
      <c r="E7" s="420"/>
      <c r="F7" s="420"/>
      <c r="G7" s="420"/>
      <c r="H7" s="420"/>
      <c r="I7" s="420"/>
      <c r="J7" s="420"/>
      <c r="K7" s="420"/>
      <c r="L7" s="420"/>
      <c r="M7" s="420"/>
      <c r="N7" s="420"/>
      <c r="O7" s="420"/>
      <c r="P7" s="420"/>
      <c r="Q7" s="420"/>
      <c r="R7" s="420"/>
      <c r="S7" s="420"/>
      <c r="T7" s="13"/>
      <c r="U7" s="13"/>
      <c r="V7" s="13"/>
      <c r="W7" s="13"/>
      <c r="X7" s="13"/>
      <c r="Y7" s="13"/>
      <c r="Z7" s="13"/>
      <c r="AA7" s="13"/>
      <c r="AB7" s="13"/>
    </row>
    <row r="8" spans="1:28" s="12" customFormat="1" ht="18.75" x14ac:dyDescent="0.2">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13"/>
      <c r="U8" s="13"/>
      <c r="V8" s="13"/>
      <c r="W8" s="13"/>
      <c r="X8" s="13"/>
      <c r="Y8" s="13"/>
      <c r="Z8" s="13"/>
      <c r="AA8" s="13"/>
      <c r="AB8" s="13"/>
    </row>
    <row r="9" spans="1:28" s="12" customFormat="1" ht="18.75" x14ac:dyDescent="0.2">
      <c r="A9" s="425" t="s">
        <v>6</v>
      </c>
      <c r="B9" s="425"/>
      <c r="C9" s="425"/>
      <c r="D9" s="425"/>
      <c r="E9" s="425"/>
      <c r="F9" s="425"/>
      <c r="G9" s="425"/>
      <c r="H9" s="425"/>
      <c r="I9" s="425"/>
      <c r="J9" s="425"/>
      <c r="K9" s="425"/>
      <c r="L9" s="425"/>
      <c r="M9" s="425"/>
      <c r="N9" s="425"/>
      <c r="O9" s="425"/>
      <c r="P9" s="425"/>
      <c r="Q9" s="425"/>
      <c r="R9" s="425"/>
      <c r="S9" s="425"/>
      <c r="T9" s="13"/>
      <c r="U9" s="13"/>
      <c r="V9" s="13"/>
      <c r="W9" s="13"/>
      <c r="X9" s="13"/>
      <c r="Y9" s="13"/>
      <c r="Z9" s="13"/>
      <c r="AA9" s="13"/>
      <c r="AB9" s="13"/>
    </row>
    <row r="10" spans="1:28" s="12" customFormat="1" ht="18.75" x14ac:dyDescent="0.2">
      <c r="A10" s="420"/>
      <c r="B10" s="420"/>
      <c r="C10" s="420"/>
      <c r="D10" s="420"/>
      <c r="E10" s="420"/>
      <c r="F10" s="420"/>
      <c r="G10" s="420"/>
      <c r="H10" s="420"/>
      <c r="I10" s="420"/>
      <c r="J10" s="420"/>
      <c r="K10" s="420"/>
      <c r="L10" s="420"/>
      <c r="M10" s="420"/>
      <c r="N10" s="420"/>
      <c r="O10" s="420"/>
      <c r="P10" s="420"/>
      <c r="Q10" s="420"/>
      <c r="R10" s="420"/>
      <c r="S10" s="420"/>
      <c r="T10" s="13"/>
      <c r="U10" s="13"/>
      <c r="V10" s="13"/>
      <c r="W10" s="13"/>
      <c r="X10" s="13"/>
      <c r="Y10" s="13"/>
      <c r="Z10" s="13"/>
      <c r="AA10" s="13"/>
      <c r="AB10" s="13"/>
    </row>
    <row r="11" spans="1:28" s="12" customFormat="1" ht="18.75" x14ac:dyDescent="0.2">
      <c r="A11" s="421" t="str">
        <f>'1. паспорт местоположение'!A12:C12</f>
        <v>M_22-0625</v>
      </c>
      <c r="B11" s="421"/>
      <c r="C11" s="421"/>
      <c r="D11" s="421"/>
      <c r="E11" s="421"/>
      <c r="F11" s="421"/>
      <c r="G11" s="421"/>
      <c r="H11" s="421"/>
      <c r="I11" s="421"/>
      <c r="J11" s="421"/>
      <c r="K11" s="421"/>
      <c r="L11" s="421"/>
      <c r="M11" s="421"/>
      <c r="N11" s="421"/>
      <c r="O11" s="421"/>
      <c r="P11" s="421"/>
      <c r="Q11" s="421"/>
      <c r="R11" s="421"/>
      <c r="S11" s="421"/>
      <c r="T11" s="13"/>
      <c r="U11" s="13"/>
      <c r="V11" s="13"/>
      <c r="W11" s="13"/>
      <c r="X11" s="13"/>
      <c r="Y11" s="13"/>
      <c r="Z11" s="13"/>
      <c r="AA11" s="13"/>
      <c r="AB11" s="13"/>
    </row>
    <row r="12" spans="1:28" s="12"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3"/>
      <c r="U12" s="13"/>
      <c r="V12" s="13"/>
      <c r="W12" s="13"/>
      <c r="X12" s="13"/>
      <c r="Y12" s="13"/>
      <c r="Z12" s="13"/>
      <c r="AA12" s="13"/>
      <c r="AB12" s="13"/>
    </row>
    <row r="13" spans="1:28" s="9"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0"/>
      <c r="U13" s="10"/>
      <c r="V13" s="10"/>
      <c r="W13" s="10"/>
      <c r="X13" s="10"/>
      <c r="Y13" s="10"/>
      <c r="Z13" s="10"/>
      <c r="AA13" s="10"/>
      <c r="AB13" s="10"/>
    </row>
    <row r="14" spans="1:28" s="3" customFormat="1" ht="12" x14ac:dyDescent="0.2">
      <c r="A14" s="421" t="str">
        <f>'1. паспорт местоположение'!A9:C9</f>
        <v>Акционерное общество "Россети Янтарь"</v>
      </c>
      <c r="B14" s="421"/>
      <c r="C14" s="421"/>
      <c r="D14" s="421"/>
      <c r="E14" s="421"/>
      <c r="F14" s="421"/>
      <c r="G14" s="421"/>
      <c r="H14" s="421"/>
      <c r="I14" s="421"/>
      <c r="J14" s="421"/>
      <c r="K14" s="421"/>
      <c r="L14" s="421"/>
      <c r="M14" s="421"/>
      <c r="N14" s="421"/>
      <c r="O14" s="421"/>
      <c r="P14" s="421"/>
      <c r="Q14" s="421"/>
      <c r="R14" s="421"/>
      <c r="S14" s="421"/>
      <c r="T14" s="8"/>
      <c r="U14" s="8"/>
      <c r="V14" s="8"/>
      <c r="W14" s="8"/>
      <c r="X14" s="8"/>
      <c r="Y14" s="8"/>
      <c r="Z14" s="8"/>
      <c r="AA14" s="8"/>
      <c r="AB14" s="8"/>
    </row>
    <row r="15" spans="1:28" s="3" customFormat="1" ht="15" customHeight="1" x14ac:dyDescent="0.2">
      <c r="A15" s="427" t="str">
        <f>'1. паспорт местоположение'!A15:C15</f>
        <v>Переустройство отпайки ВЛ 15-088  к ТП 88-01 (инв. № 511399208), ТП 88-01 (инв.№ 5147168) п. Заостровье, ул. Пионерская, д. 2А Зеленоградский ГО</v>
      </c>
      <c r="B15" s="425"/>
      <c r="C15" s="425"/>
      <c r="D15" s="425"/>
      <c r="E15" s="425"/>
      <c r="F15" s="425"/>
      <c r="G15" s="425"/>
      <c r="H15" s="425"/>
      <c r="I15" s="425"/>
      <c r="J15" s="425"/>
      <c r="K15" s="425"/>
      <c r="L15" s="425"/>
      <c r="M15" s="425"/>
      <c r="N15" s="425"/>
      <c r="O15" s="425"/>
      <c r="P15" s="425"/>
      <c r="Q15" s="425"/>
      <c r="R15" s="425"/>
      <c r="S15" s="425"/>
      <c r="T15" s="6"/>
      <c r="U15" s="6"/>
      <c r="V15" s="6"/>
      <c r="W15" s="6"/>
      <c r="X15" s="6"/>
      <c r="Y15" s="6"/>
      <c r="Z15" s="6"/>
      <c r="AA15" s="6"/>
      <c r="AB15" s="6"/>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29" t="s">
        <v>485</v>
      </c>
      <c r="B17" s="429"/>
      <c r="C17" s="429"/>
      <c r="D17" s="429"/>
      <c r="E17" s="429"/>
      <c r="F17" s="429"/>
      <c r="G17" s="429"/>
      <c r="H17" s="429"/>
      <c r="I17" s="429"/>
      <c r="J17" s="429"/>
      <c r="K17" s="429"/>
      <c r="L17" s="429"/>
      <c r="M17" s="429"/>
      <c r="N17" s="429"/>
      <c r="O17" s="429"/>
      <c r="P17" s="429"/>
      <c r="Q17" s="429"/>
      <c r="R17" s="429"/>
      <c r="S17" s="429"/>
      <c r="T17" s="7"/>
      <c r="U17" s="7"/>
      <c r="V17" s="7"/>
      <c r="W17" s="7"/>
      <c r="X17" s="7"/>
      <c r="Y17" s="7"/>
      <c r="Z17" s="7"/>
      <c r="AA17" s="7"/>
      <c r="AB17" s="7"/>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19" t="s">
        <v>3</v>
      </c>
      <c r="B19" s="419" t="s">
        <v>94</v>
      </c>
      <c r="C19" s="422" t="s">
        <v>379</v>
      </c>
      <c r="D19" s="419" t="s">
        <v>378</v>
      </c>
      <c r="E19" s="419" t="s">
        <v>93</v>
      </c>
      <c r="F19" s="419" t="s">
        <v>92</v>
      </c>
      <c r="G19" s="419" t="s">
        <v>374</v>
      </c>
      <c r="H19" s="419" t="s">
        <v>91</v>
      </c>
      <c r="I19" s="419" t="s">
        <v>90</v>
      </c>
      <c r="J19" s="419" t="s">
        <v>89</v>
      </c>
      <c r="K19" s="419" t="s">
        <v>88</v>
      </c>
      <c r="L19" s="419" t="s">
        <v>87</v>
      </c>
      <c r="M19" s="419" t="s">
        <v>86</v>
      </c>
      <c r="N19" s="419" t="s">
        <v>85</v>
      </c>
      <c r="O19" s="419" t="s">
        <v>84</v>
      </c>
      <c r="P19" s="419" t="s">
        <v>83</v>
      </c>
      <c r="Q19" s="419" t="s">
        <v>377</v>
      </c>
      <c r="R19" s="419"/>
      <c r="S19" s="424" t="s">
        <v>479</v>
      </c>
      <c r="T19" s="4"/>
      <c r="U19" s="4"/>
      <c r="V19" s="4"/>
      <c r="W19" s="4"/>
      <c r="X19" s="4"/>
      <c r="Y19" s="4"/>
    </row>
    <row r="20" spans="1:28" s="3" customFormat="1" ht="180.75" customHeight="1" x14ac:dyDescent="0.2">
      <c r="A20" s="419"/>
      <c r="B20" s="419"/>
      <c r="C20" s="423"/>
      <c r="D20" s="419"/>
      <c r="E20" s="419"/>
      <c r="F20" s="419"/>
      <c r="G20" s="419"/>
      <c r="H20" s="419"/>
      <c r="I20" s="419"/>
      <c r="J20" s="419"/>
      <c r="K20" s="419"/>
      <c r="L20" s="419"/>
      <c r="M20" s="419"/>
      <c r="N20" s="419"/>
      <c r="O20" s="419"/>
      <c r="P20" s="419"/>
      <c r="Q20" s="41" t="s">
        <v>375</v>
      </c>
      <c r="R20" s="42" t="s">
        <v>376</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60" customFormat="1" ht="15.75" x14ac:dyDescent="0.25">
      <c r="A22" s="280"/>
      <c r="B22" s="265"/>
      <c r="C22" s="265"/>
      <c r="D22" s="265"/>
      <c r="E22" s="265"/>
      <c r="F22" s="265"/>
      <c r="G22" s="265"/>
      <c r="H22" s="312"/>
      <c r="I22" s="265"/>
      <c r="J22" s="312"/>
      <c r="K22" s="265"/>
      <c r="L22" s="313"/>
      <c r="M22" s="265"/>
      <c r="N22" s="265"/>
      <c r="O22" s="265"/>
      <c r="P22" s="265"/>
      <c r="Q22" s="331"/>
      <c r="R22" s="280"/>
      <c r="S22" s="314"/>
      <c r="T22" s="263"/>
      <c r="U22" s="263"/>
      <c r="V22" s="263"/>
      <c r="W22" s="263"/>
      <c r="X22" s="263"/>
      <c r="Y22" s="263"/>
      <c r="Z22" s="263"/>
      <c r="AA22" s="263"/>
      <c r="AB22" s="263"/>
    </row>
    <row r="23" spans="1:28" s="330" customFormat="1" ht="15.75" x14ac:dyDescent="0.25">
      <c r="A23" s="280"/>
      <c r="B23" s="265"/>
      <c r="C23" s="265"/>
      <c r="D23" s="265"/>
      <c r="E23" s="265"/>
      <c r="F23" s="265"/>
      <c r="G23" s="265"/>
      <c r="H23" s="312"/>
      <c r="I23" s="265"/>
      <c r="J23" s="312"/>
      <c r="K23" s="265"/>
      <c r="L23" s="313"/>
      <c r="M23" s="265"/>
      <c r="N23" s="265"/>
      <c r="O23" s="265"/>
      <c r="P23" s="265"/>
      <c r="Q23" s="331"/>
      <c r="R23" s="280"/>
      <c r="S23" s="314"/>
      <c r="T23" s="263"/>
      <c r="U23" s="263"/>
      <c r="V23" s="263"/>
      <c r="W23" s="263"/>
      <c r="X23" s="263"/>
      <c r="Y23" s="263"/>
      <c r="Z23" s="263"/>
      <c r="AA23" s="263"/>
      <c r="AB23" s="263"/>
    </row>
    <row r="24" spans="1:28" ht="20.25" customHeight="1" x14ac:dyDescent="0.25">
      <c r="A24" s="119"/>
      <c r="B24" s="46" t="s">
        <v>372</v>
      </c>
      <c r="C24" s="46"/>
      <c r="D24" s="46"/>
      <c r="E24" s="119" t="s">
        <v>373</v>
      </c>
      <c r="F24" s="119" t="s">
        <v>373</v>
      </c>
      <c r="G24" s="119" t="s">
        <v>373</v>
      </c>
      <c r="H24" s="264">
        <f>SUM(H22:H23)</f>
        <v>0</v>
      </c>
      <c r="I24" s="264">
        <f t="shared" ref="I24:J24" si="0">SUM(I22:I23)</f>
        <v>0</v>
      </c>
      <c r="J24" s="264">
        <f t="shared" si="0"/>
        <v>0</v>
      </c>
      <c r="K24" s="119"/>
      <c r="L24" s="119"/>
      <c r="M24" s="119"/>
      <c r="N24" s="119"/>
      <c r="O24" s="119"/>
      <c r="P24" s="119"/>
      <c r="Q24" s="120"/>
      <c r="R24" s="2"/>
      <c r="S24" s="26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2023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0" t="s">
        <v>7</v>
      </c>
      <c r="B8" s="420"/>
      <c r="C8" s="420"/>
      <c r="D8" s="420"/>
      <c r="E8" s="420"/>
      <c r="F8" s="420"/>
      <c r="G8" s="420"/>
      <c r="H8" s="420"/>
      <c r="I8" s="420"/>
      <c r="J8" s="420"/>
      <c r="K8" s="420"/>
      <c r="L8" s="420"/>
      <c r="M8" s="420"/>
      <c r="N8" s="420"/>
      <c r="O8" s="420"/>
      <c r="P8" s="420"/>
      <c r="Q8" s="420"/>
      <c r="R8" s="420"/>
      <c r="S8" s="420"/>
      <c r="T8" s="420"/>
    </row>
    <row r="9" spans="1:20" s="12"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12" customFormat="1" ht="18.75" customHeight="1" x14ac:dyDescent="0.2">
      <c r="A10" s="421" t="str">
        <f>'1. паспорт местоположение'!A9:C9</f>
        <v>Акционерное общество "Россети Янтарь"</v>
      </c>
      <c r="B10" s="421"/>
      <c r="C10" s="421"/>
      <c r="D10" s="421"/>
      <c r="E10" s="421"/>
      <c r="F10" s="421"/>
      <c r="G10" s="421"/>
      <c r="H10" s="421"/>
      <c r="I10" s="421"/>
      <c r="J10" s="421"/>
      <c r="K10" s="421"/>
      <c r="L10" s="421"/>
      <c r="M10" s="421"/>
      <c r="N10" s="421"/>
      <c r="O10" s="421"/>
      <c r="P10" s="421"/>
      <c r="Q10" s="421"/>
      <c r="R10" s="421"/>
      <c r="S10" s="421"/>
      <c r="T10" s="421"/>
    </row>
    <row r="11" spans="1:20" s="12"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2"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12" customFormat="1" ht="18.75" customHeight="1" x14ac:dyDescent="0.2">
      <c r="A13" s="421" t="str">
        <f>'1. паспорт местоположение'!A12:C12</f>
        <v>M_22-0625</v>
      </c>
      <c r="B13" s="421"/>
      <c r="C13" s="421"/>
      <c r="D13" s="421"/>
      <c r="E13" s="421"/>
      <c r="F13" s="421"/>
      <c r="G13" s="421"/>
      <c r="H13" s="421"/>
      <c r="I13" s="421"/>
      <c r="J13" s="421"/>
      <c r="K13" s="421"/>
      <c r="L13" s="421"/>
      <c r="M13" s="421"/>
      <c r="N13" s="421"/>
      <c r="O13" s="421"/>
      <c r="P13" s="421"/>
      <c r="Q13" s="421"/>
      <c r="R13" s="421"/>
      <c r="S13" s="421"/>
      <c r="T13" s="421"/>
    </row>
    <row r="14" spans="1:20" s="12"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9"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21" t="str">
        <f>'1. паспорт местоположение'!A15</f>
        <v>Переустройство отпайки ВЛ 15-088  к ТП 88-01 (инв. № 511399208), ТП 88-01 (инв.№ 5147168) п. Заостровье, ул. Пионерская, д. 2А Зеленоградский ГО</v>
      </c>
      <c r="B16" s="421"/>
      <c r="C16" s="421"/>
      <c r="D16" s="421"/>
      <c r="E16" s="421"/>
      <c r="F16" s="421"/>
      <c r="G16" s="421"/>
      <c r="H16" s="421"/>
      <c r="I16" s="421"/>
      <c r="J16" s="421"/>
      <c r="K16" s="421"/>
      <c r="L16" s="421"/>
      <c r="M16" s="421"/>
      <c r="N16" s="421"/>
      <c r="O16" s="421"/>
      <c r="P16" s="421"/>
      <c r="Q16" s="421"/>
      <c r="R16" s="421"/>
      <c r="S16" s="421"/>
      <c r="T16" s="421"/>
    </row>
    <row r="17" spans="1:113" s="3"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113"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113" s="3" customFormat="1" ht="15" customHeight="1" x14ac:dyDescent="0.2">
      <c r="A19" s="445" t="s">
        <v>490</v>
      </c>
      <c r="B19" s="445"/>
      <c r="C19" s="445"/>
      <c r="D19" s="445"/>
      <c r="E19" s="445"/>
      <c r="F19" s="445"/>
      <c r="G19" s="445"/>
      <c r="H19" s="445"/>
      <c r="I19" s="445"/>
      <c r="J19" s="445"/>
      <c r="K19" s="445"/>
      <c r="L19" s="445"/>
      <c r="M19" s="445"/>
      <c r="N19" s="445"/>
      <c r="O19" s="445"/>
      <c r="P19" s="445"/>
      <c r="Q19" s="445"/>
      <c r="R19" s="445"/>
      <c r="S19" s="445"/>
      <c r="T19" s="445"/>
    </row>
    <row r="20" spans="1:113" s="57"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113" ht="46.5" customHeight="1" x14ac:dyDescent="0.25">
      <c r="A21" s="439" t="s">
        <v>3</v>
      </c>
      <c r="B21" s="432" t="s">
        <v>219</v>
      </c>
      <c r="C21" s="433"/>
      <c r="D21" s="436" t="s">
        <v>116</v>
      </c>
      <c r="E21" s="432" t="s">
        <v>519</v>
      </c>
      <c r="F21" s="433"/>
      <c r="G21" s="432" t="s">
        <v>269</v>
      </c>
      <c r="H21" s="433"/>
      <c r="I21" s="432" t="s">
        <v>115</v>
      </c>
      <c r="J21" s="433"/>
      <c r="K21" s="436" t="s">
        <v>114</v>
      </c>
      <c r="L21" s="432" t="s">
        <v>113</v>
      </c>
      <c r="M21" s="433"/>
      <c r="N21" s="432" t="s">
        <v>515</v>
      </c>
      <c r="O21" s="433"/>
      <c r="P21" s="436" t="s">
        <v>112</v>
      </c>
      <c r="Q21" s="442" t="s">
        <v>111</v>
      </c>
      <c r="R21" s="443"/>
      <c r="S21" s="442" t="s">
        <v>110</v>
      </c>
      <c r="T21" s="444"/>
    </row>
    <row r="22" spans="1:113" ht="204.75" customHeight="1" x14ac:dyDescent="0.25">
      <c r="A22" s="440"/>
      <c r="B22" s="434"/>
      <c r="C22" s="435"/>
      <c r="D22" s="438"/>
      <c r="E22" s="434"/>
      <c r="F22" s="435"/>
      <c r="G22" s="434"/>
      <c r="H22" s="435"/>
      <c r="I22" s="434"/>
      <c r="J22" s="435"/>
      <c r="K22" s="437"/>
      <c r="L22" s="434"/>
      <c r="M22" s="435"/>
      <c r="N22" s="434"/>
      <c r="O22" s="435"/>
      <c r="P22" s="437"/>
      <c r="Q22" s="110" t="s">
        <v>109</v>
      </c>
      <c r="R22" s="110" t="s">
        <v>489</v>
      </c>
      <c r="S22" s="110" t="s">
        <v>108</v>
      </c>
      <c r="T22" s="110" t="s">
        <v>107</v>
      </c>
    </row>
    <row r="23" spans="1:113" ht="51.75" customHeight="1" x14ac:dyDescent="0.25">
      <c r="A23" s="441"/>
      <c r="B23" s="159" t="s">
        <v>105</v>
      </c>
      <c r="C23" s="159" t="s">
        <v>106</v>
      </c>
      <c r="D23" s="437"/>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7" customFormat="1" ht="47.25" x14ac:dyDescent="0.25">
      <c r="A25" s="335" t="s">
        <v>373</v>
      </c>
      <c r="B25" s="335" t="s">
        <v>683</v>
      </c>
      <c r="C25" s="335" t="s">
        <v>373</v>
      </c>
      <c r="D25" s="335" t="s">
        <v>101</v>
      </c>
      <c r="E25" s="335" t="s">
        <v>685</v>
      </c>
      <c r="F25" s="335" t="s">
        <v>373</v>
      </c>
      <c r="G25" s="335" t="s">
        <v>684</v>
      </c>
      <c r="H25" s="335" t="s">
        <v>373</v>
      </c>
      <c r="I25" s="335">
        <v>1977</v>
      </c>
      <c r="J25" s="335" t="s">
        <v>373</v>
      </c>
      <c r="K25" s="335" t="s">
        <v>373</v>
      </c>
      <c r="L25" s="335">
        <v>15</v>
      </c>
      <c r="M25" s="335" t="s">
        <v>373</v>
      </c>
      <c r="N25" s="335">
        <v>0.16</v>
      </c>
      <c r="O25" s="335" t="s">
        <v>373</v>
      </c>
      <c r="P25" s="58" t="s">
        <v>373</v>
      </c>
      <c r="Q25" s="336" t="s">
        <v>373</v>
      </c>
      <c r="R25" s="335" t="s">
        <v>373</v>
      </c>
      <c r="S25" s="336" t="s">
        <v>373</v>
      </c>
      <c r="T25" s="335" t="s">
        <v>373</v>
      </c>
    </row>
    <row r="26" spans="1:113" ht="3" customHeight="1" x14ac:dyDescent="0.25">
      <c r="N26" s="49">
        <f>SUM(N25)</f>
        <v>0.16</v>
      </c>
      <c r="O26" s="49">
        <f>SUM(O25)</f>
        <v>0</v>
      </c>
      <c r="P26" s="49">
        <f>O26-N26</f>
        <v>-0.16</v>
      </c>
    </row>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1" t="s">
        <v>525</v>
      </c>
      <c r="C29" s="431"/>
      <c r="D29" s="431"/>
      <c r="E29" s="431"/>
      <c r="F29" s="431"/>
      <c r="G29" s="431"/>
      <c r="H29" s="431"/>
      <c r="I29" s="431"/>
      <c r="J29" s="431"/>
      <c r="K29" s="431"/>
      <c r="L29" s="431"/>
      <c r="M29" s="431"/>
      <c r="N29" s="431"/>
      <c r="O29" s="431"/>
      <c r="P29" s="431"/>
      <c r="Q29" s="431"/>
      <c r="R29" s="43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80" zoomScaleSheetLayoutView="80" workbookViewId="0">
      <selection activeCell="M31" sqref="M31"/>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1" t="str">
        <f>'1. паспорт местоположение'!A9</f>
        <v>Акционерное общество "Россети Янтарь"</v>
      </c>
      <c r="F9" s="421"/>
      <c r="G9" s="421"/>
      <c r="H9" s="421"/>
      <c r="I9" s="421"/>
      <c r="J9" s="421"/>
      <c r="K9" s="421"/>
      <c r="L9" s="421"/>
      <c r="M9" s="421"/>
      <c r="N9" s="421"/>
      <c r="O9" s="421"/>
      <c r="P9" s="421"/>
      <c r="Q9" s="421"/>
      <c r="R9" s="421"/>
      <c r="S9" s="421"/>
      <c r="T9" s="421"/>
      <c r="U9" s="421"/>
      <c r="V9" s="421"/>
      <c r="W9" s="421"/>
      <c r="X9" s="421"/>
      <c r="Y9" s="421"/>
    </row>
    <row r="10" spans="1:27" s="12"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1" t="str">
        <f>'1. паспорт местоположение'!A12</f>
        <v>M_22-0625</v>
      </c>
      <c r="F12" s="421"/>
      <c r="G12" s="421"/>
      <c r="H12" s="421"/>
      <c r="I12" s="421"/>
      <c r="J12" s="421"/>
      <c r="K12" s="421"/>
      <c r="L12" s="421"/>
      <c r="M12" s="421"/>
      <c r="N12" s="421"/>
      <c r="O12" s="421"/>
      <c r="P12" s="421"/>
      <c r="Q12" s="421"/>
      <c r="R12" s="421"/>
      <c r="S12" s="421"/>
      <c r="T12" s="421"/>
      <c r="U12" s="421"/>
      <c r="V12" s="421"/>
      <c r="W12" s="421"/>
      <c r="X12" s="421"/>
      <c r="Y12" s="421"/>
    </row>
    <row r="13" spans="1:27" s="12"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1" t="str">
        <f>'1. паспорт местоположение'!A15</f>
        <v>Переустройство отпайки ВЛ 15-088  к ТП 88-01 (инв. № 511399208), ТП 88-01 (инв.№ 5147168) п. Заостровье, ул. Пионерская, д. 2А Зеленоградский ГО</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492</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57" customFormat="1" ht="21" customHeight="1" x14ac:dyDescent="0.25"/>
    <row r="21" spans="1:27" ht="15.75" customHeight="1" x14ac:dyDescent="0.25">
      <c r="A21" s="447" t="s">
        <v>3</v>
      </c>
      <c r="B21" s="450" t="s">
        <v>499</v>
      </c>
      <c r="C21" s="451"/>
      <c r="D21" s="450" t="s">
        <v>501</v>
      </c>
      <c r="E21" s="451"/>
      <c r="F21" s="442" t="s">
        <v>88</v>
      </c>
      <c r="G21" s="444"/>
      <c r="H21" s="444"/>
      <c r="I21" s="443"/>
      <c r="J21" s="447" t="s">
        <v>502</v>
      </c>
      <c r="K21" s="450" t="s">
        <v>503</v>
      </c>
      <c r="L21" s="451"/>
      <c r="M21" s="450" t="s">
        <v>504</v>
      </c>
      <c r="N21" s="451"/>
      <c r="O21" s="450" t="s">
        <v>491</v>
      </c>
      <c r="P21" s="451"/>
      <c r="Q21" s="450" t="s">
        <v>121</v>
      </c>
      <c r="R21" s="451"/>
      <c r="S21" s="447" t="s">
        <v>120</v>
      </c>
      <c r="T21" s="447" t="s">
        <v>505</v>
      </c>
      <c r="U21" s="447" t="s">
        <v>500</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110" t="s">
        <v>109</v>
      </c>
      <c r="Y22" s="110" t="s">
        <v>489</v>
      </c>
      <c r="Z22" s="110" t="s">
        <v>108</v>
      </c>
      <c r="AA22" s="110" t="s">
        <v>107</v>
      </c>
    </row>
    <row r="23" spans="1:27" ht="60" customHeight="1" x14ac:dyDescent="0.25">
      <c r="A23" s="449"/>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7" customFormat="1" ht="31.5" x14ac:dyDescent="0.25">
      <c r="A25" s="343">
        <v>1</v>
      </c>
      <c r="B25" s="385" t="s">
        <v>681</v>
      </c>
      <c r="C25" s="385" t="s">
        <v>373</v>
      </c>
      <c r="D25" s="385" t="s">
        <v>682</v>
      </c>
      <c r="E25" s="385" t="s">
        <v>373</v>
      </c>
      <c r="F25" s="385">
        <v>15</v>
      </c>
      <c r="G25" s="385" t="s">
        <v>373</v>
      </c>
      <c r="H25" s="385">
        <v>15</v>
      </c>
      <c r="I25" s="385" t="s">
        <v>373</v>
      </c>
      <c r="J25" s="343" t="s">
        <v>373</v>
      </c>
      <c r="K25" s="343">
        <v>1</v>
      </c>
      <c r="L25" s="385" t="s">
        <v>373</v>
      </c>
      <c r="M25" s="343">
        <v>35</v>
      </c>
      <c r="N25" s="385" t="s">
        <v>373</v>
      </c>
      <c r="O25" s="343" t="s">
        <v>640</v>
      </c>
      <c r="P25" s="385" t="s">
        <v>373</v>
      </c>
      <c r="Q25" s="343">
        <v>0.11899999999999999</v>
      </c>
      <c r="R25" s="385" t="s">
        <v>373</v>
      </c>
      <c r="S25" s="343" t="s">
        <v>373</v>
      </c>
      <c r="T25" s="343" t="s">
        <v>373</v>
      </c>
      <c r="U25" s="343" t="s">
        <v>373</v>
      </c>
      <c r="V25" s="343" t="s">
        <v>665</v>
      </c>
      <c r="W25" s="385" t="s">
        <v>373</v>
      </c>
      <c r="X25" s="343" t="s">
        <v>373</v>
      </c>
      <c r="Y25" s="343" t="s">
        <v>373</v>
      </c>
      <c r="Z25" s="343" t="s">
        <v>373</v>
      </c>
      <c r="AA25" s="343" t="s">
        <v>373</v>
      </c>
    </row>
    <row r="26" spans="1:27" x14ac:dyDescent="0.25">
      <c r="Q26" s="49">
        <f>SUM(Q25:Q25)</f>
        <v>0.11899999999999999</v>
      </c>
      <c r="R26" s="49">
        <f>SUM(R25:R25)</f>
        <v>0</v>
      </c>
      <c r="S26" s="49">
        <f>R26-Q26</f>
        <v>-0.11899999999999999</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2023 год</v>
      </c>
      <c r="B5" s="412"/>
      <c r="C5" s="412"/>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0" t="s">
        <v>7</v>
      </c>
      <c r="B7" s="420"/>
      <c r="C7" s="420"/>
      <c r="D7" s="13"/>
      <c r="E7" s="13"/>
      <c r="F7" s="13"/>
      <c r="G7" s="13"/>
      <c r="H7" s="13"/>
      <c r="I7" s="13"/>
      <c r="J7" s="13"/>
      <c r="K7" s="13"/>
      <c r="L7" s="13"/>
      <c r="M7" s="13"/>
      <c r="N7" s="13"/>
      <c r="O7" s="13"/>
      <c r="P7" s="13"/>
      <c r="Q7" s="13"/>
      <c r="R7" s="13"/>
      <c r="S7" s="13"/>
      <c r="T7" s="13"/>
      <c r="U7" s="13"/>
    </row>
    <row r="8" spans="1:29" s="12" customFormat="1" ht="18.75" x14ac:dyDescent="0.2">
      <c r="A8" s="420"/>
      <c r="B8" s="420"/>
      <c r="C8" s="420"/>
      <c r="D8" s="14"/>
      <c r="E8" s="14"/>
      <c r="F8" s="14"/>
      <c r="G8" s="14"/>
      <c r="H8" s="13"/>
      <c r="I8" s="13"/>
      <c r="J8" s="13"/>
      <c r="K8" s="13"/>
      <c r="L8" s="13"/>
      <c r="M8" s="13"/>
      <c r="N8" s="13"/>
      <c r="O8" s="13"/>
      <c r="P8" s="13"/>
      <c r="Q8" s="13"/>
      <c r="R8" s="13"/>
      <c r="S8" s="13"/>
      <c r="T8" s="13"/>
      <c r="U8" s="13"/>
    </row>
    <row r="9" spans="1:29" s="12" customFormat="1" ht="18.75" x14ac:dyDescent="0.2">
      <c r="A9" s="421" t="str">
        <f>'1. паспорт местоположение'!A9:C9</f>
        <v>Акционерное общество "Россети Янтарь"</v>
      </c>
      <c r="B9" s="421"/>
      <c r="C9" s="421"/>
      <c r="D9" s="8"/>
      <c r="E9" s="8"/>
      <c r="F9" s="8"/>
      <c r="G9" s="8"/>
      <c r="H9" s="13"/>
      <c r="I9" s="13"/>
      <c r="J9" s="13"/>
      <c r="K9" s="13"/>
      <c r="L9" s="13"/>
      <c r="M9" s="13"/>
      <c r="N9" s="13"/>
      <c r="O9" s="13"/>
      <c r="P9" s="13"/>
      <c r="Q9" s="13"/>
      <c r="R9" s="13"/>
      <c r="S9" s="13"/>
      <c r="T9" s="13"/>
      <c r="U9" s="13"/>
    </row>
    <row r="10" spans="1:29" s="12" customFormat="1" ht="18.75" x14ac:dyDescent="0.2">
      <c r="A10" s="425" t="s">
        <v>6</v>
      </c>
      <c r="B10" s="425"/>
      <c r="C10" s="425"/>
      <c r="D10" s="6"/>
      <c r="E10" s="6"/>
      <c r="F10" s="6"/>
      <c r="G10" s="6"/>
      <c r="H10" s="13"/>
      <c r="I10" s="13"/>
      <c r="J10" s="13"/>
      <c r="K10" s="13"/>
      <c r="L10" s="13"/>
      <c r="M10" s="13"/>
      <c r="N10" s="13"/>
      <c r="O10" s="13"/>
      <c r="P10" s="13"/>
      <c r="Q10" s="13"/>
      <c r="R10" s="13"/>
      <c r="S10" s="13"/>
      <c r="T10" s="13"/>
      <c r="U10" s="13"/>
    </row>
    <row r="11" spans="1:29" s="12" customFormat="1" ht="18.75" x14ac:dyDescent="0.2">
      <c r="A11" s="420"/>
      <c r="B11" s="420"/>
      <c r="C11" s="420"/>
      <c r="D11" s="14"/>
      <c r="E11" s="14"/>
      <c r="F11" s="14"/>
      <c r="G11" s="14"/>
      <c r="H11" s="13"/>
      <c r="I11" s="13"/>
      <c r="J11" s="13"/>
      <c r="K11" s="13"/>
      <c r="L11" s="13"/>
      <c r="M11" s="13"/>
      <c r="N11" s="13"/>
      <c r="O11" s="13"/>
      <c r="P11" s="13"/>
      <c r="Q11" s="13"/>
      <c r="R11" s="13"/>
      <c r="S11" s="13"/>
      <c r="T11" s="13"/>
      <c r="U11" s="13"/>
    </row>
    <row r="12" spans="1:29" s="12" customFormat="1" ht="18.75" x14ac:dyDescent="0.2">
      <c r="A12" s="421" t="str">
        <f>'1. паспорт местоположение'!A12:C12</f>
        <v>M_22-0625</v>
      </c>
      <c r="B12" s="421"/>
      <c r="C12" s="421"/>
      <c r="D12" s="8"/>
      <c r="E12" s="8"/>
      <c r="F12" s="8"/>
      <c r="G12" s="8"/>
      <c r="H12" s="13"/>
      <c r="I12" s="13"/>
      <c r="J12" s="13"/>
      <c r="K12" s="13"/>
      <c r="L12" s="13"/>
      <c r="M12" s="13"/>
      <c r="N12" s="13"/>
      <c r="O12" s="13"/>
      <c r="P12" s="13"/>
      <c r="Q12" s="13"/>
      <c r="R12" s="13"/>
      <c r="S12" s="13"/>
      <c r="T12" s="13"/>
      <c r="U12" s="13"/>
    </row>
    <row r="13" spans="1:29" s="12" customFormat="1" ht="18.75" x14ac:dyDescent="0.2">
      <c r="A13" s="425" t="s">
        <v>5</v>
      </c>
      <c r="B13" s="425"/>
      <c r="C13" s="42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6"/>
      <c r="B14" s="426"/>
      <c r="C14" s="426"/>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4" t="str">
        <f>'1. паспорт местоположение'!A15</f>
        <v>Переустройство отпайки ВЛ 15-088  к ТП 88-01 (инв. № 511399208), ТП 88-01 (инв.№ 5147168) п. Заостровье, ул. Пионерская, д. 2А Зеленоградский ГО</v>
      </c>
      <c r="B15" s="454"/>
      <c r="C15" s="454"/>
      <c r="D15" s="8"/>
      <c r="E15" s="8"/>
      <c r="F15" s="8"/>
      <c r="G15" s="8"/>
      <c r="H15" s="8"/>
      <c r="I15" s="8"/>
      <c r="J15" s="8"/>
      <c r="K15" s="8"/>
      <c r="L15" s="8"/>
      <c r="M15" s="8"/>
      <c r="N15" s="8"/>
      <c r="O15" s="8"/>
      <c r="P15" s="8"/>
      <c r="Q15" s="8"/>
      <c r="R15" s="8"/>
      <c r="S15" s="8"/>
      <c r="T15" s="8"/>
      <c r="U15" s="8"/>
    </row>
    <row r="16" spans="1:29" s="3" customFormat="1" ht="15" customHeight="1" x14ac:dyDescent="0.2">
      <c r="A16" s="425" t="s">
        <v>4</v>
      </c>
      <c r="B16" s="425"/>
      <c r="C16" s="425"/>
      <c r="D16" s="6"/>
      <c r="E16" s="6"/>
      <c r="F16" s="6"/>
      <c r="G16" s="6"/>
      <c r="H16" s="6"/>
      <c r="I16" s="6"/>
      <c r="J16" s="6"/>
      <c r="K16" s="6"/>
      <c r="L16" s="6"/>
      <c r="M16" s="6"/>
      <c r="N16" s="6"/>
      <c r="O16" s="6"/>
      <c r="P16" s="6"/>
      <c r="Q16" s="6"/>
      <c r="R16" s="6"/>
      <c r="S16" s="6"/>
      <c r="T16" s="6"/>
      <c r="U16" s="6"/>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29" t="s">
        <v>484</v>
      </c>
      <c r="B18" s="429"/>
      <c r="C18" s="4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9" t="s">
        <v>686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C22</f>
        <v>Вынос (переустройство) участков ВЛ 15 кВ, ТП 15/0,4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687</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3" t="s">
        <v>688</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154"/>
      <c r="AB6" s="154"/>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154"/>
      <c r="AB7" s="154"/>
    </row>
    <row r="8" spans="1:28" x14ac:dyDescent="0.25">
      <c r="A8" s="421" t="str">
        <f>'1. паспорт местоположение'!A9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55"/>
      <c r="AB8" s="155"/>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56"/>
      <c r="AB9" s="156"/>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154"/>
      <c r="AB10" s="154"/>
    </row>
    <row r="11" spans="1:28" x14ac:dyDescent="0.25">
      <c r="A11" s="421" t="str">
        <f>'1. паспорт местоположение'!A12:C12</f>
        <v>M_22-0625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55"/>
      <c r="AB11" s="155"/>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56"/>
      <c r="AB12" s="15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1"/>
      <c r="AB13" s="11"/>
    </row>
    <row r="14" spans="1:28" x14ac:dyDescent="0.25">
      <c r="A14" s="421" t="str">
        <f>'1. паспорт местоположение'!A15</f>
        <v>Переустройство отпайки ВЛ 15-088  к ТП 88-01 (инв. № 511399208), ТП 88-01 (инв.№ 5147168) п. Заостровье, ул. Пионерская, д. 2А Зеленоградский ГО</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55"/>
      <c r="AB14" s="155"/>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56"/>
      <c r="AB15" s="156"/>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4"/>
      <c r="AB16" s="164"/>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4"/>
      <c r="AB17" s="164"/>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4"/>
      <c r="AB18" s="164"/>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4"/>
      <c r="AB19" s="164"/>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5"/>
      <c r="AB20" s="165"/>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5"/>
      <c r="AB21" s="165"/>
    </row>
    <row r="22" spans="1:28" x14ac:dyDescent="0.25">
      <c r="A22" s="456" t="s">
        <v>516</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6"/>
      <c r="AB22" s="166"/>
    </row>
    <row r="23" spans="1:28" ht="32.25" customHeight="1" x14ac:dyDescent="0.25">
      <c r="A23" s="458" t="s">
        <v>370</v>
      </c>
      <c r="B23" s="459"/>
      <c r="C23" s="459"/>
      <c r="D23" s="459"/>
      <c r="E23" s="459"/>
      <c r="F23" s="459"/>
      <c r="G23" s="459"/>
      <c r="H23" s="459"/>
      <c r="I23" s="459"/>
      <c r="J23" s="459"/>
      <c r="K23" s="459"/>
      <c r="L23" s="460"/>
      <c r="M23" s="457" t="s">
        <v>371</v>
      </c>
      <c r="N23" s="457"/>
      <c r="O23" s="457"/>
      <c r="P23" s="457"/>
      <c r="Q23" s="457"/>
      <c r="R23" s="457"/>
      <c r="S23" s="457"/>
      <c r="T23" s="457"/>
      <c r="U23" s="457"/>
      <c r="V23" s="457"/>
      <c r="W23" s="457"/>
      <c r="X23" s="457"/>
      <c r="Y23" s="457"/>
      <c r="Z23" s="457"/>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0" t="s">
        <v>7</v>
      </c>
      <c r="B7" s="420"/>
      <c r="C7" s="420"/>
      <c r="D7" s="420"/>
      <c r="E7" s="420"/>
      <c r="F7" s="420"/>
      <c r="G7" s="420"/>
      <c r="H7" s="420"/>
      <c r="I7" s="420"/>
      <c r="J7" s="420"/>
      <c r="K7" s="420"/>
      <c r="L7" s="420"/>
      <c r="M7" s="420"/>
      <c r="N7" s="420"/>
      <c r="O7" s="420"/>
      <c r="P7" s="13"/>
      <c r="Q7" s="13"/>
      <c r="R7" s="13"/>
      <c r="S7" s="13"/>
      <c r="T7" s="13"/>
      <c r="U7" s="13"/>
      <c r="V7" s="13"/>
      <c r="W7" s="13"/>
      <c r="X7" s="13"/>
      <c r="Y7" s="13"/>
    </row>
    <row r="8" spans="1:27" s="12" customFormat="1" ht="18.75" x14ac:dyDescent="0.2">
      <c r="A8" s="420"/>
      <c r="B8" s="420"/>
      <c r="C8" s="420"/>
      <c r="D8" s="420"/>
      <c r="E8" s="420"/>
      <c r="F8" s="420"/>
      <c r="G8" s="420"/>
      <c r="H8" s="420"/>
      <c r="I8" s="420"/>
      <c r="J8" s="420"/>
      <c r="K8" s="420"/>
      <c r="L8" s="420"/>
      <c r="M8" s="420"/>
      <c r="N8" s="420"/>
      <c r="O8" s="420"/>
      <c r="P8" s="13"/>
      <c r="Q8" s="13"/>
      <c r="R8" s="13"/>
      <c r="S8" s="13"/>
      <c r="T8" s="13"/>
      <c r="U8" s="13"/>
      <c r="V8" s="13"/>
      <c r="W8" s="13"/>
      <c r="X8" s="13"/>
      <c r="Y8" s="13"/>
    </row>
    <row r="9" spans="1:27" s="12" customFormat="1" ht="18.75" x14ac:dyDescent="0.2">
      <c r="A9" s="421" t="str">
        <f>'1. паспорт местоположение'!A9:C9</f>
        <v>Акционерное общество "Россети Янтарь"</v>
      </c>
      <c r="B9" s="421"/>
      <c r="C9" s="421"/>
      <c r="D9" s="421"/>
      <c r="E9" s="421"/>
      <c r="F9" s="421"/>
      <c r="G9" s="421"/>
      <c r="H9" s="421"/>
      <c r="I9" s="421"/>
      <c r="J9" s="421"/>
      <c r="K9" s="421"/>
      <c r="L9" s="421"/>
      <c r="M9" s="421"/>
      <c r="N9" s="421"/>
      <c r="O9" s="421"/>
      <c r="P9" s="13"/>
      <c r="Q9" s="13"/>
      <c r="R9" s="13"/>
      <c r="S9" s="13"/>
      <c r="T9" s="13"/>
      <c r="U9" s="13"/>
      <c r="V9" s="13"/>
      <c r="W9" s="13"/>
      <c r="X9" s="13"/>
      <c r="Y9" s="13"/>
    </row>
    <row r="10" spans="1:27" s="12" customFormat="1" ht="18.75" x14ac:dyDescent="0.2">
      <c r="A10" s="425" t="s">
        <v>6</v>
      </c>
      <c r="B10" s="425"/>
      <c r="C10" s="425"/>
      <c r="D10" s="425"/>
      <c r="E10" s="425"/>
      <c r="F10" s="425"/>
      <c r="G10" s="425"/>
      <c r="H10" s="425"/>
      <c r="I10" s="425"/>
      <c r="J10" s="425"/>
      <c r="K10" s="425"/>
      <c r="L10" s="425"/>
      <c r="M10" s="425"/>
      <c r="N10" s="425"/>
      <c r="O10" s="425"/>
      <c r="P10" s="13"/>
      <c r="Q10" s="13"/>
      <c r="R10" s="13"/>
      <c r="S10" s="13"/>
      <c r="T10" s="13"/>
      <c r="U10" s="13"/>
      <c r="V10" s="13"/>
      <c r="W10" s="13"/>
      <c r="X10" s="13"/>
      <c r="Y10" s="13"/>
    </row>
    <row r="11" spans="1:27" s="12" customFormat="1" ht="18.75" x14ac:dyDescent="0.2">
      <c r="A11" s="420"/>
      <c r="B11" s="420"/>
      <c r="C11" s="420"/>
      <c r="D11" s="420"/>
      <c r="E11" s="420"/>
      <c r="F11" s="420"/>
      <c r="G11" s="420"/>
      <c r="H11" s="420"/>
      <c r="I11" s="420"/>
      <c r="J11" s="420"/>
      <c r="K11" s="420"/>
      <c r="L11" s="420"/>
      <c r="M11" s="420"/>
      <c r="N11" s="420"/>
      <c r="O11" s="420"/>
      <c r="P11" s="13"/>
      <c r="Q11" s="13"/>
      <c r="R11" s="13"/>
      <c r="S11" s="13"/>
      <c r="T11" s="13"/>
      <c r="U11" s="13"/>
      <c r="V11" s="13"/>
      <c r="W11" s="13"/>
      <c r="X11" s="13"/>
      <c r="Y11" s="13"/>
    </row>
    <row r="12" spans="1:27" s="12" customFormat="1" ht="18.75" x14ac:dyDescent="0.2">
      <c r="A12" s="421" t="str">
        <f>'1. паспорт местоположение'!A12:C12</f>
        <v>M_22-0625</v>
      </c>
      <c r="B12" s="421"/>
      <c r="C12" s="421"/>
      <c r="D12" s="421"/>
      <c r="E12" s="421"/>
      <c r="F12" s="421"/>
      <c r="G12" s="421"/>
      <c r="H12" s="421"/>
      <c r="I12" s="421"/>
      <c r="J12" s="421"/>
      <c r="K12" s="421"/>
      <c r="L12" s="421"/>
      <c r="M12" s="421"/>
      <c r="N12" s="421"/>
      <c r="O12" s="421"/>
      <c r="P12" s="13"/>
      <c r="Q12" s="13"/>
      <c r="R12" s="13"/>
      <c r="S12" s="13"/>
      <c r="T12" s="13"/>
      <c r="U12" s="13"/>
      <c r="V12" s="13"/>
      <c r="W12" s="13"/>
      <c r="X12" s="13"/>
      <c r="Y12" s="13"/>
    </row>
    <row r="13" spans="1:27" s="12" customFormat="1" ht="18.75" x14ac:dyDescent="0.2">
      <c r="A13" s="425" t="s">
        <v>5</v>
      </c>
      <c r="B13" s="425"/>
      <c r="C13" s="425"/>
      <c r="D13" s="425"/>
      <c r="E13" s="425"/>
      <c r="F13" s="425"/>
      <c r="G13" s="425"/>
      <c r="H13" s="425"/>
      <c r="I13" s="425"/>
      <c r="J13" s="425"/>
      <c r="K13" s="425"/>
      <c r="L13" s="425"/>
      <c r="M13" s="425"/>
      <c r="N13" s="425"/>
      <c r="O13" s="425"/>
      <c r="P13" s="13"/>
      <c r="Q13" s="13"/>
      <c r="R13" s="13"/>
      <c r="S13" s="13"/>
      <c r="T13" s="13"/>
      <c r="U13" s="13"/>
      <c r="V13" s="13"/>
      <c r="W13" s="13"/>
      <c r="X13" s="13"/>
      <c r="Y13" s="13"/>
    </row>
    <row r="14" spans="1:27" s="9" customFormat="1" ht="15.75" customHeight="1" x14ac:dyDescent="0.2">
      <c r="A14" s="426"/>
      <c r="B14" s="426"/>
      <c r="C14" s="426"/>
      <c r="D14" s="426"/>
      <c r="E14" s="426"/>
      <c r="F14" s="426"/>
      <c r="G14" s="426"/>
      <c r="H14" s="426"/>
      <c r="I14" s="426"/>
      <c r="J14" s="426"/>
      <c r="K14" s="426"/>
      <c r="L14" s="426"/>
      <c r="M14" s="426"/>
      <c r="N14" s="426"/>
      <c r="O14" s="426"/>
      <c r="P14" s="10"/>
      <c r="Q14" s="10"/>
      <c r="R14" s="10"/>
      <c r="S14" s="10"/>
      <c r="T14" s="10"/>
      <c r="U14" s="10"/>
      <c r="V14" s="10"/>
      <c r="W14" s="10"/>
      <c r="X14" s="10"/>
      <c r="Y14" s="10"/>
    </row>
    <row r="15" spans="1:27" s="3" customFormat="1" ht="12" x14ac:dyDescent="0.2">
      <c r="A15" s="421" t="str">
        <f>'1. паспорт местоположение'!A15</f>
        <v>Переустройство отпайки ВЛ 15-088  к ТП 88-01 (инв. № 511399208), ТП 88-01 (инв.№ 5147168) п. Заостровье, ул. Пионерская, д. 2А Зеленоградский ГО</v>
      </c>
      <c r="B15" s="421"/>
      <c r="C15" s="421"/>
      <c r="D15" s="421"/>
      <c r="E15" s="421"/>
      <c r="F15" s="421"/>
      <c r="G15" s="421"/>
      <c r="H15" s="421"/>
      <c r="I15" s="421"/>
      <c r="J15" s="421"/>
      <c r="K15" s="421"/>
      <c r="L15" s="421"/>
      <c r="M15" s="421"/>
      <c r="N15" s="421"/>
      <c r="O15" s="421"/>
      <c r="P15" s="8"/>
      <c r="Q15" s="8"/>
      <c r="R15" s="8"/>
      <c r="S15" s="8"/>
      <c r="T15" s="8"/>
      <c r="U15" s="8"/>
      <c r="V15" s="8"/>
      <c r="W15" s="8"/>
      <c r="X15" s="8"/>
      <c r="Y15" s="8"/>
    </row>
    <row r="16" spans="1:27" s="3" customFormat="1" ht="15" customHeight="1" x14ac:dyDescent="0.2">
      <c r="A16" s="425" t="s">
        <v>4</v>
      </c>
      <c r="B16" s="425"/>
      <c r="C16" s="425"/>
      <c r="D16" s="425"/>
      <c r="E16" s="425"/>
      <c r="F16" s="425"/>
      <c r="G16" s="425"/>
      <c r="H16" s="425"/>
      <c r="I16" s="425"/>
      <c r="J16" s="425"/>
      <c r="K16" s="425"/>
      <c r="L16" s="425"/>
      <c r="M16" s="425"/>
      <c r="N16" s="425"/>
      <c r="O16" s="425"/>
      <c r="P16" s="6"/>
      <c r="Q16" s="6"/>
      <c r="R16" s="6"/>
      <c r="S16" s="6"/>
      <c r="T16" s="6"/>
      <c r="U16" s="6"/>
      <c r="V16" s="6"/>
      <c r="W16" s="6"/>
      <c r="X16" s="6"/>
      <c r="Y16" s="6"/>
    </row>
    <row r="17" spans="1:25" s="3" customFormat="1" ht="15" customHeight="1" x14ac:dyDescent="0.2">
      <c r="A17" s="428"/>
      <c r="B17" s="428"/>
      <c r="C17" s="428"/>
      <c r="D17" s="428"/>
      <c r="E17" s="428"/>
      <c r="F17" s="428"/>
      <c r="G17" s="428"/>
      <c r="H17" s="428"/>
      <c r="I17" s="428"/>
      <c r="J17" s="428"/>
      <c r="K17" s="428"/>
      <c r="L17" s="428"/>
      <c r="M17" s="428"/>
      <c r="N17" s="428"/>
      <c r="O17" s="428"/>
      <c r="P17" s="4"/>
      <c r="Q17" s="4"/>
      <c r="R17" s="4"/>
      <c r="S17" s="4"/>
      <c r="T17" s="4"/>
      <c r="U17" s="4"/>
      <c r="V17" s="4"/>
    </row>
    <row r="18" spans="1:25" s="3" customFormat="1" ht="91.5" customHeight="1" x14ac:dyDescent="0.2">
      <c r="A18" s="462" t="s">
        <v>493</v>
      </c>
      <c r="B18" s="462"/>
      <c r="C18" s="462"/>
      <c r="D18" s="462"/>
      <c r="E18" s="462"/>
      <c r="F18" s="462"/>
      <c r="G18" s="462"/>
      <c r="H18" s="462"/>
      <c r="I18" s="462"/>
      <c r="J18" s="462"/>
      <c r="K18" s="462"/>
      <c r="L18" s="462"/>
      <c r="M18" s="462"/>
      <c r="N18" s="462"/>
      <c r="O18" s="462"/>
      <c r="P18" s="7"/>
      <c r="Q18" s="7"/>
      <c r="R18" s="7"/>
      <c r="S18" s="7"/>
      <c r="T18" s="7"/>
      <c r="U18" s="7"/>
      <c r="V18" s="7"/>
      <c r="W18" s="7"/>
      <c r="X18" s="7"/>
      <c r="Y18" s="7"/>
    </row>
    <row r="19" spans="1:25" s="3" customFormat="1" ht="78" customHeight="1" x14ac:dyDescent="0.2">
      <c r="A19" s="419" t="s">
        <v>3</v>
      </c>
      <c r="B19" s="419" t="s">
        <v>82</v>
      </c>
      <c r="C19" s="419" t="s">
        <v>81</v>
      </c>
      <c r="D19" s="419" t="s">
        <v>73</v>
      </c>
      <c r="E19" s="463" t="s">
        <v>80</v>
      </c>
      <c r="F19" s="464"/>
      <c r="G19" s="464"/>
      <c r="H19" s="464"/>
      <c r="I19" s="465"/>
      <c r="J19" s="419" t="s">
        <v>79</v>
      </c>
      <c r="K19" s="419"/>
      <c r="L19" s="419"/>
      <c r="M19" s="419"/>
      <c r="N19" s="419"/>
      <c r="O19" s="419"/>
      <c r="P19" s="4"/>
      <c r="Q19" s="4"/>
      <c r="R19" s="4"/>
      <c r="S19" s="4"/>
      <c r="T19" s="4"/>
      <c r="U19" s="4"/>
      <c r="V19" s="4"/>
    </row>
    <row r="20" spans="1:25" s="3" customFormat="1" ht="51" customHeight="1" x14ac:dyDescent="0.2">
      <c r="A20" s="419"/>
      <c r="B20" s="419"/>
      <c r="C20" s="419"/>
      <c r="D20" s="419"/>
      <c r="E20" s="41" t="s">
        <v>78</v>
      </c>
      <c r="F20" s="41" t="s">
        <v>77</v>
      </c>
      <c r="G20" s="41" t="s">
        <v>76</v>
      </c>
      <c r="H20" s="41" t="s">
        <v>75</v>
      </c>
      <c r="I20" s="41" t="s">
        <v>74</v>
      </c>
      <c r="J20" s="41">
        <v>2020</v>
      </c>
      <c r="K20" s="392">
        <v>2021</v>
      </c>
      <c r="L20" s="392">
        <v>2022</v>
      </c>
      <c r="M20" s="392">
        <v>2023</v>
      </c>
      <c r="N20" s="392">
        <v>2024</v>
      </c>
      <c r="O20" s="392">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671</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81" t="str">
        <f>'1. паспорт местоположение'!A5:C5</f>
        <v>Год раскрытия информации: 2023 год</v>
      </c>
      <c r="B5" s="481"/>
      <c r="C5" s="481"/>
      <c r="D5" s="481"/>
      <c r="E5" s="481"/>
      <c r="F5" s="481"/>
      <c r="G5" s="481"/>
      <c r="H5" s="481"/>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0" t="s">
        <v>7</v>
      </c>
      <c r="B7" s="420"/>
      <c r="C7" s="420"/>
      <c r="D7" s="420"/>
      <c r="E7" s="420"/>
      <c r="F7" s="420"/>
      <c r="G7" s="420"/>
      <c r="H7" s="420"/>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0"/>
      <c r="B8" s="390"/>
      <c r="C8" s="390"/>
      <c r="D8" s="390"/>
      <c r="E8" s="390"/>
      <c r="F8" s="390"/>
      <c r="G8" s="390"/>
      <c r="H8" s="390"/>
      <c r="I8" s="390"/>
      <c r="J8" s="390"/>
      <c r="K8" s="39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45" t="str">
        <f>'1. паспорт местоположение'!A9:C9</f>
        <v>Акционерное общество "Россети Янтарь"</v>
      </c>
      <c r="B9" s="445"/>
      <c r="C9" s="445"/>
      <c r="D9" s="445"/>
      <c r="E9" s="445"/>
      <c r="F9" s="445"/>
      <c r="G9" s="445"/>
      <c r="H9" s="445"/>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5" t="s">
        <v>6</v>
      </c>
      <c r="B10" s="425"/>
      <c r="C10" s="425"/>
      <c r="D10" s="425"/>
      <c r="E10" s="425"/>
      <c r="F10" s="425"/>
      <c r="G10" s="425"/>
      <c r="H10" s="425"/>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0"/>
      <c r="B11" s="390"/>
      <c r="C11" s="390"/>
      <c r="D11" s="390"/>
      <c r="E11" s="390"/>
      <c r="F11" s="390"/>
      <c r="G11" s="390"/>
      <c r="H11" s="390"/>
      <c r="I11" s="390"/>
      <c r="J11" s="390"/>
      <c r="K11" s="39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45" t="str">
        <f>'1. паспорт местоположение'!A12:C12</f>
        <v>M_22-0625</v>
      </c>
      <c r="B12" s="445"/>
      <c r="C12" s="445"/>
      <c r="D12" s="445"/>
      <c r="E12" s="445"/>
      <c r="F12" s="445"/>
      <c r="G12" s="445"/>
      <c r="H12" s="445"/>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5" t="s">
        <v>5</v>
      </c>
      <c r="B13" s="425"/>
      <c r="C13" s="425"/>
      <c r="D13" s="425"/>
      <c r="E13" s="425"/>
      <c r="F13" s="425"/>
      <c r="G13" s="425"/>
      <c r="H13" s="425"/>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72" customHeight="1" x14ac:dyDescent="0.2">
      <c r="A15" s="482" t="str">
        <f>'1. паспорт местоположение'!A15:C15</f>
        <v>Переустройство отпайки ВЛ 15-088  к ТП 88-01 (инв. № 511399208), ТП 88-01 (инв.№ 5147168) п. Заостровье, ул. Пионерская, д. 2А Зеленоградский ГО</v>
      </c>
      <c r="B15" s="482"/>
      <c r="C15" s="482"/>
      <c r="D15" s="482"/>
      <c r="E15" s="482"/>
      <c r="F15" s="482"/>
      <c r="G15" s="482"/>
      <c r="H15" s="48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5" t="s">
        <v>4</v>
      </c>
      <c r="B16" s="425"/>
      <c r="C16" s="425"/>
      <c r="D16" s="425"/>
      <c r="E16" s="425"/>
      <c r="F16" s="425"/>
      <c r="G16" s="425"/>
      <c r="H16" s="425"/>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45" t="s">
        <v>494</v>
      </c>
      <c r="B18" s="445"/>
      <c r="C18" s="445"/>
      <c r="D18" s="445"/>
      <c r="E18" s="445"/>
      <c r="F18" s="445"/>
      <c r="G18" s="445"/>
      <c r="H18" s="44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B126/1.2</f>
        <v>155993.89999999997</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68" t="s">
        <v>341</v>
      </c>
      <c r="E28" s="469"/>
      <c r="F28" s="470"/>
      <c r="G28" s="479" t="str">
        <f>IF(SUM(B89:L89)=0,"не окупается",SUM(B89:L89))</f>
        <v>не окупается</v>
      </c>
      <c r="H28" s="480"/>
    </row>
    <row r="29" spans="1:44" ht="15.6" customHeight="1" x14ac:dyDescent="0.2">
      <c r="A29" s="190" t="s">
        <v>336</v>
      </c>
      <c r="B29" s="191">
        <f>$B$126*$B$127</f>
        <v>5615.7803999999987</v>
      </c>
      <c r="D29" s="468" t="s">
        <v>339</v>
      </c>
      <c r="E29" s="469"/>
      <c r="F29" s="470"/>
      <c r="G29" s="479" t="str">
        <f>IF(SUM(B90:L90)=0,"не окупается",SUM(B90:L90))</f>
        <v>не окупается</v>
      </c>
      <c r="H29" s="480"/>
    </row>
    <row r="30" spans="1:44" ht="27.6" customHeight="1" x14ac:dyDescent="0.2">
      <c r="A30" s="192" t="s">
        <v>533</v>
      </c>
      <c r="B30" s="315">
        <v>1</v>
      </c>
      <c r="D30" s="468" t="s">
        <v>337</v>
      </c>
      <c r="E30" s="469"/>
      <c r="F30" s="470"/>
      <c r="G30" s="471">
        <f>L87</f>
        <v>-28692.855255499846</v>
      </c>
      <c r="H30" s="472"/>
    </row>
    <row r="31" spans="1:44" x14ac:dyDescent="0.2">
      <c r="A31" s="192" t="s">
        <v>335</v>
      </c>
      <c r="B31" s="315">
        <v>1</v>
      </c>
      <c r="D31" s="473"/>
      <c r="E31" s="474"/>
      <c r="F31" s="475"/>
      <c r="G31" s="473"/>
      <c r="H31" s="475"/>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534</v>
      </c>
      <c r="B37" s="191">
        <v>0</v>
      </c>
    </row>
    <row r="38" spans="1:42" x14ac:dyDescent="0.2">
      <c r="A38" s="192" t="s">
        <v>332</v>
      </c>
      <c r="B38" s="315"/>
    </row>
    <row r="39" spans="1:42" ht="16.5" thickBot="1" x14ac:dyDescent="0.25">
      <c r="A39" s="317" t="s">
        <v>331</v>
      </c>
      <c r="B39" s="318"/>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4" customFormat="1" x14ac:dyDescent="0.2">
      <c r="A49" s="205"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4" customFormat="1" ht="16.5" thickBot="1" x14ac:dyDescent="0.25">
      <c r="A50" s="206" t="s">
        <v>536</v>
      </c>
      <c r="B50" s="207">
        <f>IF($B$124="да",($B$126-0.05),0)</f>
        <v>187192.62999999998</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0"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0"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8">
        <f t="shared" ref="B59:AP59" si="10">B50*$B$28</f>
        <v>187192.62999999998</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0" t="s">
        <v>315</v>
      </c>
      <c r="B60" s="347">
        <f t="shared" ref="B60:Z60" si="11">SUM(B61:B65)</f>
        <v>0</v>
      </c>
      <c r="C60" s="347">
        <f t="shared" si="11"/>
        <v>-7229.5817974600377</v>
      </c>
      <c r="D60" s="347">
        <f>SUM(D61:D65)</f>
        <v>-7533.2242329533583</v>
      </c>
      <c r="E60" s="347">
        <f t="shared" si="11"/>
        <v>-7849.6196507373998</v>
      </c>
      <c r="F60" s="347">
        <f t="shared" si="11"/>
        <v>-8179.3036760683717</v>
      </c>
      <c r="G60" s="347">
        <f t="shared" si="11"/>
        <v>-8522.8344304632446</v>
      </c>
      <c r="H60" s="347">
        <f t="shared" si="11"/>
        <v>-8880.7934765426999</v>
      </c>
      <c r="I60" s="347">
        <f t="shared" si="11"/>
        <v>-9253.7868025574935</v>
      </c>
      <c r="J60" s="347">
        <f t="shared" si="11"/>
        <v>-9642.4458482649097</v>
      </c>
      <c r="K60" s="347">
        <f t="shared" si="11"/>
        <v>-10047.428573892037</v>
      </c>
      <c r="L60" s="347">
        <f t="shared" si="11"/>
        <v>-10469.420573995503</v>
      </c>
      <c r="M60" s="347">
        <f t="shared" si="11"/>
        <v>-10909.136238103314</v>
      </c>
      <c r="N60" s="347">
        <f t="shared" si="11"/>
        <v>-11367.319960103652</v>
      </c>
      <c r="O60" s="347">
        <f t="shared" si="11"/>
        <v>-11844.747398428008</v>
      </c>
      <c r="P60" s="347">
        <f t="shared" si="11"/>
        <v>-12342.226789161983</v>
      </c>
      <c r="Q60" s="347">
        <f t="shared" si="11"/>
        <v>-12860.600314306788</v>
      </c>
      <c r="R60" s="347">
        <f t="shared" si="11"/>
        <v>-13400.745527507672</v>
      </c>
      <c r="S60" s="347">
        <f t="shared" si="11"/>
        <v>-13963.576839662996</v>
      </c>
      <c r="T60" s="347">
        <f t="shared" si="11"/>
        <v>-14550.047066928842</v>
      </c>
      <c r="U60" s="347">
        <f t="shared" si="11"/>
        <v>-15161.149043739855</v>
      </c>
      <c r="V60" s="347">
        <f t="shared" si="11"/>
        <v>-15797.917303576927</v>
      </c>
      <c r="W60" s="347">
        <f t="shared" si="11"/>
        <v>-16461.429830327161</v>
      </c>
      <c r="X60" s="347">
        <f t="shared" si="11"/>
        <v>-17152.809883200902</v>
      </c>
      <c r="Y60" s="347">
        <f t="shared" si="11"/>
        <v>-17873.227898295339</v>
      </c>
      <c r="Z60" s="347">
        <f t="shared" si="11"/>
        <v>-18623.903470023746</v>
      </c>
      <c r="AA60" s="347">
        <f t="shared" ref="AA60:AP60" si="12">SUM(AA61:AA65)</f>
        <v>-19406.107415764745</v>
      </c>
      <c r="AB60" s="347">
        <f t="shared" si="12"/>
        <v>-20221.163927226866</v>
      </c>
      <c r="AC60" s="347">
        <f t="shared" si="12"/>
        <v>-21070.452812170395</v>
      </c>
      <c r="AD60" s="347">
        <f t="shared" si="12"/>
        <v>-21955.411830281555</v>
      </c>
      <c r="AE60" s="347">
        <f t="shared" si="12"/>
        <v>-22877.539127153377</v>
      </c>
      <c r="AF60" s="347">
        <f t="shared" si="12"/>
        <v>-23838.395770493818</v>
      </c>
      <c r="AG60" s="347">
        <f t="shared" si="12"/>
        <v>-24839.608392854559</v>
      </c>
      <c r="AH60" s="347">
        <f t="shared" si="12"/>
        <v>-25882.871945354451</v>
      </c>
      <c r="AI60" s="347">
        <f t="shared" si="12"/>
        <v>-26969.952567059336</v>
      </c>
      <c r="AJ60" s="347">
        <f t="shared" si="12"/>
        <v>-28102.690574875833</v>
      </c>
      <c r="AK60" s="347">
        <f t="shared" si="12"/>
        <v>-29283.00357902062</v>
      </c>
      <c r="AL60" s="347">
        <f t="shared" si="12"/>
        <v>-30512.889729339488</v>
      </c>
      <c r="AM60" s="347">
        <f t="shared" si="12"/>
        <v>-31794.431097971752</v>
      </c>
      <c r="AN60" s="347">
        <f t="shared" si="12"/>
        <v>-33129.797204086564</v>
      </c>
      <c r="AO60" s="347">
        <f t="shared" si="12"/>
        <v>-34521.248686658204</v>
      </c>
      <c r="AP60" s="347">
        <f t="shared" si="12"/>
        <v>-35971.141131497847</v>
      </c>
    </row>
    <row r="61" spans="1:45" x14ac:dyDescent="0.2">
      <c r="A61" s="217" t="s">
        <v>314</v>
      </c>
      <c r="B61" s="347"/>
      <c r="C61" s="347">
        <f>-IF(C$47&lt;=$B$30,0,$B$29*(1+C$49)*$B$28)</f>
        <v>-7229.5817974600377</v>
      </c>
      <c r="D61" s="347">
        <f>-IF(D$47&lt;=$B$30,0,$B$29*(1+D$49)*$B$28)</f>
        <v>-7533.2242329533583</v>
      </c>
      <c r="E61" s="347">
        <f t="shared" ref="E61:AP61" si="13">-IF(E$47&lt;=$B$30,0,$B$29*(1+E$49)*$B$28)</f>
        <v>-7849.6196507373998</v>
      </c>
      <c r="F61" s="347">
        <f t="shared" si="13"/>
        <v>-8179.3036760683717</v>
      </c>
      <c r="G61" s="347">
        <f t="shared" si="13"/>
        <v>-8522.8344304632446</v>
      </c>
      <c r="H61" s="347">
        <f t="shared" si="13"/>
        <v>-8880.7934765426999</v>
      </c>
      <c r="I61" s="347">
        <f t="shared" si="13"/>
        <v>-9253.7868025574935</v>
      </c>
      <c r="J61" s="347">
        <f t="shared" si="13"/>
        <v>-9642.4458482649097</v>
      </c>
      <c r="K61" s="347">
        <f t="shared" si="13"/>
        <v>-10047.428573892037</v>
      </c>
      <c r="L61" s="347">
        <f t="shared" si="13"/>
        <v>-10469.420573995503</v>
      </c>
      <c r="M61" s="347">
        <f t="shared" si="13"/>
        <v>-10909.136238103314</v>
      </c>
      <c r="N61" s="347">
        <f t="shared" si="13"/>
        <v>-11367.319960103652</v>
      </c>
      <c r="O61" s="347">
        <f t="shared" si="13"/>
        <v>-11844.747398428008</v>
      </c>
      <c r="P61" s="347">
        <f t="shared" si="13"/>
        <v>-12342.226789161983</v>
      </c>
      <c r="Q61" s="347">
        <f t="shared" si="13"/>
        <v>-12860.600314306788</v>
      </c>
      <c r="R61" s="347">
        <f t="shared" si="13"/>
        <v>-13400.745527507672</v>
      </c>
      <c r="S61" s="347">
        <f t="shared" si="13"/>
        <v>-13963.576839662996</v>
      </c>
      <c r="T61" s="347">
        <f t="shared" si="13"/>
        <v>-14550.047066928842</v>
      </c>
      <c r="U61" s="347">
        <f t="shared" si="13"/>
        <v>-15161.149043739855</v>
      </c>
      <c r="V61" s="347">
        <f t="shared" si="13"/>
        <v>-15797.917303576927</v>
      </c>
      <c r="W61" s="347">
        <f t="shared" si="13"/>
        <v>-16461.429830327161</v>
      </c>
      <c r="X61" s="347">
        <f t="shared" si="13"/>
        <v>-17152.809883200902</v>
      </c>
      <c r="Y61" s="347">
        <f t="shared" si="13"/>
        <v>-17873.227898295339</v>
      </c>
      <c r="Z61" s="347">
        <f t="shared" si="13"/>
        <v>-18623.903470023746</v>
      </c>
      <c r="AA61" s="347">
        <f t="shared" si="13"/>
        <v>-19406.107415764745</v>
      </c>
      <c r="AB61" s="347">
        <f t="shared" si="13"/>
        <v>-20221.163927226866</v>
      </c>
      <c r="AC61" s="347">
        <f t="shared" si="13"/>
        <v>-21070.452812170395</v>
      </c>
      <c r="AD61" s="347">
        <f t="shared" si="13"/>
        <v>-21955.411830281555</v>
      </c>
      <c r="AE61" s="347">
        <f t="shared" si="13"/>
        <v>-22877.539127153377</v>
      </c>
      <c r="AF61" s="347">
        <f t="shared" si="13"/>
        <v>-23838.395770493818</v>
      </c>
      <c r="AG61" s="347">
        <f t="shared" si="13"/>
        <v>-24839.608392854559</v>
      </c>
      <c r="AH61" s="347">
        <f t="shared" si="13"/>
        <v>-25882.871945354451</v>
      </c>
      <c r="AI61" s="347">
        <f t="shared" si="13"/>
        <v>-26969.952567059336</v>
      </c>
      <c r="AJ61" s="347">
        <f t="shared" si="13"/>
        <v>-28102.690574875833</v>
      </c>
      <c r="AK61" s="347">
        <f t="shared" si="13"/>
        <v>-29283.00357902062</v>
      </c>
      <c r="AL61" s="347">
        <f t="shared" si="13"/>
        <v>-30512.889729339488</v>
      </c>
      <c r="AM61" s="347">
        <f t="shared" si="13"/>
        <v>-31794.431097971752</v>
      </c>
      <c r="AN61" s="347">
        <f t="shared" si="13"/>
        <v>-33129.797204086564</v>
      </c>
      <c r="AO61" s="347">
        <f t="shared" si="13"/>
        <v>-34521.248686658204</v>
      </c>
      <c r="AP61" s="347">
        <f t="shared" si="13"/>
        <v>-35971.141131497847</v>
      </c>
    </row>
    <row r="62" spans="1:45" x14ac:dyDescent="0.2">
      <c r="A62" s="217"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7" t="s">
        <v>534</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7" t="s">
        <v>534</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7" t="s">
        <v>538</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8" t="s">
        <v>312</v>
      </c>
      <c r="B66" s="348">
        <f t="shared" ref="B66:AO66" si="14">B59+B60</f>
        <v>187192.62999999998</v>
      </c>
      <c r="C66" s="348">
        <f t="shared" si="14"/>
        <v>-7229.5817974600377</v>
      </c>
      <c r="D66" s="348">
        <f t="shared" si="14"/>
        <v>-7533.2242329533583</v>
      </c>
      <c r="E66" s="348">
        <f t="shared" si="14"/>
        <v>-7849.6196507373998</v>
      </c>
      <c r="F66" s="348">
        <f t="shared" si="14"/>
        <v>-8179.3036760683717</v>
      </c>
      <c r="G66" s="348">
        <f t="shared" si="14"/>
        <v>-8522.8344304632446</v>
      </c>
      <c r="H66" s="348">
        <f t="shared" si="14"/>
        <v>-8880.7934765426999</v>
      </c>
      <c r="I66" s="348">
        <f t="shared" si="14"/>
        <v>-9253.7868025574935</v>
      </c>
      <c r="J66" s="348">
        <f t="shared" si="14"/>
        <v>-9642.4458482649097</v>
      </c>
      <c r="K66" s="348">
        <f t="shared" si="14"/>
        <v>-10047.428573892037</v>
      </c>
      <c r="L66" s="348">
        <f t="shared" si="14"/>
        <v>-10469.420573995503</v>
      </c>
      <c r="M66" s="348">
        <f t="shared" si="14"/>
        <v>-10909.136238103314</v>
      </c>
      <c r="N66" s="348">
        <f t="shared" si="14"/>
        <v>-11367.319960103652</v>
      </c>
      <c r="O66" s="348">
        <f t="shared" si="14"/>
        <v>-11844.747398428008</v>
      </c>
      <c r="P66" s="348">
        <f t="shared" si="14"/>
        <v>-12342.226789161983</v>
      </c>
      <c r="Q66" s="348">
        <f t="shared" si="14"/>
        <v>-12860.600314306788</v>
      </c>
      <c r="R66" s="348">
        <f t="shared" si="14"/>
        <v>-13400.745527507672</v>
      </c>
      <c r="S66" s="348">
        <f t="shared" si="14"/>
        <v>-13963.576839662996</v>
      </c>
      <c r="T66" s="348">
        <f t="shared" si="14"/>
        <v>-14550.047066928842</v>
      </c>
      <c r="U66" s="348">
        <f t="shared" si="14"/>
        <v>-15161.149043739855</v>
      </c>
      <c r="V66" s="348">
        <f t="shared" si="14"/>
        <v>-15797.917303576927</v>
      </c>
      <c r="W66" s="348">
        <f t="shared" si="14"/>
        <v>-16461.429830327161</v>
      </c>
      <c r="X66" s="348">
        <f t="shared" si="14"/>
        <v>-17152.809883200902</v>
      </c>
      <c r="Y66" s="348">
        <f t="shared" si="14"/>
        <v>-17873.227898295339</v>
      </c>
      <c r="Z66" s="348">
        <f t="shared" si="14"/>
        <v>-18623.903470023746</v>
      </c>
      <c r="AA66" s="348">
        <f t="shared" si="14"/>
        <v>-19406.107415764745</v>
      </c>
      <c r="AB66" s="348">
        <f t="shared" si="14"/>
        <v>-20221.163927226866</v>
      </c>
      <c r="AC66" s="348">
        <f t="shared" si="14"/>
        <v>-21070.452812170395</v>
      </c>
      <c r="AD66" s="348">
        <f t="shared" si="14"/>
        <v>-21955.411830281555</v>
      </c>
      <c r="AE66" s="348">
        <f t="shared" si="14"/>
        <v>-22877.539127153377</v>
      </c>
      <c r="AF66" s="348">
        <f t="shared" si="14"/>
        <v>-23838.395770493818</v>
      </c>
      <c r="AG66" s="348">
        <f t="shared" si="14"/>
        <v>-24839.608392854559</v>
      </c>
      <c r="AH66" s="348">
        <f t="shared" si="14"/>
        <v>-25882.871945354451</v>
      </c>
      <c r="AI66" s="348">
        <f t="shared" si="14"/>
        <v>-26969.952567059336</v>
      </c>
      <c r="AJ66" s="348">
        <f t="shared" si="14"/>
        <v>-28102.690574875833</v>
      </c>
      <c r="AK66" s="348">
        <f t="shared" si="14"/>
        <v>-29283.00357902062</v>
      </c>
      <c r="AL66" s="348">
        <f t="shared" si="14"/>
        <v>-30512.889729339488</v>
      </c>
      <c r="AM66" s="348">
        <f t="shared" si="14"/>
        <v>-31794.431097971752</v>
      </c>
      <c r="AN66" s="348">
        <f t="shared" si="14"/>
        <v>-33129.797204086564</v>
      </c>
      <c r="AO66" s="348">
        <f t="shared" si="14"/>
        <v>-34521.248686658204</v>
      </c>
      <c r="AP66" s="348">
        <f>AP59+AP60</f>
        <v>-35971.141131497847</v>
      </c>
    </row>
    <row r="67" spans="1:45" x14ac:dyDescent="0.2">
      <c r="A67" s="217" t="s">
        <v>307</v>
      </c>
      <c r="B67" s="219"/>
      <c r="C67" s="347">
        <f>-($B$25)*1.18*$B$28/$B$27</f>
        <v>-5259.2229142857122</v>
      </c>
      <c r="D67" s="347">
        <f>C67</f>
        <v>-5259.2229142857122</v>
      </c>
      <c r="E67" s="347">
        <f t="shared" ref="E67:AP67" si="15">D67</f>
        <v>-5259.2229142857122</v>
      </c>
      <c r="F67" s="347">
        <f t="shared" si="15"/>
        <v>-5259.2229142857122</v>
      </c>
      <c r="G67" s="347">
        <f t="shared" si="15"/>
        <v>-5259.2229142857122</v>
      </c>
      <c r="H67" s="347">
        <f t="shared" si="15"/>
        <v>-5259.2229142857122</v>
      </c>
      <c r="I67" s="347">
        <f t="shared" si="15"/>
        <v>-5259.2229142857122</v>
      </c>
      <c r="J67" s="347">
        <f t="shared" si="15"/>
        <v>-5259.2229142857122</v>
      </c>
      <c r="K67" s="347">
        <f t="shared" si="15"/>
        <v>-5259.2229142857122</v>
      </c>
      <c r="L67" s="347">
        <f t="shared" si="15"/>
        <v>-5259.2229142857122</v>
      </c>
      <c r="M67" s="347">
        <f t="shared" si="15"/>
        <v>-5259.2229142857122</v>
      </c>
      <c r="N67" s="347">
        <f t="shared" si="15"/>
        <v>-5259.2229142857122</v>
      </c>
      <c r="O67" s="347">
        <f t="shared" si="15"/>
        <v>-5259.2229142857122</v>
      </c>
      <c r="P67" s="347">
        <f t="shared" si="15"/>
        <v>-5259.2229142857122</v>
      </c>
      <c r="Q67" s="347">
        <f t="shared" si="15"/>
        <v>-5259.2229142857122</v>
      </c>
      <c r="R67" s="347">
        <f t="shared" si="15"/>
        <v>-5259.2229142857122</v>
      </c>
      <c r="S67" s="347">
        <f t="shared" si="15"/>
        <v>-5259.2229142857122</v>
      </c>
      <c r="T67" s="347">
        <f t="shared" si="15"/>
        <v>-5259.2229142857122</v>
      </c>
      <c r="U67" s="347">
        <f t="shared" si="15"/>
        <v>-5259.2229142857122</v>
      </c>
      <c r="V67" s="347">
        <f t="shared" si="15"/>
        <v>-5259.2229142857122</v>
      </c>
      <c r="W67" s="347">
        <f t="shared" si="15"/>
        <v>-5259.2229142857122</v>
      </c>
      <c r="X67" s="347">
        <f t="shared" si="15"/>
        <v>-5259.2229142857122</v>
      </c>
      <c r="Y67" s="347">
        <f t="shared" si="15"/>
        <v>-5259.2229142857122</v>
      </c>
      <c r="Z67" s="347">
        <f t="shared" si="15"/>
        <v>-5259.2229142857122</v>
      </c>
      <c r="AA67" s="347">
        <f t="shared" si="15"/>
        <v>-5259.2229142857122</v>
      </c>
      <c r="AB67" s="347">
        <f t="shared" si="15"/>
        <v>-5259.2229142857122</v>
      </c>
      <c r="AC67" s="347">
        <f t="shared" si="15"/>
        <v>-5259.2229142857122</v>
      </c>
      <c r="AD67" s="347">
        <f t="shared" si="15"/>
        <v>-5259.2229142857122</v>
      </c>
      <c r="AE67" s="347">
        <f t="shared" si="15"/>
        <v>-5259.2229142857122</v>
      </c>
      <c r="AF67" s="347">
        <f t="shared" si="15"/>
        <v>-5259.2229142857122</v>
      </c>
      <c r="AG67" s="347">
        <f t="shared" si="15"/>
        <v>-5259.2229142857122</v>
      </c>
      <c r="AH67" s="347">
        <f t="shared" si="15"/>
        <v>-5259.2229142857122</v>
      </c>
      <c r="AI67" s="347">
        <f t="shared" si="15"/>
        <v>-5259.2229142857122</v>
      </c>
      <c r="AJ67" s="347">
        <f t="shared" si="15"/>
        <v>-5259.2229142857122</v>
      </c>
      <c r="AK67" s="347">
        <f t="shared" si="15"/>
        <v>-5259.2229142857122</v>
      </c>
      <c r="AL67" s="347">
        <f t="shared" si="15"/>
        <v>-5259.2229142857122</v>
      </c>
      <c r="AM67" s="347">
        <f t="shared" si="15"/>
        <v>-5259.2229142857122</v>
      </c>
      <c r="AN67" s="347">
        <f t="shared" si="15"/>
        <v>-5259.2229142857122</v>
      </c>
      <c r="AO67" s="347">
        <f t="shared" si="15"/>
        <v>-5259.2229142857122</v>
      </c>
      <c r="AP67" s="347">
        <f t="shared" si="15"/>
        <v>-5259.2229142857122</v>
      </c>
      <c r="AQ67" s="220">
        <f>SUM(B67:AA67)/1.18</f>
        <v>-111424.21428571422</v>
      </c>
      <c r="AR67" s="221">
        <f>SUM(B67:AF67)/1.18</f>
        <v>-133709.05714285711</v>
      </c>
      <c r="AS67" s="221">
        <f>SUM(B67:AP67)/1.18</f>
        <v>-178278.74285714293</v>
      </c>
    </row>
    <row r="68" spans="1:45" ht="28.5" x14ac:dyDescent="0.2">
      <c r="A68" s="218" t="s">
        <v>308</v>
      </c>
      <c r="B68" s="348">
        <f t="shared" ref="B68:J68" si="16">B66+B67</f>
        <v>187192.62999999998</v>
      </c>
      <c r="C68" s="348">
        <f>C66+C67</f>
        <v>-12488.80471174575</v>
      </c>
      <c r="D68" s="348">
        <f>D66+D67</f>
        <v>-12792.447147239071</v>
      </c>
      <c r="E68" s="348">
        <f t="shared" si="16"/>
        <v>-13108.842565023111</v>
      </c>
      <c r="F68" s="348">
        <f>F66+C67</f>
        <v>-13438.526590354084</v>
      </c>
      <c r="G68" s="348">
        <f t="shared" si="16"/>
        <v>-13782.057344748957</v>
      </c>
      <c r="H68" s="348">
        <f t="shared" si="16"/>
        <v>-14140.016390828412</v>
      </c>
      <c r="I68" s="348">
        <f t="shared" si="16"/>
        <v>-14513.009716843206</v>
      </c>
      <c r="J68" s="348">
        <f t="shared" si="16"/>
        <v>-14901.668762550622</v>
      </c>
      <c r="K68" s="348">
        <f>K66+K67</f>
        <v>-15306.651488177749</v>
      </c>
      <c r="L68" s="348">
        <f>L66+L67</f>
        <v>-15728.643488281215</v>
      </c>
      <c r="M68" s="348">
        <f t="shared" ref="M68:AO68" si="17">M66+M67</f>
        <v>-16168.359152389026</v>
      </c>
      <c r="N68" s="348">
        <f t="shared" si="17"/>
        <v>-16626.542874389364</v>
      </c>
      <c r="O68" s="348">
        <f t="shared" si="17"/>
        <v>-17103.970312713718</v>
      </c>
      <c r="P68" s="348">
        <f t="shared" si="17"/>
        <v>-17601.449703447695</v>
      </c>
      <c r="Q68" s="348">
        <f t="shared" si="17"/>
        <v>-18119.823228592501</v>
      </c>
      <c r="R68" s="348">
        <f t="shared" si="17"/>
        <v>-18659.968441793382</v>
      </c>
      <c r="S68" s="348">
        <f t="shared" si="17"/>
        <v>-19222.799753948708</v>
      </c>
      <c r="T68" s="348">
        <f t="shared" si="17"/>
        <v>-19809.269981214555</v>
      </c>
      <c r="U68" s="348">
        <f t="shared" si="17"/>
        <v>-20420.371958025567</v>
      </c>
      <c r="V68" s="348">
        <f t="shared" si="17"/>
        <v>-21057.140217862638</v>
      </c>
      <c r="W68" s="348">
        <f t="shared" si="17"/>
        <v>-21720.652744612875</v>
      </c>
      <c r="X68" s="348">
        <f t="shared" si="17"/>
        <v>-22412.032797486616</v>
      </c>
      <c r="Y68" s="348">
        <f t="shared" si="17"/>
        <v>-23132.450812581053</v>
      </c>
      <c r="Z68" s="348">
        <f t="shared" si="17"/>
        <v>-23883.126384309457</v>
      </c>
      <c r="AA68" s="348">
        <f t="shared" si="17"/>
        <v>-24665.330330050456</v>
      </c>
      <c r="AB68" s="348">
        <f t="shared" si="17"/>
        <v>-25480.386841512576</v>
      </c>
      <c r="AC68" s="348">
        <f t="shared" si="17"/>
        <v>-26329.675726456109</v>
      </c>
      <c r="AD68" s="348">
        <f t="shared" si="17"/>
        <v>-27214.634744567265</v>
      </c>
      <c r="AE68" s="348">
        <f t="shared" si="17"/>
        <v>-28136.762041439091</v>
      </c>
      <c r="AF68" s="348">
        <f t="shared" si="17"/>
        <v>-29097.618684779532</v>
      </c>
      <c r="AG68" s="348">
        <f t="shared" si="17"/>
        <v>-30098.831307140274</v>
      </c>
      <c r="AH68" s="348">
        <f t="shared" si="17"/>
        <v>-31142.094859640165</v>
      </c>
      <c r="AI68" s="348">
        <f t="shared" si="17"/>
        <v>-32229.175481345046</v>
      </c>
      <c r="AJ68" s="348">
        <f t="shared" si="17"/>
        <v>-33361.913489161547</v>
      </c>
      <c r="AK68" s="348">
        <f t="shared" si="17"/>
        <v>-34542.226493306334</v>
      </c>
      <c r="AL68" s="348">
        <f t="shared" si="17"/>
        <v>-35772.112643625202</v>
      </c>
      <c r="AM68" s="348">
        <f t="shared" si="17"/>
        <v>-37053.654012257466</v>
      </c>
      <c r="AN68" s="348">
        <f t="shared" si="17"/>
        <v>-38389.020118372275</v>
      </c>
      <c r="AO68" s="348">
        <f t="shared" si="17"/>
        <v>-39780.471600943914</v>
      </c>
      <c r="AP68" s="348">
        <f>AP66+AP67</f>
        <v>-41230.364045783557</v>
      </c>
      <c r="AQ68" s="170">
        <v>25</v>
      </c>
      <c r="AR68" s="170">
        <v>30</v>
      </c>
      <c r="AS68" s="170">
        <v>40</v>
      </c>
    </row>
    <row r="69" spans="1:45" x14ac:dyDescent="0.2">
      <c r="A69" s="217"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8" t="s">
        <v>311</v>
      </c>
      <c r="B70" s="348">
        <f t="shared" ref="B70:AO70" si="19">B68+B69</f>
        <v>187192.62999999998</v>
      </c>
      <c r="C70" s="348">
        <f t="shared" si="19"/>
        <v>-12488.80471174575</v>
      </c>
      <c r="D70" s="348">
        <f t="shared" si="19"/>
        <v>-12792.447147239071</v>
      </c>
      <c r="E70" s="348">
        <f t="shared" si="19"/>
        <v>-13108.842565023111</v>
      </c>
      <c r="F70" s="348">
        <f t="shared" si="19"/>
        <v>-13438.526590354084</v>
      </c>
      <c r="G70" s="348">
        <f t="shared" si="19"/>
        <v>-13782.057344748957</v>
      </c>
      <c r="H70" s="348">
        <f t="shared" si="19"/>
        <v>-14140.016390828412</v>
      </c>
      <c r="I70" s="348">
        <f t="shared" si="19"/>
        <v>-14513.009716843206</v>
      </c>
      <c r="J70" s="348">
        <f t="shared" si="19"/>
        <v>-14901.668762550622</v>
      </c>
      <c r="K70" s="348">
        <f t="shared" si="19"/>
        <v>-15306.651488177749</v>
      </c>
      <c r="L70" s="348">
        <f t="shared" si="19"/>
        <v>-15728.643488281215</v>
      </c>
      <c r="M70" s="348">
        <f t="shared" si="19"/>
        <v>-16168.359152389026</v>
      </c>
      <c r="N70" s="348">
        <f t="shared" si="19"/>
        <v>-16626.542874389364</v>
      </c>
      <c r="O70" s="348">
        <f t="shared" si="19"/>
        <v>-17103.970312713718</v>
      </c>
      <c r="P70" s="348">
        <f t="shared" si="19"/>
        <v>-17601.449703447695</v>
      </c>
      <c r="Q70" s="348">
        <f t="shared" si="19"/>
        <v>-18119.823228592501</v>
      </c>
      <c r="R70" s="348">
        <f t="shared" si="19"/>
        <v>-18659.968441793382</v>
      </c>
      <c r="S70" s="348">
        <f t="shared" si="19"/>
        <v>-19222.799753948708</v>
      </c>
      <c r="T70" s="348">
        <f t="shared" si="19"/>
        <v>-19809.269981214555</v>
      </c>
      <c r="U70" s="348">
        <f t="shared" si="19"/>
        <v>-20420.371958025567</v>
      </c>
      <c r="V70" s="348">
        <f t="shared" si="19"/>
        <v>-21057.140217862638</v>
      </c>
      <c r="W70" s="348">
        <f t="shared" si="19"/>
        <v>-21720.652744612875</v>
      </c>
      <c r="X70" s="348">
        <f t="shared" si="19"/>
        <v>-22412.032797486616</v>
      </c>
      <c r="Y70" s="348">
        <f t="shared" si="19"/>
        <v>-23132.450812581053</v>
      </c>
      <c r="Z70" s="348">
        <f t="shared" si="19"/>
        <v>-23883.126384309457</v>
      </c>
      <c r="AA70" s="348">
        <f t="shared" si="19"/>
        <v>-24665.330330050456</v>
      </c>
      <c r="AB70" s="348">
        <f t="shared" si="19"/>
        <v>-25480.386841512576</v>
      </c>
      <c r="AC70" s="348">
        <f t="shared" si="19"/>
        <v>-26329.675726456109</v>
      </c>
      <c r="AD70" s="348">
        <f t="shared" si="19"/>
        <v>-27214.634744567265</v>
      </c>
      <c r="AE70" s="348">
        <f t="shared" si="19"/>
        <v>-28136.762041439091</v>
      </c>
      <c r="AF70" s="348">
        <f t="shared" si="19"/>
        <v>-29097.618684779532</v>
      </c>
      <c r="AG70" s="348">
        <f t="shared" si="19"/>
        <v>-30098.831307140274</v>
      </c>
      <c r="AH70" s="348">
        <f t="shared" si="19"/>
        <v>-31142.094859640165</v>
      </c>
      <c r="AI70" s="348">
        <f t="shared" si="19"/>
        <v>-32229.175481345046</v>
      </c>
      <c r="AJ70" s="348">
        <f t="shared" si="19"/>
        <v>-33361.913489161547</v>
      </c>
      <c r="AK70" s="348">
        <f t="shared" si="19"/>
        <v>-34542.226493306334</v>
      </c>
      <c r="AL70" s="348">
        <f t="shared" si="19"/>
        <v>-35772.112643625202</v>
      </c>
      <c r="AM70" s="348">
        <f t="shared" si="19"/>
        <v>-37053.654012257466</v>
      </c>
      <c r="AN70" s="348">
        <f t="shared" si="19"/>
        <v>-38389.020118372275</v>
      </c>
      <c r="AO70" s="348">
        <f t="shared" si="19"/>
        <v>-39780.471600943914</v>
      </c>
      <c r="AP70" s="348">
        <f>AP68+AP69</f>
        <v>-41230.364045783557</v>
      </c>
    </row>
    <row r="71" spans="1:45" x14ac:dyDescent="0.2">
      <c r="A71" s="217" t="s">
        <v>305</v>
      </c>
      <c r="B71" s="347">
        <f t="shared" ref="B71:AP71" si="20">-B70*$B$36</f>
        <v>-37438.525999999998</v>
      </c>
      <c r="C71" s="347">
        <f t="shared" si="20"/>
        <v>2497.7609423491504</v>
      </c>
      <c r="D71" s="347">
        <f t="shared" si="20"/>
        <v>2558.4894294478145</v>
      </c>
      <c r="E71" s="347">
        <f t="shared" si="20"/>
        <v>2621.7685130046225</v>
      </c>
      <c r="F71" s="347">
        <f t="shared" si="20"/>
        <v>2687.7053180708172</v>
      </c>
      <c r="G71" s="347">
        <f t="shared" si="20"/>
        <v>2756.4114689497915</v>
      </c>
      <c r="H71" s="347">
        <f t="shared" si="20"/>
        <v>2828.0032781656828</v>
      </c>
      <c r="I71" s="347">
        <f t="shared" si="20"/>
        <v>2902.6019433686415</v>
      </c>
      <c r="J71" s="347">
        <f t="shared" si="20"/>
        <v>2980.3337525101247</v>
      </c>
      <c r="K71" s="347">
        <f t="shared" si="20"/>
        <v>3061.3302976355499</v>
      </c>
      <c r="L71" s="347">
        <f t="shared" si="20"/>
        <v>3145.7286976562432</v>
      </c>
      <c r="M71" s="347">
        <f t="shared" si="20"/>
        <v>3233.6718304778055</v>
      </c>
      <c r="N71" s="347">
        <f t="shared" si="20"/>
        <v>3325.3085748778731</v>
      </c>
      <c r="O71" s="347">
        <f t="shared" si="20"/>
        <v>3420.7940625427436</v>
      </c>
      <c r="P71" s="347">
        <f t="shared" si="20"/>
        <v>3520.2899406895394</v>
      </c>
      <c r="Q71" s="347">
        <f t="shared" si="20"/>
        <v>3623.9646457185004</v>
      </c>
      <c r="R71" s="347">
        <f t="shared" si="20"/>
        <v>3731.9936883586765</v>
      </c>
      <c r="S71" s="347">
        <f t="shared" si="20"/>
        <v>3844.5599507897418</v>
      </c>
      <c r="T71" s="347">
        <f t="shared" si="20"/>
        <v>3961.8539962429113</v>
      </c>
      <c r="U71" s="347">
        <f t="shared" si="20"/>
        <v>4084.0743916051138</v>
      </c>
      <c r="V71" s="347">
        <f t="shared" si="20"/>
        <v>4211.4280435725277</v>
      </c>
      <c r="W71" s="347">
        <f t="shared" si="20"/>
        <v>4344.1305489225751</v>
      </c>
      <c r="X71" s="347">
        <f t="shared" si="20"/>
        <v>4482.4065594973235</v>
      </c>
      <c r="Y71" s="347">
        <f t="shared" si="20"/>
        <v>4626.4901625162111</v>
      </c>
      <c r="Z71" s="347">
        <f t="shared" si="20"/>
        <v>4776.6252768618915</v>
      </c>
      <c r="AA71" s="347">
        <f t="shared" si="20"/>
        <v>4933.0660660100912</v>
      </c>
      <c r="AB71" s="347">
        <f t="shared" si="20"/>
        <v>5096.0773683025154</v>
      </c>
      <c r="AC71" s="347">
        <f t="shared" si="20"/>
        <v>5265.9351452912224</v>
      </c>
      <c r="AD71" s="347">
        <f t="shared" si="20"/>
        <v>5442.9269489134531</v>
      </c>
      <c r="AE71" s="347">
        <f t="shared" si="20"/>
        <v>5627.3524082878184</v>
      </c>
      <c r="AF71" s="347">
        <f t="shared" si="20"/>
        <v>5819.5237369559072</v>
      </c>
      <c r="AG71" s="347">
        <f t="shared" si="20"/>
        <v>6019.7662614280553</v>
      </c>
      <c r="AH71" s="347">
        <f t="shared" si="20"/>
        <v>6228.418971928033</v>
      </c>
      <c r="AI71" s="347">
        <f t="shared" si="20"/>
        <v>6445.8350962690092</v>
      </c>
      <c r="AJ71" s="347">
        <f t="shared" si="20"/>
        <v>6672.3826978323095</v>
      </c>
      <c r="AK71" s="347">
        <f t="shared" si="20"/>
        <v>6908.4452986612669</v>
      </c>
      <c r="AL71" s="347">
        <f t="shared" si="20"/>
        <v>7154.422528725041</v>
      </c>
      <c r="AM71" s="347">
        <f t="shared" si="20"/>
        <v>7410.7308024514932</v>
      </c>
      <c r="AN71" s="347">
        <f t="shared" si="20"/>
        <v>7677.8040236744555</v>
      </c>
      <c r="AO71" s="347">
        <f t="shared" si="20"/>
        <v>7956.0943201887831</v>
      </c>
      <c r="AP71" s="347">
        <f t="shared" si="20"/>
        <v>8246.0728091567125</v>
      </c>
    </row>
    <row r="72" spans="1:45" ht="15" thickBot="1" x14ac:dyDescent="0.25">
      <c r="A72" s="222" t="s">
        <v>310</v>
      </c>
      <c r="B72" s="223">
        <f t="shared" ref="B72:AO72" si="21">B70+B71</f>
        <v>149754.10399999999</v>
      </c>
      <c r="C72" s="223">
        <f t="shared" si="21"/>
        <v>-9991.0437693965996</v>
      </c>
      <c r="D72" s="223">
        <f t="shared" si="21"/>
        <v>-10233.957717791256</v>
      </c>
      <c r="E72" s="223">
        <f t="shared" si="21"/>
        <v>-10487.074052018488</v>
      </c>
      <c r="F72" s="223">
        <f t="shared" si="21"/>
        <v>-10750.821272283267</v>
      </c>
      <c r="G72" s="223">
        <f t="shared" si="21"/>
        <v>-11025.645875799166</v>
      </c>
      <c r="H72" s="223">
        <f t="shared" si="21"/>
        <v>-11312.013112662729</v>
      </c>
      <c r="I72" s="223">
        <f t="shared" si="21"/>
        <v>-11610.407773474564</v>
      </c>
      <c r="J72" s="223">
        <f t="shared" si="21"/>
        <v>-11921.335010040497</v>
      </c>
      <c r="K72" s="223">
        <f t="shared" si="21"/>
        <v>-12245.321190542199</v>
      </c>
      <c r="L72" s="223">
        <f t="shared" si="21"/>
        <v>-12582.914790624973</v>
      </c>
      <c r="M72" s="223">
        <f t="shared" si="21"/>
        <v>-12934.68732191122</v>
      </c>
      <c r="N72" s="223">
        <f t="shared" si="21"/>
        <v>-13301.234299511492</v>
      </c>
      <c r="O72" s="223">
        <f t="shared" si="21"/>
        <v>-13683.176250170975</v>
      </c>
      <c r="P72" s="223">
        <f t="shared" si="21"/>
        <v>-14081.159762758156</v>
      </c>
      <c r="Q72" s="223">
        <f t="shared" si="21"/>
        <v>-14495.858582874</v>
      </c>
      <c r="R72" s="223">
        <f t="shared" si="21"/>
        <v>-14927.974753434706</v>
      </c>
      <c r="S72" s="223">
        <f t="shared" si="21"/>
        <v>-15378.239803158966</v>
      </c>
      <c r="T72" s="223">
        <f t="shared" si="21"/>
        <v>-15847.415984971643</v>
      </c>
      <c r="U72" s="223">
        <f t="shared" si="21"/>
        <v>-16336.297566420453</v>
      </c>
      <c r="V72" s="223">
        <f t="shared" si="21"/>
        <v>-16845.712174290111</v>
      </c>
      <c r="W72" s="223">
        <f t="shared" si="21"/>
        <v>-17376.522195690301</v>
      </c>
      <c r="X72" s="223">
        <f t="shared" si="21"/>
        <v>-17929.626237989294</v>
      </c>
      <c r="Y72" s="223">
        <f t="shared" si="21"/>
        <v>-18505.960650064844</v>
      </c>
      <c r="Z72" s="223">
        <f t="shared" si="21"/>
        <v>-19106.501107447566</v>
      </c>
      <c r="AA72" s="223">
        <f t="shared" si="21"/>
        <v>-19732.264264040365</v>
      </c>
      <c r="AB72" s="223">
        <f t="shared" si="21"/>
        <v>-20384.309473210062</v>
      </c>
      <c r="AC72" s="223">
        <f t="shared" si="21"/>
        <v>-21063.740581164886</v>
      </c>
      <c r="AD72" s="223">
        <f t="shared" si="21"/>
        <v>-21771.707795653812</v>
      </c>
      <c r="AE72" s="223">
        <f t="shared" si="21"/>
        <v>-22509.409633151274</v>
      </c>
      <c r="AF72" s="223">
        <f t="shared" si="21"/>
        <v>-23278.094947823625</v>
      </c>
      <c r="AG72" s="223">
        <f t="shared" si="21"/>
        <v>-24079.065045712217</v>
      </c>
      <c r="AH72" s="223">
        <f t="shared" si="21"/>
        <v>-24913.675887712132</v>
      </c>
      <c r="AI72" s="223">
        <f t="shared" si="21"/>
        <v>-25783.340385076037</v>
      </c>
      <c r="AJ72" s="223">
        <f t="shared" si="21"/>
        <v>-26689.530791329238</v>
      </c>
      <c r="AK72" s="223">
        <f t="shared" si="21"/>
        <v>-27633.781194645067</v>
      </c>
      <c r="AL72" s="223">
        <f t="shared" si="21"/>
        <v>-28617.690114900161</v>
      </c>
      <c r="AM72" s="223">
        <f t="shared" si="21"/>
        <v>-29642.923209805973</v>
      </c>
      <c r="AN72" s="223">
        <f t="shared" si="21"/>
        <v>-30711.216094697818</v>
      </c>
      <c r="AO72" s="223">
        <f t="shared" si="21"/>
        <v>-31824.377280755132</v>
      </c>
      <c r="AP72" s="223">
        <f>AP70+AP71</f>
        <v>-32984.291236626843</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8">
        <f t="shared" ref="B75:AO75" si="24">B68</f>
        <v>187192.62999999998</v>
      </c>
      <c r="C75" s="348">
        <f t="shared" si="24"/>
        <v>-12488.80471174575</v>
      </c>
      <c r="D75" s="348">
        <f>D68</f>
        <v>-12792.447147239071</v>
      </c>
      <c r="E75" s="348">
        <f t="shared" si="24"/>
        <v>-13108.842565023111</v>
      </c>
      <c r="F75" s="348">
        <f t="shared" si="24"/>
        <v>-13438.526590354084</v>
      </c>
      <c r="G75" s="348">
        <f t="shared" si="24"/>
        <v>-13782.057344748957</v>
      </c>
      <c r="H75" s="348">
        <f t="shared" si="24"/>
        <v>-14140.016390828412</v>
      </c>
      <c r="I75" s="348">
        <f t="shared" si="24"/>
        <v>-14513.009716843206</v>
      </c>
      <c r="J75" s="348">
        <f t="shared" si="24"/>
        <v>-14901.668762550622</v>
      </c>
      <c r="K75" s="348">
        <f t="shared" si="24"/>
        <v>-15306.651488177749</v>
      </c>
      <c r="L75" s="348">
        <f t="shared" si="24"/>
        <v>-15728.643488281215</v>
      </c>
      <c r="M75" s="348">
        <f t="shared" si="24"/>
        <v>-16168.359152389026</v>
      </c>
      <c r="N75" s="348">
        <f t="shared" si="24"/>
        <v>-16626.542874389364</v>
      </c>
      <c r="O75" s="348">
        <f t="shared" si="24"/>
        <v>-17103.970312713718</v>
      </c>
      <c r="P75" s="348">
        <f t="shared" si="24"/>
        <v>-17601.449703447695</v>
      </c>
      <c r="Q75" s="348">
        <f t="shared" si="24"/>
        <v>-18119.823228592501</v>
      </c>
      <c r="R75" s="348">
        <f t="shared" si="24"/>
        <v>-18659.968441793382</v>
      </c>
      <c r="S75" s="348">
        <f t="shared" si="24"/>
        <v>-19222.799753948708</v>
      </c>
      <c r="T75" s="348">
        <f t="shared" si="24"/>
        <v>-19809.269981214555</v>
      </c>
      <c r="U75" s="348">
        <f t="shared" si="24"/>
        <v>-20420.371958025567</v>
      </c>
      <c r="V75" s="348">
        <f t="shared" si="24"/>
        <v>-21057.140217862638</v>
      </c>
      <c r="W75" s="348">
        <f t="shared" si="24"/>
        <v>-21720.652744612875</v>
      </c>
      <c r="X75" s="348">
        <f t="shared" si="24"/>
        <v>-22412.032797486616</v>
      </c>
      <c r="Y75" s="348">
        <f t="shared" si="24"/>
        <v>-23132.450812581053</v>
      </c>
      <c r="Z75" s="348">
        <f t="shared" si="24"/>
        <v>-23883.126384309457</v>
      </c>
      <c r="AA75" s="348">
        <f t="shared" si="24"/>
        <v>-24665.330330050456</v>
      </c>
      <c r="AB75" s="348">
        <f t="shared" si="24"/>
        <v>-25480.386841512576</v>
      </c>
      <c r="AC75" s="348">
        <f t="shared" si="24"/>
        <v>-26329.675726456109</v>
      </c>
      <c r="AD75" s="348">
        <f t="shared" si="24"/>
        <v>-27214.634744567265</v>
      </c>
      <c r="AE75" s="348">
        <f t="shared" si="24"/>
        <v>-28136.762041439091</v>
      </c>
      <c r="AF75" s="348">
        <f t="shared" si="24"/>
        <v>-29097.618684779532</v>
      </c>
      <c r="AG75" s="348">
        <f t="shared" si="24"/>
        <v>-30098.831307140274</v>
      </c>
      <c r="AH75" s="348">
        <f t="shared" si="24"/>
        <v>-31142.094859640165</v>
      </c>
      <c r="AI75" s="348">
        <f t="shared" si="24"/>
        <v>-32229.175481345046</v>
      </c>
      <c r="AJ75" s="348">
        <f t="shared" si="24"/>
        <v>-33361.913489161547</v>
      </c>
      <c r="AK75" s="348">
        <f t="shared" si="24"/>
        <v>-34542.226493306334</v>
      </c>
      <c r="AL75" s="348">
        <f t="shared" si="24"/>
        <v>-35772.112643625202</v>
      </c>
      <c r="AM75" s="348">
        <f t="shared" si="24"/>
        <v>-37053.654012257466</v>
      </c>
      <c r="AN75" s="348">
        <f t="shared" si="24"/>
        <v>-38389.020118372275</v>
      </c>
      <c r="AO75" s="348">
        <f t="shared" si="24"/>
        <v>-39780.471600943914</v>
      </c>
      <c r="AP75" s="348">
        <f>AP68</f>
        <v>-41230.364045783557</v>
      </c>
    </row>
    <row r="76" spans="1:45" x14ac:dyDescent="0.2">
      <c r="A76" s="217" t="s">
        <v>307</v>
      </c>
      <c r="B76" s="347">
        <f t="shared" ref="B76:AO76" si="25">-B67</f>
        <v>0</v>
      </c>
      <c r="C76" s="347">
        <f>-C67</f>
        <v>5259.2229142857122</v>
      </c>
      <c r="D76" s="347">
        <f t="shared" si="25"/>
        <v>5259.2229142857122</v>
      </c>
      <c r="E76" s="347">
        <f t="shared" si="25"/>
        <v>5259.2229142857122</v>
      </c>
      <c r="F76" s="347">
        <f>-C67</f>
        <v>5259.2229142857122</v>
      </c>
      <c r="G76" s="347">
        <f t="shared" si="25"/>
        <v>5259.2229142857122</v>
      </c>
      <c r="H76" s="347">
        <f t="shared" si="25"/>
        <v>5259.2229142857122</v>
      </c>
      <c r="I76" s="347">
        <f t="shared" si="25"/>
        <v>5259.2229142857122</v>
      </c>
      <c r="J76" s="347">
        <f t="shared" si="25"/>
        <v>5259.2229142857122</v>
      </c>
      <c r="K76" s="347">
        <f t="shared" si="25"/>
        <v>5259.2229142857122</v>
      </c>
      <c r="L76" s="347">
        <f>-L67</f>
        <v>5259.2229142857122</v>
      </c>
      <c r="M76" s="347">
        <f>-M67</f>
        <v>5259.2229142857122</v>
      </c>
      <c r="N76" s="347">
        <f t="shared" si="25"/>
        <v>5259.2229142857122</v>
      </c>
      <c r="O76" s="347">
        <f t="shared" si="25"/>
        <v>5259.2229142857122</v>
      </c>
      <c r="P76" s="347">
        <f t="shared" si="25"/>
        <v>5259.2229142857122</v>
      </c>
      <c r="Q76" s="347">
        <f t="shared" si="25"/>
        <v>5259.2229142857122</v>
      </c>
      <c r="R76" s="347">
        <f t="shared" si="25"/>
        <v>5259.2229142857122</v>
      </c>
      <c r="S76" s="347">
        <f t="shared" si="25"/>
        <v>5259.2229142857122</v>
      </c>
      <c r="T76" s="347">
        <f t="shared" si="25"/>
        <v>5259.2229142857122</v>
      </c>
      <c r="U76" s="347">
        <f t="shared" si="25"/>
        <v>5259.2229142857122</v>
      </c>
      <c r="V76" s="347">
        <f t="shared" si="25"/>
        <v>5259.2229142857122</v>
      </c>
      <c r="W76" s="347">
        <f t="shared" si="25"/>
        <v>5259.2229142857122</v>
      </c>
      <c r="X76" s="347">
        <f t="shared" si="25"/>
        <v>5259.2229142857122</v>
      </c>
      <c r="Y76" s="347">
        <f t="shared" si="25"/>
        <v>5259.2229142857122</v>
      </c>
      <c r="Z76" s="347">
        <f t="shared" si="25"/>
        <v>5259.2229142857122</v>
      </c>
      <c r="AA76" s="347">
        <f t="shared" si="25"/>
        <v>5259.2229142857122</v>
      </c>
      <c r="AB76" s="347">
        <f t="shared" si="25"/>
        <v>5259.2229142857122</v>
      </c>
      <c r="AC76" s="347">
        <f t="shared" si="25"/>
        <v>5259.2229142857122</v>
      </c>
      <c r="AD76" s="347">
        <f t="shared" si="25"/>
        <v>5259.2229142857122</v>
      </c>
      <c r="AE76" s="347">
        <f t="shared" si="25"/>
        <v>5259.2229142857122</v>
      </c>
      <c r="AF76" s="347">
        <f t="shared" si="25"/>
        <v>5259.2229142857122</v>
      </c>
      <c r="AG76" s="347">
        <f t="shared" si="25"/>
        <v>5259.2229142857122</v>
      </c>
      <c r="AH76" s="347">
        <f t="shared" si="25"/>
        <v>5259.2229142857122</v>
      </c>
      <c r="AI76" s="347">
        <f t="shared" si="25"/>
        <v>5259.2229142857122</v>
      </c>
      <c r="AJ76" s="347">
        <f t="shared" si="25"/>
        <v>5259.2229142857122</v>
      </c>
      <c r="AK76" s="347">
        <f t="shared" si="25"/>
        <v>5259.2229142857122</v>
      </c>
      <c r="AL76" s="347">
        <f t="shared" si="25"/>
        <v>5259.2229142857122</v>
      </c>
      <c r="AM76" s="347">
        <f t="shared" si="25"/>
        <v>5259.2229142857122</v>
      </c>
      <c r="AN76" s="347">
        <f t="shared" si="25"/>
        <v>5259.2229142857122</v>
      </c>
      <c r="AO76" s="347">
        <f t="shared" si="25"/>
        <v>5259.2229142857122</v>
      </c>
      <c r="AP76" s="347">
        <f>-AP67</f>
        <v>5259.2229142857122</v>
      </c>
    </row>
    <row r="77" spans="1:45" x14ac:dyDescent="0.2">
      <c r="A77" s="217"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7" t="s">
        <v>305</v>
      </c>
      <c r="B78" s="347">
        <f>IF(SUM($B$71:B71)+SUM($A$78:A78)&gt;0,0,SUM($B$71:B71)-SUM($A$78:A78))</f>
        <v>-37438.525999999998</v>
      </c>
      <c r="C78" s="347">
        <f>IF(SUM($B$71:C71)+SUM($A$78:B78)&gt;0,0,SUM($B$71:C71)-SUM($A$78:B78))</f>
        <v>2497.7609423491522</v>
      </c>
      <c r="D78" s="347">
        <f>IF(SUM($B$71:D71)+SUM($A$78:C78)&gt;0,0,SUM($B$71:D71)-SUM($A$78:C78))</f>
        <v>2558.4894294478145</v>
      </c>
      <c r="E78" s="347">
        <f>IF(SUM($B$71:E71)+SUM($A$78:D78)&gt;0,0,SUM($B$71:E71)-SUM($A$78:D78))</f>
        <v>2621.7685130046229</v>
      </c>
      <c r="F78" s="347">
        <f>IF(SUM($B$71:F71)+SUM($A$78:E78)&gt;0,0,SUM($B$71:F71)-SUM($A$78:E78))</f>
        <v>2687.7053180708172</v>
      </c>
      <c r="G78" s="347">
        <f>IF(SUM($B$71:G71)+SUM($A$78:F78)&gt;0,0,SUM($B$71:G71)-SUM($A$78:F78))</f>
        <v>2756.411468949791</v>
      </c>
      <c r="H78" s="347">
        <f>IF(SUM($B$71:H71)+SUM($A$78:G78)&gt;0,0,SUM($B$71:H71)-SUM($A$78:G78))</f>
        <v>2828.003278165681</v>
      </c>
      <c r="I78" s="347">
        <f>IF(SUM($B$71:I71)+SUM($A$78:H78)&gt;0,0,SUM($B$71:I71)-SUM($A$78:H78))</f>
        <v>2902.6019433686415</v>
      </c>
      <c r="J78" s="347">
        <f>IF(SUM($B$71:J71)+SUM($A$78:I78)&gt;0,0,SUM($B$71:J71)-SUM($A$78:I78))</f>
        <v>2980.3337525101251</v>
      </c>
      <c r="K78" s="347">
        <f>IF(SUM($B$71:K71)+SUM($A$78:J78)&gt;0,0,SUM($B$71:K71)-SUM($A$78:J78))</f>
        <v>3061.3302976355499</v>
      </c>
      <c r="L78" s="347">
        <f>IF(SUM($B$71:L71)+SUM($A$78:K78)&gt;0,0,SUM($B$71:L71)-SUM($A$78:K78))</f>
        <v>3145.7286976562427</v>
      </c>
      <c r="M78" s="347">
        <f>IF(SUM($B$71:M71)+SUM($A$78:L78)&gt;0,0,SUM($B$71:M71)-SUM($A$78:L78))</f>
        <v>3233.671830477806</v>
      </c>
      <c r="N78" s="347">
        <f>IF(SUM($B$71:N71)+SUM($A$78:M78)&gt;0,0,SUM($B$71:N71)-SUM($A$78:M78))</f>
        <v>3325.3085748778731</v>
      </c>
      <c r="O78" s="347">
        <f>IF(SUM($B$71:O71)+SUM($A$78:N78)&gt;0,0,SUM($B$71:O71)-SUM($A$78:N78))</f>
        <v>3420.7940625427436</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7" t="s">
        <v>304</v>
      </c>
      <c r="B79" s="347">
        <f>IF(((SUM($B$59:B59)+SUM($B$61:B64))+SUM($B$81:B81))&lt;0,((SUM($B$59:B59)+SUM($B$61:B64))+SUM($B$81:B81))*0.18-SUM($A$79:A79),IF(SUM(A$79:$B79)&lt;0,0-SUM(A$79:$B79),0))</f>
        <v>-8.9999999979045245E-3</v>
      </c>
      <c r="C79" s="347">
        <f>IF(((SUM($B$59:C59)+SUM($B$61:C64))+SUM($B$81:C81))&lt;0,((SUM($B$59:C59)+SUM($B$61:C64))+SUM($B$81:C81))*0.18-SUM($A$79:B79),IF(SUM($B$79:B79)&lt;0,0-SUM($B$79:B79),0))</f>
        <v>-1301.3247235428064</v>
      </c>
      <c r="D79" s="347">
        <f>IF(((SUM($B$59:D59)+SUM($B$61:D64))+SUM($B$81:D81))&lt;0,((SUM($B$59:D59)+SUM($B$61:D64))+SUM($B$81:D81))*0.18-SUM($A$79:C79),IF(SUM($B$79:C79)&lt;0,0-SUM($B$79:C79),0))</f>
        <v>-1355.9803619316049</v>
      </c>
      <c r="E79" s="347">
        <f>IF(((SUM($B$59:E59)+SUM($B$61:E64))+SUM($B$81:E81))&lt;0,((SUM($B$59:E59)+SUM($B$61:E64))+SUM($B$81:E81))*0.18-SUM($A$79:D79),IF(SUM($B$79:D79)&lt;0,0-SUM($B$79:D79),0))</f>
        <v>-1412.9315371327289</v>
      </c>
      <c r="F79" s="347">
        <f>IF(((SUM($B$59:F59)+SUM($B$61:F64))+SUM($B$81:F81))&lt;0,((SUM($B$59:F59)+SUM($B$61:F64))+SUM($B$81:F81))*0.18-SUM($A$79:E79),IF(SUM($B$79:E79)&lt;0,0-SUM($B$79:E79),0))</f>
        <v>-1472.2746616923077</v>
      </c>
      <c r="G79" s="347">
        <f>IF(((SUM($B$59:G59)+SUM($B$61:G64))+SUM($B$81:G81))&lt;0,((SUM($B$59:G59)+SUM($B$61:G64))+SUM($B$81:G81))*0.18-SUM($A$79:F79),IF(SUM($B$79:F79)&lt;0,0-SUM($B$79:F79),0))</f>
        <v>-1534.1101974833873</v>
      </c>
      <c r="H79" s="347">
        <f>IF(((SUM($B$59:H59)+SUM($B$61:H64))+SUM($B$81:H81))&lt;0,((SUM($B$59:H59)+SUM($B$61:H64))+SUM($B$81:H81))*0.18-SUM($A$79:G79),IF(SUM($B$79:G79)&lt;0,0-SUM($B$79:G79),0))</f>
        <v>-1598.5428257776839</v>
      </c>
      <c r="I79" s="347">
        <f>IF(((SUM($B$59:I59)+SUM($B$61:I64))+SUM($B$81:I81))&lt;0,((SUM($B$59:I59)+SUM($B$61:I64))+SUM($B$81:I81))*0.18-SUM($A$79:H79),IF(SUM($B$79:H79)&lt;0,0-SUM($B$79:H79),0))</f>
        <v>-1665.6816244603506</v>
      </c>
      <c r="J79" s="347">
        <f>IF(((SUM($B$59:J59)+SUM($B$61:J64))+SUM($B$81:J81))&lt;0,((SUM($B$59:J59)+SUM($B$61:J64))+SUM($B$81:J81))*0.18-SUM($A$79:I79),IF(SUM($B$79:I79)&lt;0,0-SUM($B$79:I79),0))</f>
        <v>-1735.6402526876827</v>
      </c>
      <c r="K79" s="347">
        <f>IF(((SUM($B$59:K59)+SUM($B$61:K64))+SUM($B$81:K81))&lt;0,((SUM($B$59:K59)+SUM($B$61:K64))+SUM($B$81:K81))*0.18-SUM($A$79:J79),IF(SUM($B$79:J79)&lt;0,0-SUM($B$79:J79),0))</f>
        <v>-1808.5371433005675</v>
      </c>
      <c r="L79" s="347">
        <f>IF(((SUM($B$59:L59)+SUM($B$61:L64))+SUM($B$81:L81))&lt;0,((SUM($B$59:L59)+SUM($B$61:L64))+SUM($B$81:L81))*0.18-SUM($A$79:K79),IF(SUM($B$79:K79)&lt;0,0-SUM($B$79:K79),0))</f>
        <v>-1884.4957033191913</v>
      </c>
      <c r="M79" s="347">
        <f>IF(((SUM($B$59:M59)+SUM($B$61:M64))+SUM($B$81:M81))&lt;0,((SUM($B$59:M59)+SUM($B$61:M64))+SUM($B$81:M81))*0.18-SUM($A$79:L79),IF(SUM($B$79:L79)&lt;0,0-SUM($B$79:L79),0))</f>
        <v>-1963.6445228585962</v>
      </c>
      <c r="N79" s="347">
        <f>IF(((SUM($B$59:N59)+SUM($B$61:N64))+SUM($B$81:N81))&lt;0,((SUM($B$59:N59)+SUM($B$61:N64))+SUM($B$81:N81))*0.18-SUM($A$79:M79),IF(SUM($B$79:M79)&lt;0,0-SUM($B$79:M79),0))</f>
        <v>-2046.1175928186567</v>
      </c>
      <c r="O79" s="347">
        <f>IF(((SUM($B$59:O59)+SUM($B$61:O64))+SUM($B$81:O81))&lt;0,((SUM($B$59:O59)+SUM($B$61:O64))+SUM($B$81:O81))*0.18-SUM($A$79:N79),IF(SUM($B$79:N79)&lt;0,0-SUM($B$79:N79),0))</f>
        <v>-2132.0545317170399</v>
      </c>
      <c r="P79" s="347">
        <f>IF(((SUM($B$59:P59)+SUM($B$61:P64))+SUM($B$81:P81))&lt;0,((SUM($B$59:P59)+SUM($B$61:P64))+SUM($B$81:P81))*0.18-SUM($A$79:O79),IF(SUM($B$79:O79)&lt;0,0-SUM($B$79:O79),0))</f>
        <v>-2221.6008220491567</v>
      </c>
      <c r="Q79" s="347">
        <f>IF(((SUM($B$59:Q59)+SUM($B$61:Q64))+SUM($B$81:Q81))&lt;0,((SUM($B$59:Q59)+SUM($B$61:Q64))+SUM($B$81:Q81))*0.18-SUM($A$79:P79),IF(SUM($B$79:P79)&lt;0,0-SUM($B$79:P79),0))</f>
        <v>-2314.9080565752229</v>
      </c>
      <c r="R79" s="347">
        <f>IF(((SUM($B$59:R59)+SUM($B$61:R64))+SUM($B$81:R81))&lt;0,((SUM($B$59:R59)+SUM($B$61:R64))+SUM($B$81:R81))*0.18-SUM($A$79:Q79),IF(SUM($B$79:Q79)&lt;0,0-SUM($B$79:Q79),0))</f>
        <v>-2412.1341949513808</v>
      </c>
      <c r="S79" s="347">
        <f>IF(((SUM($B$59:S59)+SUM($B$61:S64))+SUM($B$81:S81))&lt;0,((SUM($B$59:S59)+SUM($B$61:S64))+SUM($B$81:S81))*0.18-SUM($A$79:R79),IF(SUM($B$79:R79)&lt;0,0-SUM($B$79:R79),0))</f>
        <v>-2513.4438311393387</v>
      </c>
      <c r="T79" s="347">
        <f>IF(((SUM($B$59:T59)+SUM($B$61:T64))+SUM($B$81:T81))&lt;0,((SUM($B$59:T59)+SUM($B$61:T64))+SUM($B$81:T81))*0.18-SUM($A$79:S79),IF(SUM($B$79:S79)&lt;0,0-SUM($B$79:S79),0))</f>
        <v>-2619.0084720471968</v>
      </c>
      <c r="U79" s="347">
        <f>IF(((SUM($B$59:U59)+SUM($B$61:U64))+SUM($B$81:U81))&lt;0,((SUM($B$59:U59)+SUM($B$61:U64))+SUM($B$81:U81))*0.18-SUM($A$79:T79),IF(SUM($B$79:T79)&lt;0,0-SUM($B$79:T79),0))</f>
        <v>-2729.0068278731706</v>
      </c>
      <c r="V79" s="347">
        <f>IF(((SUM($B$59:V59)+SUM($B$61:V64))+SUM($B$81:V81))&lt;0,((SUM($B$59:V59)+SUM($B$61:V64))+SUM($B$81:V81))*0.18-SUM($A$79:U79),IF(SUM($B$79:U79)&lt;0,0-SUM($B$79:U79),0))</f>
        <v>-2843.6251146438444</v>
      </c>
      <c r="W79" s="347">
        <f>IF(((SUM($B$59:W59)+SUM($B$61:W64))+SUM($B$81:W81))&lt;0,((SUM($B$59:W59)+SUM($B$61:W64))+SUM($B$81:W81))*0.18-SUM($A$79:V79),IF(SUM($B$79:V79)&lt;0,0-SUM($B$79:V79),0))</f>
        <v>-2963.0573694588893</v>
      </c>
      <c r="X79" s="347">
        <f>IF(((SUM($B$59:X59)+SUM($B$61:X64))+SUM($B$81:X81))&lt;0,((SUM($B$59:X59)+SUM($B$61:X64))+SUM($B$81:X81))*0.18-SUM($A$79:W79),IF(SUM($B$79:W79)&lt;0,0-SUM($B$79:W79),0))</f>
        <v>-3087.5057789761631</v>
      </c>
      <c r="Y79" s="347">
        <f>IF(((SUM($B$59:Y59)+SUM($B$61:Y64))+SUM($B$81:Y81))&lt;0,((SUM($B$59:Y59)+SUM($B$61:Y64))+SUM($B$81:Y81))*0.18-SUM($A$79:X79),IF(SUM($B$79:X79)&lt;0,0-SUM($B$79:X79),0))</f>
        <v>-3217.1810216931626</v>
      </c>
      <c r="Z79" s="347">
        <f>IF(((SUM($B$59:Z59)+SUM($B$61:Z64))+SUM($B$81:Z81))&lt;0,((SUM($B$59:Z59)+SUM($B$61:Z64))+SUM($B$81:Z81))*0.18-SUM($A$79:Y79),IF(SUM($B$79:Y79)&lt;0,0-SUM($B$79:Y79),0))</f>
        <v>-3352.3026246042791</v>
      </c>
      <c r="AA79" s="347">
        <f>IF(((SUM($B$59:AA59)+SUM($B$61:AA64))+SUM($B$81:AA81))&lt;0,((SUM($B$59:AA59)+SUM($B$61:AA64))+SUM($B$81:AA81))*0.18-SUM($A$79:Z79),IF(SUM($B$79:Z79)&lt;0,0-SUM($B$79:Z79),0))</f>
        <v>-3493.0993348376578</v>
      </c>
      <c r="AB79" s="347">
        <f>IF(((SUM($B$59:AB59)+SUM($B$61:AB64))+SUM($B$81:AB81))&lt;0,((SUM($B$59:AB59)+SUM($B$61:AB64))+SUM($B$81:AB81))*0.18-SUM($A$79:AA79),IF(SUM($B$79:AA79)&lt;0,0-SUM($B$79:AA79),0))</f>
        <v>-3639.8095069008341</v>
      </c>
      <c r="AC79" s="347">
        <f>IF(((SUM($B$59:AC59)+SUM($B$61:AC64))+SUM($B$81:AC81))&lt;0,((SUM($B$59:AC59)+SUM($B$61:AC64))+SUM($B$81:AC81))*0.18-SUM($A$79:AB79),IF(SUM($B$79:AB79)&lt;0,0-SUM($B$79:AB79),0))</f>
        <v>-3792.6815061906673</v>
      </c>
      <c r="AD79" s="347">
        <f>IF(((SUM($B$59:AD59)+SUM($B$61:AD64))+SUM($B$81:AD81))&lt;0,((SUM($B$59:AD59)+SUM($B$61:AD64))+SUM($B$81:AD81))*0.18-SUM($A$79:AC79),IF(SUM($B$79:AC79)&lt;0,0-SUM($B$79:AC79),0))</f>
        <v>-3951.9741294506748</v>
      </c>
      <c r="AE79" s="347">
        <f>IF(((SUM($B$59:AE59)+SUM($B$61:AE64))+SUM($B$81:AE81))&lt;0,((SUM($B$59:AE59)+SUM($B$61:AE64))+SUM($B$81:AE81))*0.18-SUM($A$79:AD79),IF(SUM($B$79:AD79)&lt;0,0-SUM($B$79:AD79),0))</f>
        <v>-4117.9570428876177</v>
      </c>
      <c r="AF79" s="347">
        <f>IF(((SUM($B$59:AF59)+SUM($B$61:AF64))+SUM($B$81:AF81))&lt;0,((SUM($B$59:AF59)+SUM($B$61:AF64))+SUM($B$81:AF81))*0.18-SUM($A$79:AE79),IF(SUM($B$79:AE79)&lt;0,0-SUM($B$79:AE79),0))</f>
        <v>-4290.9112386888883</v>
      </c>
      <c r="AG79" s="347">
        <f>IF(((SUM($B$59:AG59)+SUM($B$61:AG64))+SUM($B$81:AG81))&lt;0,((SUM($B$59:AG59)+SUM($B$61:AG64))+SUM($B$81:AG81))*0.18-SUM($A$79:AF79),IF(SUM($B$79:AF79)&lt;0,0-SUM($B$79:AF79),0))</f>
        <v>-4471.1295107138285</v>
      </c>
      <c r="AH79" s="347">
        <f>IF(((SUM($B$59:AH59)+SUM($B$61:AH64))+SUM($B$81:AH81))&lt;0,((SUM($B$59:AH59)+SUM($B$61:AH64))+SUM($B$81:AH81))*0.18-SUM($A$79:AG79),IF(SUM($B$79:AG79)&lt;0,0-SUM($B$79:AG79),0))</f>
        <v>-4658.9169501637807</v>
      </c>
      <c r="AI79" s="347">
        <f>IF(((SUM($B$59:AI59)+SUM($B$61:AI64))+SUM($B$81:AI81))&lt;0,((SUM($B$59:AI59)+SUM($B$61:AI64))+SUM($B$81:AI81))*0.18-SUM($A$79:AH79),IF(SUM($B$79:AH79)&lt;0,0-SUM($B$79:AH79),0))</f>
        <v>-4854.5914620706753</v>
      </c>
      <c r="AJ79" s="347">
        <f>IF(((SUM($B$59:AJ59)+SUM($B$61:AJ64))+SUM($B$81:AJ81))&lt;0,((SUM($B$59:AJ59)+SUM($B$61:AJ64))+SUM($B$81:AJ81))*0.18-SUM($A$79:AI79),IF(SUM($B$79:AI79)&lt;0,0-SUM($B$79:AI79),0))</f>
        <v>-5058.4843034776422</v>
      </c>
      <c r="AK79" s="347">
        <f>IF(((SUM($B$59:AK59)+SUM($B$61:AK64))+SUM($B$81:AK81))&lt;0,((SUM($B$59:AK59)+SUM($B$61:AK64))+SUM($B$81:AK81))*0.18-SUM($A$79:AJ79),IF(SUM($B$79:AJ79)&lt;0,0-SUM($B$79:AJ79),0))</f>
        <v>-5270.9406442237087</v>
      </c>
      <c r="AL79" s="347">
        <f>IF(((SUM($B$59:AL59)+SUM($B$61:AL64))+SUM($B$81:AL81))&lt;0,((SUM($B$59:AL59)+SUM($B$61:AL64))+SUM($B$81:AL81))*0.18-SUM($A$79:AK79),IF(SUM($B$79:AK79)&lt;0,0-SUM($B$79:AK79),0))</f>
        <v>-5492.3201512811211</v>
      </c>
      <c r="AM79" s="347">
        <f>IF(((SUM($B$59:AM59)+SUM($B$61:AM64))+SUM($B$81:AM81))&lt;0,((SUM($B$59:AM59)+SUM($B$61:AM64))+SUM($B$81:AM81))*0.18-SUM($A$79:AL79),IF(SUM($B$79:AL79)&lt;0,0-SUM($B$79:AL79),0))</f>
        <v>-5722.9975976349087</v>
      </c>
      <c r="AN79" s="347">
        <f>IF(((SUM($B$59:AN59)+SUM($B$61:AN64))+SUM($B$81:AN81))&lt;0,((SUM($B$59:AN59)+SUM($B$61:AN64))+SUM($B$81:AN81))*0.18-SUM($A$79:AM79),IF(SUM($B$79:AM79)&lt;0,0-SUM($B$79:AM79),0))</f>
        <v>-5963.3634967355756</v>
      </c>
      <c r="AO79" s="347">
        <f>IF(((SUM($B$59:AO59)+SUM($B$61:AO64))+SUM($B$81:AO81))&lt;0,((SUM($B$59:AO59)+SUM($B$61:AO64))+SUM($B$81:AO81))*0.18-SUM($A$79:AN79),IF(SUM($B$79:AN79)&lt;0,0-SUM($B$79:AN79),0))</f>
        <v>-6213.8247635984881</v>
      </c>
      <c r="AP79" s="347">
        <f>IF(((SUM($B$59:AP59)+SUM($B$61:AP64))+SUM($B$81:AP81))&lt;0,((SUM($B$59:AP59)+SUM($B$61:AP64))+SUM($B$81:AP81))*0.18-SUM($A$79:AO79),IF(SUM($B$79:AO79)&lt;0,0-SUM($B$79:AO79),0))</f>
        <v>-6474.8054036695976</v>
      </c>
    </row>
    <row r="80" spans="1:45" x14ac:dyDescent="0.2">
      <c r="A80" s="217"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7" t="s">
        <v>539</v>
      </c>
      <c r="B81" s="347">
        <f>-$B$126</f>
        <v>-187192.67999999996</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0">
        <f>SUM(B81:AP81)</f>
        <v>-187192.67999999996</v>
      </c>
      <c r="AR81" s="221"/>
    </row>
    <row r="82" spans="1:45" x14ac:dyDescent="0.2">
      <c r="A82" s="217"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8" t="s">
        <v>301</v>
      </c>
      <c r="B83" s="348">
        <f>SUM(B75:B82)</f>
        <v>-37438.584999999963</v>
      </c>
      <c r="C83" s="348">
        <f t="shared" ref="C83:V83" si="29">SUM(C75:C82)</f>
        <v>-6033.1455786536917</v>
      </c>
      <c r="D83" s="348">
        <f t="shared" si="29"/>
        <v>-6330.7151654371482</v>
      </c>
      <c r="E83" s="348">
        <f t="shared" si="29"/>
        <v>-6640.7826748655043</v>
      </c>
      <c r="F83" s="348">
        <f t="shared" si="29"/>
        <v>-6963.8730196898623</v>
      </c>
      <c r="G83" s="348">
        <f t="shared" si="29"/>
        <v>-7300.5331589968409</v>
      </c>
      <c r="H83" s="348">
        <f t="shared" si="29"/>
        <v>-7651.3330241547028</v>
      </c>
      <c r="I83" s="348">
        <f t="shared" si="29"/>
        <v>-8016.8664836492026</v>
      </c>
      <c r="J83" s="348">
        <f t="shared" si="29"/>
        <v>-8397.7523484424673</v>
      </c>
      <c r="K83" s="348">
        <f t="shared" si="29"/>
        <v>-8794.6354195570548</v>
      </c>
      <c r="L83" s="348">
        <f t="shared" si="29"/>
        <v>-9208.1875796584518</v>
      </c>
      <c r="M83" s="348">
        <f t="shared" si="29"/>
        <v>-9639.1089304841043</v>
      </c>
      <c r="N83" s="348">
        <f t="shared" si="29"/>
        <v>-10088.128978044435</v>
      </c>
      <c r="O83" s="348">
        <f t="shared" si="29"/>
        <v>-10556.007867602302</v>
      </c>
      <c r="P83" s="348">
        <f t="shared" si="29"/>
        <v>-14563.82761121114</v>
      </c>
      <c r="Q83" s="348">
        <f t="shared" si="29"/>
        <v>-15175.508370882011</v>
      </c>
      <c r="R83" s="348">
        <f t="shared" si="29"/>
        <v>-15812.879722459051</v>
      </c>
      <c r="S83" s="348">
        <f t="shared" si="29"/>
        <v>-16477.020670802332</v>
      </c>
      <c r="T83" s="348">
        <f t="shared" si="29"/>
        <v>-17169.055538976041</v>
      </c>
      <c r="U83" s="348">
        <f t="shared" si="29"/>
        <v>-17890.155871613024</v>
      </c>
      <c r="V83" s="348">
        <f t="shared" si="29"/>
        <v>-18641.542418220772</v>
      </c>
      <c r="W83" s="348">
        <f>SUM(W75:W82)</f>
        <v>-19424.487199786054</v>
      </c>
      <c r="X83" s="348">
        <f>SUM(X75:X82)</f>
        <v>-20240.315662177069</v>
      </c>
      <c r="Y83" s="348">
        <f>SUM(Y75:Y82)</f>
        <v>-21090.408919988506</v>
      </c>
      <c r="Z83" s="348">
        <f>SUM(Z75:Z82)</f>
        <v>-21976.206094628025</v>
      </c>
      <c r="AA83" s="348">
        <f t="shared" ref="AA83:AP83" si="30">SUM(AA75:AA82)</f>
        <v>-22899.206750602403</v>
      </c>
      <c r="AB83" s="348">
        <f t="shared" si="30"/>
        <v>-23860.9734341277</v>
      </c>
      <c r="AC83" s="348">
        <f t="shared" si="30"/>
        <v>-24863.134318361066</v>
      </c>
      <c r="AD83" s="348">
        <f t="shared" si="30"/>
        <v>-25907.38595973223</v>
      </c>
      <c r="AE83" s="348">
        <f t="shared" si="30"/>
        <v>-26995.496170040999</v>
      </c>
      <c r="AF83" s="348">
        <f t="shared" si="30"/>
        <v>-28129.30700918271</v>
      </c>
      <c r="AG83" s="348">
        <f t="shared" si="30"/>
        <v>-29310.737903568392</v>
      </c>
      <c r="AH83" s="348">
        <f t="shared" si="30"/>
        <v>-30541.788895518235</v>
      </c>
      <c r="AI83" s="348">
        <f t="shared" si="30"/>
        <v>-31824.544029130011</v>
      </c>
      <c r="AJ83" s="348">
        <f t="shared" si="30"/>
        <v>-33161.174878353479</v>
      </c>
      <c r="AK83" s="348">
        <f t="shared" si="30"/>
        <v>-34553.944223244333</v>
      </c>
      <c r="AL83" s="348">
        <f t="shared" si="30"/>
        <v>-36005.209880620612</v>
      </c>
      <c r="AM83" s="348">
        <f t="shared" si="30"/>
        <v>-37517.428695606664</v>
      </c>
      <c r="AN83" s="348">
        <f t="shared" si="30"/>
        <v>-39093.16070082214</v>
      </c>
      <c r="AO83" s="348">
        <f t="shared" si="30"/>
        <v>-40735.073450256692</v>
      </c>
      <c r="AP83" s="348">
        <f t="shared" si="30"/>
        <v>-42445.946535167444</v>
      </c>
    </row>
    <row r="84" spans="1:45" ht="14.25" x14ac:dyDescent="0.2">
      <c r="A84" s="218" t="s">
        <v>300</v>
      </c>
      <c r="B84" s="348">
        <f>SUM($B$83:B83)</f>
        <v>-37438.584999999963</v>
      </c>
      <c r="C84" s="348">
        <f>SUM($B$83:C83)</f>
        <v>-43471.730578653653</v>
      </c>
      <c r="D84" s="348">
        <f>SUM($B$83:D83)</f>
        <v>-49802.445744090801</v>
      </c>
      <c r="E84" s="348">
        <f>SUM($B$83:E83)</f>
        <v>-56443.228418956307</v>
      </c>
      <c r="F84" s="348">
        <f>SUM($B$83:F83)</f>
        <v>-63407.101438646168</v>
      </c>
      <c r="G84" s="348">
        <f>SUM($B$83:G83)</f>
        <v>-70707.634597643017</v>
      </c>
      <c r="H84" s="348">
        <f>SUM($B$83:H83)</f>
        <v>-78358.967621797725</v>
      </c>
      <c r="I84" s="348">
        <f>SUM($B$83:I83)</f>
        <v>-86375.834105446935</v>
      </c>
      <c r="J84" s="348">
        <f>SUM($B$83:J83)</f>
        <v>-94773.586453889409</v>
      </c>
      <c r="K84" s="348">
        <f>SUM($B$83:K83)</f>
        <v>-103568.22187344647</v>
      </c>
      <c r="L84" s="348">
        <f>SUM($B$83:L83)</f>
        <v>-112776.40945310492</v>
      </c>
      <c r="M84" s="348">
        <f>SUM($B$83:M83)</f>
        <v>-122415.51838358902</v>
      </c>
      <c r="N84" s="348">
        <f>SUM($B$83:N83)</f>
        <v>-132503.64736163346</v>
      </c>
      <c r="O84" s="348">
        <f>SUM($B$83:O83)</f>
        <v>-143059.65522923577</v>
      </c>
      <c r="P84" s="348">
        <f>SUM($B$83:P83)</f>
        <v>-157623.4828404469</v>
      </c>
      <c r="Q84" s="348">
        <f>SUM($B$83:Q83)</f>
        <v>-172798.99121132892</v>
      </c>
      <c r="R84" s="348">
        <f>SUM($B$83:R83)</f>
        <v>-188611.87093378796</v>
      </c>
      <c r="S84" s="348">
        <f>SUM($B$83:S83)</f>
        <v>-205088.89160459029</v>
      </c>
      <c r="T84" s="348">
        <f>SUM($B$83:T83)</f>
        <v>-222257.94714356633</v>
      </c>
      <c r="U84" s="348">
        <f>SUM($B$83:U83)</f>
        <v>-240148.10301517934</v>
      </c>
      <c r="V84" s="348">
        <f>SUM($B$83:V83)</f>
        <v>-258789.64543340012</v>
      </c>
      <c r="W84" s="348">
        <f>SUM($B$83:W83)</f>
        <v>-278214.13263318618</v>
      </c>
      <c r="X84" s="348">
        <f>SUM($B$83:X83)</f>
        <v>-298454.44829536323</v>
      </c>
      <c r="Y84" s="348">
        <f>SUM($B$83:Y83)</f>
        <v>-319544.85721535172</v>
      </c>
      <c r="Z84" s="348">
        <f>SUM($B$83:Z83)</f>
        <v>-341521.06330997974</v>
      </c>
      <c r="AA84" s="348">
        <f>SUM($B$83:AA83)</f>
        <v>-364420.27006058214</v>
      </c>
      <c r="AB84" s="348">
        <f>SUM($B$83:AB83)</f>
        <v>-388281.24349470984</v>
      </c>
      <c r="AC84" s="348">
        <f>SUM($B$83:AC83)</f>
        <v>-413144.3778130709</v>
      </c>
      <c r="AD84" s="348">
        <f>SUM($B$83:AD83)</f>
        <v>-439051.76377280313</v>
      </c>
      <c r="AE84" s="348">
        <f>SUM($B$83:AE83)</f>
        <v>-466047.2599428441</v>
      </c>
      <c r="AF84" s="348">
        <f>SUM($B$83:AF83)</f>
        <v>-494176.5669520268</v>
      </c>
      <c r="AG84" s="348">
        <f>SUM($B$83:AG83)</f>
        <v>-523487.30485559517</v>
      </c>
      <c r="AH84" s="348">
        <f>SUM($B$83:AH83)</f>
        <v>-554029.0937511134</v>
      </c>
      <c r="AI84" s="348">
        <f>SUM($B$83:AI83)</f>
        <v>-585853.63778024341</v>
      </c>
      <c r="AJ84" s="348">
        <f>SUM($B$83:AJ83)</f>
        <v>-619014.8126585969</v>
      </c>
      <c r="AK84" s="348">
        <f>SUM($B$83:AK83)</f>
        <v>-653568.75688184123</v>
      </c>
      <c r="AL84" s="348">
        <f>SUM($B$83:AL83)</f>
        <v>-689573.96676246182</v>
      </c>
      <c r="AM84" s="348">
        <f>SUM($B$83:AM83)</f>
        <v>-727091.39545806847</v>
      </c>
      <c r="AN84" s="348">
        <f>SUM($B$83:AN83)</f>
        <v>-766184.5561588906</v>
      </c>
      <c r="AO84" s="348">
        <f>SUM($B$83:AO83)</f>
        <v>-806919.62960914732</v>
      </c>
      <c r="AP84" s="348">
        <f>SUM($B$83:AP83)</f>
        <v>-849365.57614431472</v>
      </c>
    </row>
    <row r="85" spans="1:45" x14ac:dyDescent="0.2">
      <c r="A85" s="217" t="s">
        <v>540</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6" t="s">
        <v>299</v>
      </c>
      <c r="B86" s="348">
        <f>B83*B85</f>
        <v>-16176.24496427337</v>
      </c>
      <c r="C86" s="348">
        <f>C83*C85</f>
        <v>-2163.291515048255</v>
      </c>
      <c r="D86" s="348">
        <f t="shared" ref="D86:AO86" si="32">D83*D85</f>
        <v>-1883.8094408051204</v>
      </c>
      <c r="E86" s="348">
        <f t="shared" si="32"/>
        <v>-1639.8964132567992</v>
      </c>
      <c r="F86" s="348">
        <f t="shared" si="32"/>
        <v>-1427.1214862725367</v>
      </c>
      <c r="G86" s="348">
        <f t="shared" si="32"/>
        <v>-1241.588359514114</v>
      </c>
      <c r="H86" s="348">
        <f t="shared" si="32"/>
        <v>-1079.8740687027005</v>
      </c>
      <c r="I86" s="348">
        <f t="shared" si="32"/>
        <v>-938.97409588460687</v>
      </c>
      <c r="J86" s="348">
        <f t="shared" si="32"/>
        <v>-816.25334996739571</v>
      </c>
      <c r="K86" s="348">
        <f t="shared" si="32"/>
        <v>-709.40248794030038</v>
      </c>
      <c r="L86" s="348">
        <f t="shared" si="32"/>
        <v>-616.39907383464833</v>
      </c>
      <c r="M86" s="348">
        <f t="shared" si="32"/>
        <v>-535.47310317279732</v>
      </c>
      <c r="N86" s="348">
        <f t="shared" si="32"/>
        <v>-465.07645354750309</v>
      </c>
      <c r="O86" s="348">
        <f t="shared" si="32"/>
        <v>-403.85585568944532</v>
      </c>
      <c r="P86" s="348">
        <f t="shared" si="32"/>
        <v>-462.39716401292054</v>
      </c>
      <c r="Q86" s="348">
        <f t="shared" si="32"/>
        <v>-399.84883394312317</v>
      </c>
      <c r="R86" s="348">
        <f t="shared" si="32"/>
        <v>-345.7613983143022</v>
      </c>
      <c r="S86" s="348">
        <f t="shared" si="32"/>
        <v>-298.99035439294857</v>
      </c>
      <c r="T86" s="348">
        <f t="shared" si="32"/>
        <v>-258.54601599788595</v>
      </c>
      <c r="U86" s="348">
        <f t="shared" si="32"/>
        <v>-223.57257151020494</v>
      </c>
      <c r="V86" s="348">
        <f t="shared" si="32"/>
        <v>-193.3299747001108</v>
      </c>
      <c r="W86" s="348">
        <f t="shared" si="32"/>
        <v>-167.17828517636141</v>
      </c>
      <c r="X86" s="348">
        <f t="shared" si="32"/>
        <v>-144.56412709856315</v>
      </c>
      <c r="Y86" s="348">
        <f t="shared" si="32"/>
        <v>-125.008979615521</v>
      </c>
      <c r="Z86" s="348">
        <f t="shared" si="32"/>
        <v>-108.09905125259158</v>
      </c>
      <c r="AA86" s="348">
        <f t="shared" si="32"/>
        <v>-93.47652398771821</v>
      </c>
      <c r="AB86" s="348">
        <f t="shared" si="32"/>
        <v>-80.831981738757122</v>
      </c>
      <c r="AC86" s="348">
        <f t="shared" si="32"/>
        <v>-69.897863047124403</v>
      </c>
      <c r="AD86" s="348">
        <f t="shared" si="32"/>
        <v>-60.442799415023799</v>
      </c>
      <c r="AE86" s="348">
        <f t="shared" si="32"/>
        <v>-52.266719494153378</v>
      </c>
      <c r="AF86" s="348">
        <f t="shared" si="32"/>
        <v>-45.196615529384061</v>
      </c>
      <c r="AG86" s="348">
        <f t="shared" si="32"/>
        <v>-39.082882474371942</v>
      </c>
      <c r="AH86" s="348">
        <f t="shared" si="32"/>
        <v>-33.796152313938194</v>
      </c>
      <c r="AI86" s="348">
        <f t="shared" si="32"/>
        <v>-29.224556606741579</v>
      </c>
      <c r="AJ86" s="348">
        <f t="shared" si="32"/>
        <v>-25.271359323008078</v>
      </c>
      <c r="AK86" s="348">
        <f t="shared" si="32"/>
        <v>-21.852909887613624</v>
      </c>
      <c r="AL86" s="348">
        <f t="shared" si="32"/>
        <v>-18.89687311443436</v>
      </c>
      <c r="AM86" s="348">
        <f t="shared" si="32"/>
        <v>-16.340698576963149</v>
      </c>
      <c r="AN86" s="348">
        <f t="shared" si="32"/>
        <v>-14.130297026718337</v>
      </c>
      <c r="AO86" s="348">
        <f t="shared" si="32"/>
        <v>-12.218895852149814</v>
      </c>
      <c r="AP86" s="348">
        <f>AP83*AP85</f>
        <v>-10.566049359286378</v>
      </c>
    </row>
    <row r="87" spans="1:45" ht="14.25" x14ac:dyDescent="0.2">
      <c r="A87" s="216" t="s">
        <v>298</v>
      </c>
      <c r="B87" s="348">
        <f>SUM($B$86:B86)</f>
        <v>-16176.24496427337</v>
      </c>
      <c r="C87" s="348">
        <f>SUM($B$86:C86)</f>
        <v>-18339.536479321625</v>
      </c>
      <c r="D87" s="348">
        <f>SUM($B$86:D86)</f>
        <v>-20223.345920126747</v>
      </c>
      <c r="E87" s="348">
        <f>SUM($B$86:E86)</f>
        <v>-21863.242333383547</v>
      </c>
      <c r="F87" s="348">
        <f>SUM($B$86:F86)</f>
        <v>-23290.363819656082</v>
      </c>
      <c r="G87" s="348">
        <f>SUM($B$86:G86)</f>
        <v>-24531.952179170195</v>
      </c>
      <c r="H87" s="348">
        <f>SUM($B$86:H86)</f>
        <v>-25611.826247872898</v>
      </c>
      <c r="I87" s="348">
        <f>SUM($B$86:I86)</f>
        <v>-26550.800343757503</v>
      </c>
      <c r="J87" s="348">
        <f>SUM($B$86:J86)</f>
        <v>-27367.053693724898</v>
      </c>
      <c r="K87" s="348">
        <f>SUM($B$86:K86)</f>
        <v>-28076.456181665199</v>
      </c>
      <c r="L87" s="348">
        <f>SUM($B$86:L86)</f>
        <v>-28692.855255499846</v>
      </c>
      <c r="M87" s="348">
        <f>SUM($B$86:M86)</f>
        <v>-29228.328358672643</v>
      </c>
      <c r="N87" s="348">
        <f>SUM($B$86:N86)</f>
        <v>-29693.404812220146</v>
      </c>
      <c r="O87" s="348">
        <f>SUM($B$86:O86)</f>
        <v>-30097.260667909592</v>
      </c>
      <c r="P87" s="348">
        <f>SUM($B$86:P86)</f>
        <v>-30559.657831922512</v>
      </c>
      <c r="Q87" s="348">
        <f>SUM($B$86:Q86)</f>
        <v>-30959.506665865636</v>
      </c>
      <c r="R87" s="348">
        <f>SUM($B$86:R86)</f>
        <v>-31305.268064179938</v>
      </c>
      <c r="S87" s="348">
        <f>SUM($B$86:S86)</f>
        <v>-31604.258418572885</v>
      </c>
      <c r="T87" s="348">
        <f>SUM($B$86:T86)</f>
        <v>-31862.804434570771</v>
      </c>
      <c r="U87" s="348">
        <f>SUM($B$86:U86)</f>
        <v>-32086.377006080977</v>
      </c>
      <c r="V87" s="348">
        <f>SUM($B$86:V86)</f>
        <v>-32279.706980781088</v>
      </c>
      <c r="W87" s="348">
        <f>SUM($B$86:W86)</f>
        <v>-32446.885265957448</v>
      </c>
      <c r="X87" s="348">
        <f>SUM($B$86:X86)</f>
        <v>-32591.449393056009</v>
      </c>
      <c r="Y87" s="348">
        <f>SUM($B$86:Y86)</f>
        <v>-32716.458372671532</v>
      </c>
      <c r="Z87" s="348">
        <f>SUM($B$86:Z86)</f>
        <v>-32824.557423924125</v>
      </c>
      <c r="AA87" s="348">
        <f>SUM($B$86:AA86)</f>
        <v>-32918.033947911841</v>
      </c>
      <c r="AB87" s="348">
        <f>SUM($B$86:AB86)</f>
        <v>-32998.865929650601</v>
      </c>
      <c r="AC87" s="348">
        <f>SUM($B$86:AC86)</f>
        <v>-33068.763792697726</v>
      </c>
      <c r="AD87" s="348">
        <f>SUM($B$86:AD86)</f>
        <v>-33129.206592112751</v>
      </c>
      <c r="AE87" s="348">
        <f>SUM($B$86:AE86)</f>
        <v>-33181.473311606904</v>
      </c>
      <c r="AF87" s="348">
        <f>SUM($B$86:AF86)</f>
        <v>-33226.669927136289</v>
      </c>
      <c r="AG87" s="348">
        <f>SUM($B$86:AG86)</f>
        <v>-33265.752809610662</v>
      </c>
      <c r="AH87" s="348">
        <f>SUM($B$86:AH86)</f>
        <v>-33299.5489619246</v>
      </c>
      <c r="AI87" s="348">
        <f>SUM($B$86:AI86)</f>
        <v>-33328.773518531343</v>
      </c>
      <c r="AJ87" s="348">
        <f>SUM($B$86:AJ86)</f>
        <v>-33354.04487785435</v>
      </c>
      <c r="AK87" s="348">
        <f>SUM($B$86:AK86)</f>
        <v>-33375.897787741967</v>
      </c>
      <c r="AL87" s="348">
        <f>SUM($B$86:AL86)</f>
        <v>-33394.794660856402</v>
      </c>
      <c r="AM87" s="348">
        <f>SUM($B$86:AM86)</f>
        <v>-33411.135359433363</v>
      </c>
      <c r="AN87" s="348">
        <f>SUM($B$86:AN86)</f>
        <v>-33425.265656460084</v>
      </c>
      <c r="AO87" s="348">
        <f>SUM($B$86:AO86)</f>
        <v>-33437.484552312235</v>
      </c>
      <c r="AP87" s="348">
        <f>SUM($B$86:AP86)</f>
        <v>-33448.050601671523</v>
      </c>
    </row>
    <row r="88" spans="1:45" ht="14.25" x14ac:dyDescent="0.2">
      <c r="A88" s="216"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6"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6" t="s">
        <v>541</v>
      </c>
      <c r="B97" s="476"/>
      <c r="C97" s="476"/>
      <c r="D97" s="476"/>
      <c r="E97" s="476"/>
      <c r="F97" s="476"/>
      <c r="G97" s="476"/>
      <c r="H97" s="476"/>
      <c r="I97" s="476"/>
      <c r="J97" s="476"/>
      <c r="K97" s="476"/>
      <c r="L97" s="476"/>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-80881.118963199027</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-80881.118963199027</v>
      </c>
      <c r="AR99" s="236"/>
      <c r="AS99" s="236"/>
    </row>
    <row r="100" spans="1:71" s="240" customFormat="1" x14ac:dyDescent="0.2">
      <c r="A100" s="238">
        <f>AQ99</f>
        <v>-80881.118963199027</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-33448.050601671523</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52">
        <f>(A101+-A100)/-A100</f>
        <v>0.58645415604486861</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3" t="s">
        <v>544</v>
      </c>
      <c r="B104" s="353" t="s">
        <v>545</v>
      </c>
      <c r="C104" s="353" t="s">
        <v>546</v>
      </c>
      <c r="D104" s="353"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4">
        <f>G30/1000/1000</f>
        <v>-2.8692855255499847E-2</v>
      </c>
      <c r="B105" s="355">
        <f>L88</f>
        <v>0</v>
      </c>
      <c r="C105" s="356" t="str">
        <f>G28</f>
        <v>не окупается</v>
      </c>
      <c r="D105" s="356"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0"/>
      <c r="AU107" s="240"/>
      <c r="AV107" s="240"/>
      <c r="AW107" s="240"/>
      <c r="AX107" s="240"/>
      <c r="AY107" s="240"/>
      <c r="AZ107" s="240"/>
      <c r="BA107" s="240"/>
      <c r="BB107" s="240"/>
      <c r="BC107" s="240"/>
      <c r="BD107" s="240"/>
      <c r="BE107" s="240"/>
      <c r="BF107" s="240"/>
      <c r="BG107" s="240"/>
    </row>
    <row r="108" spans="1:71" ht="12.75" x14ac:dyDescent="0.2">
      <c r="A108" s="360" t="s">
        <v>549</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0"/>
      <c r="AU108" s="240"/>
      <c r="AV108" s="240"/>
      <c r="AW108" s="240"/>
      <c r="AX108" s="240"/>
      <c r="AY108" s="240"/>
      <c r="AZ108" s="240"/>
      <c r="BA108" s="240"/>
      <c r="BB108" s="240"/>
      <c r="BC108" s="240"/>
      <c r="BD108" s="240"/>
      <c r="BE108" s="240"/>
      <c r="BF108" s="240"/>
      <c r="BG108" s="240"/>
    </row>
    <row r="109" spans="1:71" ht="12.75" x14ac:dyDescent="0.2">
      <c r="A109" s="360" t="s">
        <v>550</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0"/>
      <c r="AU109" s="240"/>
      <c r="AV109" s="240"/>
      <c r="AW109" s="240"/>
      <c r="AX109" s="240"/>
      <c r="AY109" s="240"/>
      <c r="AZ109" s="240"/>
      <c r="BA109" s="240"/>
      <c r="BB109" s="240"/>
      <c r="BC109" s="240"/>
      <c r="BD109" s="240"/>
      <c r="BE109" s="240"/>
      <c r="BF109" s="240"/>
      <c r="BG109" s="240"/>
    </row>
    <row r="110" spans="1:71" ht="12.75" x14ac:dyDescent="0.2">
      <c r="A110" s="360" t="s">
        <v>551</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0"/>
      <c r="AU110" s="240"/>
      <c r="AV110" s="240"/>
      <c r="AW110" s="240"/>
      <c r="AX110" s="240"/>
      <c r="AY110" s="240"/>
      <c r="AZ110" s="240"/>
      <c r="BA110" s="240"/>
      <c r="BB110" s="240"/>
      <c r="BC110" s="240"/>
      <c r="BD110" s="240"/>
      <c r="BE110" s="240"/>
      <c r="BF110" s="240"/>
      <c r="BG110" s="240"/>
    </row>
    <row r="111" spans="1:71" ht="12.75" x14ac:dyDescent="0.2">
      <c r="A111" s="360" t="s">
        <v>552</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0"/>
      <c r="AU111" s="240"/>
      <c r="AV111" s="240"/>
      <c r="AW111" s="240"/>
      <c r="AX111" s="240"/>
      <c r="AY111" s="240"/>
      <c r="AZ111" s="240"/>
      <c r="BA111" s="240"/>
      <c r="BB111" s="240"/>
      <c r="BC111" s="240"/>
      <c r="BD111" s="240"/>
      <c r="BE111" s="240"/>
      <c r="BF111" s="240"/>
      <c r="BG111" s="240"/>
    </row>
    <row r="112" spans="1:71" ht="12.75" x14ac:dyDescent="0.2">
      <c r="A112" s="360" t="s">
        <v>553</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0"/>
      <c r="AU112" s="240"/>
      <c r="AV112" s="240"/>
      <c r="AW112" s="240"/>
      <c r="AX112" s="240"/>
      <c r="AY112" s="240"/>
      <c r="AZ112" s="240"/>
      <c r="BA112" s="240"/>
      <c r="BB112" s="240"/>
      <c r="BC112" s="240"/>
      <c r="BD112" s="240"/>
      <c r="BE112" s="240"/>
      <c r="BF112" s="240"/>
      <c r="BG112" s="240"/>
    </row>
    <row r="113" spans="1:71" ht="15" x14ac:dyDescent="0.2">
      <c r="A113" s="363" t="s">
        <v>554</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7"/>
      <c r="B116" s="477" t="s">
        <v>555</v>
      </c>
      <c r="C116" s="478"/>
      <c r="D116" s="477" t="s">
        <v>556</v>
      </c>
      <c r="E116" s="478"/>
      <c r="F116" s="357"/>
      <c r="G116" s="357"/>
      <c r="H116" s="357"/>
      <c r="I116" s="357"/>
      <c r="J116" s="357"/>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0" t="s">
        <v>557</v>
      </c>
      <c r="B117" s="366"/>
      <c r="C117" s="357" t="s">
        <v>558</v>
      </c>
      <c r="D117" s="366"/>
      <c r="E117" s="357" t="s">
        <v>558</v>
      </c>
      <c r="F117" s="357"/>
      <c r="G117" s="357"/>
      <c r="H117" s="357"/>
      <c r="I117" s="357"/>
      <c r="J117" s="357"/>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0" t="s">
        <v>557</v>
      </c>
      <c r="B118" s="357">
        <f>$B$110*B117</f>
        <v>0</v>
      </c>
      <c r="C118" s="357" t="s">
        <v>126</v>
      </c>
      <c r="D118" s="357">
        <f>$B$110*D117</f>
        <v>0</v>
      </c>
      <c r="E118" s="357" t="s">
        <v>126</v>
      </c>
      <c r="F118" s="360" t="s">
        <v>559</v>
      </c>
      <c r="G118" s="357">
        <f>D117-B117</f>
        <v>0</v>
      </c>
      <c r="H118" s="357" t="s">
        <v>558</v>
      </c>
      <c r="I118" s="367">
        <f>$B$110*G118</f>
        <v>0</v>
      </c>
      <c r="J118" s="357"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7"/>
      <c r="B119" s="357"/>
      <c r="C119" s="357"/>
      <c r="D119" s="357"/>
      <c r="E119" s="357"/>
      <c r="F119" s="360" t="s">
        <v>560</v>
      </c>
      <c r="G119" s="357">
        <f>I119/$B$110</f>
        <v>0</v>
      </c>
      <c r="H119" s="357" t="s">
        <v>558</v>
      </c>
      <c r="I119" s="366"/>
      <c r="J119" s="357"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8"/>
      <c r="B120" s="369"/>
      <c r="C120" s="369"/>
      <c r="D120" s="369"/>
      <c r="E120" s="369"/>
      <c r="F120" s="370" t="s">
        <v>561</v>
      </c>
      <c r="G120" s="367">
        <f>G118</f>
        <v>0</v>
      </c>
      <c r="H120" s="357" t="s">
        <v>558</v>
      </c>
      <c r="I120" s="362">
        <f>I118</f>
        <v>0</v>
      </c>
      <c r="J120" s="357"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1" t="s">
        <v>562</v>
      </c>
      <c r="B122" s="372">
        <f>0.1559939*1.2</f>
        <v>0.18719267999999997</v>
      </c>
      <c r="C122" s="245" t="s">
        <v>678</v>
      </c>
      <c r="D122" s="466" t="s">
        <v>340</v>
      </c>
      <c r="E122" s="321" t="s">
        <v>640</v>
      </c>
      <c r="F122" s="322">
        <v>35</v>
      </c>
      <c r="G122" s="467" t="s">
        <v>641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1" t="s">
        <v>340</v>
      </c>
      <c r="B123" s="373">
        <v>35</v>
      </c>
      <c r="C123" s="245"/>
      <c r="D123" s="466"/>
      <c r="E123" s="321" t="s">
        <v>637</v>
      </c>
      <c r="F123" s="322">
        <v>30</v>
      </c>
      <c r="G123" s="467"/>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1" t="s">
        <v>563</v>
      </c>
      <c r="B124" s="373" t="s">
        <v>531</v>
      </c>
      <c r="C124" s="248" t="s">
        <v>564</v>
      </c>
      <c r="D124" s="466"/>
      <c r="E124" s="321" t="s">
        <v>642</v>
      </c>
      <c r="F124" s="322">
        <v>30</v>
      </c>
      <c r="G124" s="467"/>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66"/>
      <c r="E125" s="321" t="s">
        <v>643</v>
      </c>
      <c r="F125" s="322">
        <v>30</v>
      </c>
      <c r="G125" s="467"/>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1" t="s">
        <v>565</v>
      </c>
      <c r="B126" s="374">
        <f>$B$122*1000*1000</f>
        <v>187192.67999999996</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1" t="s">
        <v>566</v>
      </c>
      <c r="B127" s="37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1" t="s">
        <v>567</v>
      </c>
      <c r="B129" s="37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644</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1" t="s">
        <v>568</v>
      </c>
      <c r="C134" s="250" t="s">
        <v>645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569</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4" customFormat="1" ht="15" x14ac:dyDescent="0.2">
      <c r="A137" s="371" t="s">
        <v>570</v>
      </c>
      <c r="B137" s="327"/>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1" zoomScale="60" workbookViewId="0">
      <selection activeCell="E45" sqref="E45:F46"/>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2" t="str">
        <f>'2. паспорт  ТП'!A4:S4</f>
        <v>Год раскрытия информации: 2023 год</v>
      </c>
      <c r="B5" s="412"/>
      <c r="C5" s="412"/>
      <c r="D5" s="412"/>
      <c r="E5" s="412"/>
      <c r="F5" s="412"/>
      <c r="G5" s="412"/>
      <c r="H5" s="412"/>
      <c r="I5" s="412"/>
      <c r="J5" s="412"/>
      <c r="K5" s="412"/>
      <c r="L5" s="412"/>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0" t="s">
        <v>7</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1" t="str">
        <f>'1. паспорт местоположение'!A9:C9</f>
        <v>Акционерное общество "Россети Янтарь"</v>
      </c>
      <c r="B9" s="421"/>
      <c r="C9" s="421"/>
      <c r="D9" s="421"/>
      <c r="E9" s="421"/>
      <c r="F9" s="421"/>
      <c r="G9" s="421"/>
      <c r="H9" s="421"/>
      <c r="I9" s="421"/>
      <c r="J9" s="421"/>
      <c r="K9" s="421"/>
      <c r="L9" s="421"/>
    </row>
    <row r="10" spans="1:44" x14ac:dyDescent="0.25">
      <c r="A10" s="425" t="s">
        <v>6</v>
      </c>
      <c r="B10" s="425"/>
      <c r="C10" s="425"/>
      <c r="D10" s="425"/>
      <c r="E10" s="425"/>
      <c r="F10" s="425"/>
      <c r="G10" s="425"/>
      <c r="H10" s="425"/>
      <c r="I10" s="425"/>
      <c r="J10" s="425"/>
      <c r="K10" s="425"/>
      <c r="L10" s="425"/>
    </row>
    <row r="11" spans="1:44" ht="18.75" x14ac:dyDescent="0.25">
      <c r="A11" s="420"/>
      <c r="B11" s="420"/>
      <c r="C11" s="420"/>
      <c r="D11" s="420"/>
      <c r="E11" s="420"/>
      <c r="F11" s="420"/>
      <c r="G11" s="420"/>
      <c r="H11" s="420"/>
      <c r="I11" s="420"/>
      <c r="J11" s="420"/>
      <c r="K11" s="420"/>
      <c r="L11" s="420"/>
    </row>
    <row r="12" spans="1:44" x14ac:dyDescent="0.25">
      <c r="A12" s="421" t="str">
        <f>'1. паспорт местоположение'!A12:C12</f>
        <v>M_22-0625</v>
      </c>
      <c r="B12" s="421"/>
      <c r="C12" s="421"/>
      <c r="D12" s="421"/>
      <c r="E12" s="421"/>
      <c r="F12" s="421"/>
      <c r="G12" s="421"/>
      <c r="H12" s="421"/>
      <c r="I12" s="421"/>
      <c r="J12" s="421"/>
      <c r="K12" s="421"/>
      <c r="L12" s="421"/>
    </row>
    <row r="13" spans="1:44" x14ac:dyDescent="0.25">
      <c r="A13" s="425" t="s">
        <v>5</v>
      </c>
      <c r="B13" s="425"/>
      <c r="C13" s="425"/>
      <c r="D13" s="425"/>
      <c r="E13" s="425"/>
      <c r="F13" s="425"/>
      <c r="G13" s="425"/>
      <c r="H13" s="425"/>
      <c r="I13" s="425"/>
      <c r="J13" s="425"/>
      <c r="K13" s="425"/>
      <c r="L13" s="425"/>
    </row>
    <row r="14" spans="1:44" ht="18.75" x14ac:dyDescent="0.25">
      <c r="A14" s="426"/>
      <c r="B14" s="426"/>
      <c r="C14" s="426"/>
      <c r="D14" s="426"/>
      <c r="E14" s="426"/>
      <c r="F14" s="426"/>
      <c r="G14" s="426"/>
      <c r="H14" s="426"/>
      <c r="I14" s="426"/>
      <c r="J14" s="426"/>
      <c r="K14" s="426"/>
      <c r="L14" s="426"/>
    </row>
    <row r="15" spans="1:44" x14ac:dyDescent="0.25">
      <c r="A15" s="421" t="str">
        <f>'1. паспорт местоположение'!A15</f>
        <v>Переустройство отпайки ВЛ 15-088  к ТП 88-01 (инв. № 511399208), ТП 88-01 (инв.№ 5147168) п. Заостровье, ул. Пионерская, д. 2А Зеленоградский ГО</v>
      </c>
      <c r="B15" s="421"/>
      <c r="C15" s="421"/>
      <c r="D15" s="421"/>
      <c r="E15" s="421"/>
      <c r="F15" s="421"/>
      <c r="G15" s="421"/>
      <c r="H15" s="421"/>
      <c r="I15" s="421"/>
      <c r="J15" s="421"/>
      <c r="K15" s="421"/>
      <c r="L15" s="421"/>
    </row>
    <row r="16" spans="1:44" x14ac:dyDescent="0.25">
      <c r="A16" s="425" t="s">
        <v>4</v>
      </c>
      <c r="B16" s="425"/>
      <c r="C16" s="425"/>
      <c r="D16" s="425"/>
      <c r="E16" s="425"/>
      <c r="F16" s="425"/>
      <c r="G16" s="425"/>
      <c r="H16" s="425"/>
      <c r="I16" s="425"/>
      <c r="J16" s="425"/>
      <c r="K16" s="425"/>
      <c r="L16" s="425"/>
    </row>
    <row r="17" spans="1:12" ht="15.75" customHeight="1" x14ac:dyDescent="0.25">
      <c r="L17" s="97"/>
    </row>
    <row r="18" spans="1:12" x14ac:dyDescent="0.25">
      <c r="K18" s="96"/>
    </row>
    <row r="19" spans="1:12" ht="15.75" customHeight="1" x14ac:dyDescent="0.25">
      <c r="A19" s="493" t="s">
        <v>495</v>
      </c>
      <c r="B19" s="493"/>
      <c r="C19" s="493"/>
      <c r="D19" s="493"/>
      <c r="E19" s="493"/>
      <c r="F19" s="493"/>
      <c r="G19" s="493"/>
      <c r="H19" s="493"/>
      <c r="I19" s="493"/>
      <c r="J19" s="493"/>
      <c r="K19" s="493"/>
      <c r="L19" s="493"/>
    </row>
    <row r="20" spans="1:12" x14ac:dyDescent="0.25">
      <c r="A20" s="65"/>
      <c r="B20" s="65"/>
      <c r="C20" s="95"/>
      <c r="D20" s="95"/>
      <c r="E20" s="95"/>
      <c r="F20" s="95"/>
      <c r="G20" s="95"/>
      <c r="H20" s="95"/>
      <c r="I20" s="95"/>
      <c r="J20" s="95"/>
      <c r="K20" s="95"/>
      <c r="L20" s="95"/>
    </row>
    <row r="21" spans="1:12" ht="28.5" customHeight="1" x14ac:dyDescent="0.25">
      <c r="A21" s="483" t="s">
        <v>218</v>
      </c>
      <c r="B21" s="483" t="s">
        <v>217</v>
      </c>
      <c r="C21" s="489" t="s">
        <v>427</v>
      </c>
      <c r="D21" s="489"/>
      <c r="E21" s="489"/>
      <c r="F21" s="489"/>
      <c r="G21" s="489"/>
      <c r="H21" s="489"/>
      <c r="I21" s="484" t="s">
        <v>216</v>
      </c>
      <c r="J21" s="486" t="s">
        <v>429</v>
      </c>
      <c r="K21" s="483" t="s">
        <v>215</v>
      </c>
      <c r="L21" s="485" t="s">
        <v>428</v>
      </c>
    </row>
    <row r="22" spans="1:12" ht="58.5" customHeight="1" x14ac:dyDescent="0.25">
      <c r="A22" s="483"/>
      <c r="B22" s="483"/>
      <c r="C22" s="490" t="s">
        <v>2</v>
      </c>
      <c r="D22" s="490"/>
      <c r="E22" s="491" t="s">
        <v>635</v>
      </c>
      <c r="F22" s="492"/>
      <c r="G22" s="491" t="s">
        <v>638</v>
      </c>
      <c r="H22" s="492"/>
      <c r="I22" s="484"/>
      <c r="J22" s="487"/>
      <c r="K22" s="483"/>
      <c r="L22" s="485"/>
    </row>
    <row r="23" spans="1:12" ht="31.5" x14ac:dyDescent="0.25">
      <c r="A23" s="483"/>
      <c r="B23" s="483"/>
      <c r="C23" s="94" t="s">
        <v>214</v>
      </c>
      <c r="D23" s="94" t="s">
        <v>213</v>
      </c>
      <c r="E23" s="94" t="s">
        <v>214</v>
      </c>
      <c r="F23" s="94" t="s">
        <v>213</v>
      </c>
      <c r="G23" s="94" t="s">
        <v>214</v>
      </c>
      <c r="H23" s="94" t="s">
        <v>213</v>
      </c>
      <c r="I23" s="484"/>
      <c r="J23" s="488"/>
      <c r="K23" s="483"/>
      <c r="L23" s="485"/>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636</v>
      </c>
      <c r="D26" s="305" t="s">
        <v>636</v>
      </c>
      <c r="E26" s="305" t="s">
        <v>530</v>
      </c>
      <c r="F26" s="305" t="s">
        <v>530</v>
      </c>
      <c r="G26" s="305" t="s">
        <v>530</v>
      </c>
      <c r="H26" s="305" t="s">
        <v>530</v>
      </c>
      <c r="I26" s="305"/>
      <c r="J26" s="305"/>
      <c r="K26" s="86"/>
      <c r="L26" s="86"/>
    </row>
    <row r="27" spans="1:12" s="68" customFormat="1" ht="39" customHeight="1" x14ac:dyDescent="0.25">
      <c r="A27" s="89" t="s">
        <v>210</v>
      </c>
      <c r="B27" s="93" t="s">
        <v>436</v>
      </c>
      <c r="C27" s="87" t="s">
        <v>636</v>
      </c>
      <c r="D27" s="305" t="s">
        <v>636</v>
      </c>
      <c r="E27" s="305" t="s">
        <v>530</v>
      </c>
      <c r="F27" s="305" t="s">
        <v>530</v>
      </c>
      <c r="G27" s="305" t="s">
        <v>530</v>
      </c>
      <c r="H27" s="305" t="s">
        <v>530</v>
      </c>
      <c r="I27" s="305"/>
      <c r="J27" s="305"/>
      <c r="K27" s="86"/>
      <c r="L27" s="86"/>
    </row>
    <row r="28" spans="1:12" s="68" customFormat="1" ht="70.5" customHeight="1" x14ac:dyDescent="0.25">
      <c r="A28" s="89" t="s">
        <v>435</v>
      </c>
      <c r="B28" s="93" t="s">
        <v>440</v>
      </c>
      <c r="C28" s="87" t="s">
        <v>636</v>
      </c>
      <c r="D28" s="305" t="s">
        <v>636</v>
      </c>
      <c r="E28" s="305" t="s">
        <v>530</v>
      </c>
      <c r="F28" s="305" t="s">
        <v>530</v>
      </c>
      <c r="G28" s="305" t="s">
        <v>530</v>
      </c>
      <c r="H28" s="305" t="s">
        <v>530</v>
      </c>
      <c r="I28" s="305"/>
      <c r="J28" s="305"/>
      <c r="K28" s="86"/>
      <c r="L28" s="86"/>
    </row>
    <row r="29" spans="1:12" s="68" customFormat="1" ht="54" customHeight="1" x14ac:dyDescent="0.25">
      <c r="A29" s="89" t="s">
        <v>209</v>
      </c>
      <c r="B29" s="93" t="s">
        <v>439</v>
      </c>
      <c r="C29" s="87" t="s">
        <v>636</v>
      </c>
      <c r="D29" s="305" t="s">
        <v>636</v>
      </c>
      <c r="E29" s="305" t="s">
        <v>530</v>
      </c>
      <c r="F29" s="305" t="s">
        <v>530</v>
      </c>
      <c r="G29" s="305" t="s">
        <v>530</v>
      </c>
      <c r="H29" s="305" t="s">
        <v>530</v>
      </c>
      <c r="I29" s="305"/>
      <c r="J29" s="305"/>
      <c r="K29" s="86"/>
      <c r="L29" s="86"/>
    </row>
    <row r="30" spans="1:12" s="68" customFormat="1" ht="42" customHeight="1" x14ac:dyDescent="0.25">
      <c r="A30" s="89" t="s">
        <v>208</v>
      </c>
      <c r="B30" s="93" t="s">
        <v>441</v>
      </c>
      <c r="C30" s="87" t="s">
        <v>636</v>
      </c>
      <c r="D30" s="305" t="s">
        <v>636</v>
      </c>
      <c r="E30" s="305" t="s">
        <v>530</v>
      </c>
      <c r="F30" s="305" t="s">
        <v>530</v>
      </c>
      <c r="G30" s="305" t="s">
        <v>530</v>
      </c>
      <c r="H30" s="305" t="s">
        <v>530</v>
      </c>
      <c r="I30" s="305"/>
      <c r="J30" s="305"/>
      <c r="K30" s="86"/>
      <c r="L30" s="86"/>
    </row>
    <row r="31" spans="1:12" s="68" customFormat="1" ht="37.5" customHeight="1" x14ac:dyDescent="0.25">
      <c r="A31" s="89" t="s">
        <v>207</v>
      </c>
      <c r="B31" s="88" t="s">
        <v>437</v>
      </c>
      <c r="C31" s="87" t="s">
        <v>636</v>
      </c>
      <c r="D31" s="305" t="s">
        <v>636</v>
      </c>
      <c r="E31" s="305" t="s">
        <v>530</v>
      </c>
      <c r="F31" s="305" t="s">
        <v>530</v>
      </c>
      <c r="G31" s="305" t="s">
        <v>530</v>
      </c>
      <c r="H31" s="305" t="s">
        <v>530</v>
      </c>
      <c r="I31" s="305"/>
      <c r="J31" s="305"/>
      <c r="K31" s="86"/>
      <c r="L31" s="86"/>
    </row>
    <row r="32" spans="1:12" s="68" customFormat="1" ht="31.5" x14ac:dyDescent="0.25">
      <c r="A32" s="89" t="s">
        <v>205</v>
      </c>
      <c r="B32" s="88" t="s">
        <v>442</v>
      </c>
      <c r="C32" s="87" t="s">
        <v>636</v>
      </c>
      <c r="D32" s="305" t="s">
        <v>636</v>
      </c>
      <c r="E32" s="306"/>
      <c r="F32" s="306"/>
      <c r="G32" s="306"/>
      <c r="H32" s="306"/>
      <c r="I32" s="305"/>
      <c r="J32" s="305"/>
      <c r="K32" s="86"/>
      <c r="L32" s="86"/>
    </row>
    <row r="33" spans="1:12" s="68" customFormat="1" ht="37.5" customHeight="1" x14ac:dyDescent="0.25">
      <c r="A33" s="89" t="s">
        <v>453</v>
      </c>
      <c r="B33" s="88" t="s">
        <v>369</v>
      </c>
      <c r="C33" s="87" t="s">
        <v>636</v>
      </c>
      <c r="D33" s="305" t="s">
        <v>636</v>
      </c>
      <c r="E33" s="305" t="s">
        <v>530</v>
      </c>
      <c r="F33" s="305" t="s">
        <v>530</v>
      </c>
      <c r="G33" s="305"/>
      <c r="H33" s="305"/>
      <c r="I33" s="305"/>
      <c r="J33" s="305"/>
      <c r="K33" s="86"/>
      <c r="L33" s="86"/>
    </row>
    <row r="34" spans="1:12" s="68" customFormat="1" ht="47.25" customHeight="1" x14ac:dyDescent="0.25">
      <c r="A34" s="89" t="s">
        <v>454</v>
      </c>
      <c r="B34" s="88" t="s">
        <v>446</v>
      </c>
      <c r="C34" s="87" t="s">
        <v>636</v>
      </c>
      <c r="D34" s="305" t="s">
        <v>636</v>
      </c>
      <c r="E34" s="305" t="s">
        <v>530</v>
      </c>
      <c r="F34" s="305" t="s">
        <v>530</v>
      </c>
      <c r="G34" s="305"/>
      <c r="H34" s="305"/>
      <c r="I34" s="305"/>
      <c r="J34" s="305"/>
      <c r="K34" s="91"/>
      <c r="L34" s="86"/>
    </row>
    <row r="35" spans="1:12" s="68" customFormat="1" ht="49.5" customHeight="1" x14ac:dyDescent="0.25">
      <c r="A35" s="89" t="s">
        <v>455</v>
      </c>
      <c r="B35" s="88" t="s">
        <v>206</v>
      </c>
      <c r="C35" s="87" t="s">
        <v>636</v>
      </c>
      <c r="D35" s="305" t="s">
        <v>636</v>
      </c>
      <c r="E35" s="306"/>
      <c r="F35" s="306"/>
      <c r="G35" s="306"/>
      <c r="H35" s="306"/>
      <c r="I35" s="305"/>
      <c r="J35" s="305"/>
      <c r="K35" s="91"/>
      <c r="L35" s="86"/>
    </row>
    <row r="36" spans="1:12" ht="37.5" customHeight="1" x14ac:dyDescent="0.25">
      <c r="A36" s="89" t="s">
        <v>456</v>
      </c>
      <c r="B36" s="88" t="s">
        <v>438</v>
      </c>
      <c r="C36" s="87" t="s">
        <v>636</v>
      </c>
      <c r="D36" s="307" t="s">
        <v>636</v>
      </c>
      <c r="E36" s="305" t="s">
        <v>530</v>
      </c>
      <c r="F36" s="305" t="s">
        <v>530</v>
      </c>
      <c r="G36" s="305"/>
      <c r="H36" s="305"/>
      <c r="I36" s="305"/>
      <c r="J36" s="305"/>
      <c r="K36" s="86"/>
      <c r="L36" s="86"/>
    </row>
    <row r="37" spans="1:12" x14ac:dyDescent="0.25">
      <c r="A37" s="89" t="s">
        <v>457</v>
      </c>
      <c r="B37" s="88" t="s">
        <v>204</v>
      </c>
      <c r="C37" s="87" t="s">
        <v>636</v>
      </c>
      <c r="D37" s="307" t="s">
        <v>636</v>
      </c>
      <c r="E37" s="306"/>
      <c r="F37" s="306"/>
      <c r="G37" s="306"/>
      <c r="H37" s="306"/>
      <c r="I37" s="305"/>
      <c r="J37" s="305"/>
      <c r="K37" s="86"/>
      <c r="L37" s="86"/>
    </row>
    <row r="38" spans="1:12" x14ac:dyDescent="0.25">
      <c r="A38" s="89" t="s">
        <v>458</v>
      </c>
      <c r="B38" s="90" t="s">
        <v>203</v>
      </c>
      <c r="C38" s="87" t="s">
        <v>636</v>
      </c>
      <c r="D38" s="307" t="s">
        <v>636</v>
      </c>
      <c r="E38" s="307"/>
      <c r="F38" s="307"/>
      <c r="G38" s="307"/>
      <c r="H38" s="307"/>
      <c r="I38" s="307"/>
      <c r="J38" s="307"/>
      <c r="K38" s="86"/>
      <c r="L38" s="86"/>
    </row>
    <row r="39" spans="1:12" ht="63" x14ac:dyDescent="0.25">
      <c r="A39" s="89">
        <v>2</v>
      </c>
      <c r="B39" s="88" t="s">
        <v>443</v>
      </c>
      <c r="C39" s="87" t="s">
        <v>636</v>
      </c>
      <c r="D39" s="307" t="s">
        <v>636</v>
      </c>
      <c r="E39" s="305" t="s">
        <v>689</v>
      </c>
      <c r="F39" s="305" t="s">
        <v>689</v>
      </c>
      <c r="G39" s="306"/>
      <c r="H39" s="306"/>
      <c r="I39" s="305"/>
      <c r="J39" s="307"/>
      <c r="K39" s="86"/>
      <c r="L39" s="86"/>
    </row>
    <row r="40" spans="1:12" ht="33.75" customHeight="1" x14ac:dyDescent="0.25">
      <c r="A40" s="89" t="s">
        <v>202</v>
      </c>
      <c r="B40" s="88" t="s">
        <v>445</v>
      </c>
      <c r="C40" s="87" t="s">
        <v>636</v>
      </c>
      <c r="D40" s="307" t="s">
        <v>636</v>
      </c>
      <c r="E40" s="305" t="s">
        <v>530</v>
      </c>
      <c r="F40" s="305" t="s">
        <v>530</v>
      </c>
      <c r="G40" s="306"/>
      <c r="H40" s="306"/>
      <c r="I40" s="305"/>
      <c r="J40" s="307"/>
      <c r="K40" s="86"/>
      <c r="L40" s="86"/>
    </row>
    <row r="41" spans="1:12" ht="63" customHeight="1" x14ac:dyDescent="0.25">
      <c r="A41" s="89" t="s">
        <v>201</v>
      </c>
      <c r="B41" s="90" t="s">
        <v>526</v>
      </c>
      <c r="C41" s="87" t="s">
        <v>636</v>
      </c>
      <c r="D41" s="307" t="s">
        <v>636</v>
      </c>
      <c r="E41" s="307"/>
      <c r="F41" s="307"/>
      <c r="G41" s="307"/>
      <c r="H41" s="307"/>
      <c r="I41" s="307"/>
      <c r="J41" s="307"/>
      <c r="K41" s="86"/>
      <c r="L41" s="86"/>
    </row>
    <row r="42" spans="1:12" ht="58.5" customHeight="1" x14ac:dyDescent="0.25">
      <c r="A42" s="89">
        <v>3</v>
      </c>
      <c r="B42" s="88" t="s">
        <v>444</v>
      </c>
      <c r="C42" s="87" t="s">
        <v>636</v>
      </c>
      <c r="D42" s="307" t="s">
        <v>636</v>
      </c>
      <c r="E42" s="305" t="s">
        <v>530</v>
      </c>
      <c r="F42" s="305" t="s">
        <v>530</v>
      </c>
      <c r="G42" s="306"/>
      <c r="H42" s="306"/>
      <c r="I42" s="305"/>
      <c r="J42" s="307"/>
      <c r="K42" s="86"/>
      <c r="L42" s="86"/>
    </row>
    <row r="43" spans="1:12" ht="34.5" customHeight="1" x14ac:dyDescent="0.25">
      <c r="A43" s="89" t="s">
        <v>200</v>
      </c>
      <c r="B43" s="88" t="s">
        <v>198</v>
      </c>
      <c r="C43" s="87" t="s">
        <v>636</v>
      </c>
      <c r="D43" s="307" t="s">
        <v>636</v>
      </c>
      <c r="E43" s="305" t="s">
        <v>530</v>
      </c>
      <c r="F43" s="305" t="s">
        <v>530</v>
      </c>
      <c r="G43" s="306"/>
      <c r="H43" s="308"/>
      <c r="I43" s="305"/>
      <c r="J43" s="307"/>
      <c r="K43" s="86"/>
      <c r="L43" s="86"/>
    </row>
    <row r="44" spans="1:12" ht="24.75" customHeight="1" x14ac:dyDescent="0.25">
      <c r="A44" s="89" t="s">
        <v>199</v>
      </c>
      <c r="B44" s="88" t="s">
        <v>196</v>
      </c>
      <c r="C44" s="87" t="s">
        <v>636</v>
      </c>
      <c r="D44" s="307" t="s">
        <v>636</v>
      </c>
      <c r="E44" s="306"/>
      <c r="F44" s="306"/>
      <c r="G44" s="308"/>
      <c r="H44" s="308"/>
      <c r="I44" s="305"/>
      <c r="J44" s="305"/>
      <c r="K44" s="86"/>
      <c r="L44" s="86"/>
    </row>
    <row r="45" spans="1:12" ht="90.75" customHeight="1" x14ac:dyDescent="0.25">
      <c r="A45" s="89" t="s">
        <v>197</v>
      </c>
      <c r="B45" s="88" t="s">
        <v>449</v>
      </c>
      <c r="C45" s="87" t="s">
        <v>636</v>
      </c>
      <c r="D45" s="307" t="s">
        <v>636</v>
      </c>
      <c r="E45" s="305" t="s">
        <v>530</v>
      </c>
      <c r="F45" s="305" t="s">
        <v>530</v>
      </c>
      <c r="G45" s="305"/>
      <c r="H45" s="305"/>
      <c r="I45" s="305"/>
      <c r="J45" s="305"/>
      <c r="K45" s="86"/>
      <c r="L45" s="86"/>
    </row>
    <row r="46" spans="1:12" ht="167.25" customHeight="1" x14ac:dyDescent="0.25">
      <c r="A46" s="89" t="s">
        <v>195</v>
      </c>
      <c r="B46" s="88" t="s">
        <v>447</v>
      </c>
      <c r="C46" s="87" t="s">
        <v>636</v>
      </c>
      <c r="D46" s="307" t="s">
        <v>636</v>
      </c>
      <c r="E46" s="305" t="s">
        <v>530</v>
      </c>
      <c r="F46" s="305" t="s">
        <v>530</v>
      </c>
      <c r="G46" s="305"/>
      <c r="H46" s="305"/>
      <c r="I46" s="305"/>
      <c r="J46" s="305"/>
      <c r="K46" s="86"/>
      <c r="L46" s="86"/>
    </row>
    <row r="47" spans="1:12" ht="30.75" customHeight="1" x14ac:dyDescent="0.25">
      <c r="A47" s="89" t="s">
        <v>193</v>
      </c>
      <c r="B47" s="88" t="s">
        <v>194</v>
      </c>
      <c r="C47" s="87" t="s">
        <v>636</v>
      </c>
      <c r="D47" s="307" t="s">
        <v>636</v>
      </c>
      <c r="E47" s="308"/>
      <c r="F47" s="308"/>
      <c r="G47" s="308"/>
      <c r="H47" s="308"/>
      <c r="I47" s="305"/>
      <c r="J47" s="305"/>
      <c r="K47" s="86"/>
      <c r="L47" s="86"/>
    </row>
    <row r="48" spans="1:12" ht="37.5" customHeight="1" x14ac:dyDescent="0.25">
      <c r="A48" s="89" t="s">
        <v>459</v>
      </c>
      <c r="B48" s="90" t="s">
        <v>192</v>
      </c>
      <c r="C48" s="87" t="s">
        <v>636</v>
      </c>
      <c r="D48" s="307" t="s">
        <v>636</v>
      </c>
      <c r="E48" s="307"/>
      <c r="F48" s="307"/>
      <c r="G48" s="307"/>
      <c r="H48" s="307"/>
      <c r="I48" s="307"/>
      <c r="J48" s="307"/>
      <c r="K48" s="86"/>
      <c r="L48" s="86"/>
    </row>
    <row r="49" spans="1:12" ht="35.25" customHeight="1" x14ac:dyDescent="0.25">
      <c r="A49" s="89">
        <v>4</v>
      </c>
      <c r="B49" s="88" t="s">
        <v>190</v>
      </c>
      <c r="C49" s="87" t="s">
        <v>636</v>
      </c>
      <c r="D49" s="307" t="s">
        <v>636</v>
      </c>
      <c r="E49" s="308"/>
      <c r="F49" s="308"/>
      <c r="G49" s="308"/>
      <c r="H49" s="308"/>
      <c r="I49" s="305"/>
      <c r="J49" s="305"/>
      <c r="K49" s="86"/>
      <c r="L49" s="86"/>
    </row>
    <row r="50" spans="1:12" ht="86.25" customHeight="1" x14ac:dyDescent="0.25">
      <c r="A50" s="89" t="s">
        <v>191</v>
      </c>
      <c r="B50" s="88" t="s">
        <v>448</v>
      </c>
      <c r="C50" s="87" t="s">
        <v>636</v>
      </c>
      <c r="D50" s="307" t="s">
        <v>636</v>
      </c>
      <c r="E50" s="306"/>
      <c r="F50" s="306"/>
      <c r="G50" s="308"/>
      <c r="H50" s="308"/>
      <c r="I50" s="305"/>
      <c r="J50" s="305"/>
      <c r="K50" s="86"/>
      <c r="L50" s="86"/>
    </row>
    <row r="51" spans="1:12" ht="77.25" customHeight="1" x14ac:dyDescent="0.25">
      <c r="A51" s="89" t="s">
        <v>189</v>
      </c>
      <c r="B51" s="88" t="s">
        <v>450</v>
      </c>
      <c r="C51" s="87" t="s">
        <v>636</v>
      </c>
      <c r="D51" s="307" t="s">
        <v>636</v>
      </c>
      <c r="E51" s="305"/>
      <c r="F51" s="305"/>
      <c r="G51" s="308"/>
      <c r="H51" s="308"/>
      <c r="I51" s="307"/>
      <c r="J51" s="307"/>
      <c r="K51" s="86"/>
      <c r="L51" s="86"/>
    </row>
    <row r="52" spans="1:12" ht="71.25" customHeight="1" x14ac:dyDescent="0.25">
      <c r="A52" s="89" t="s">
        <v>187</v>
      </c>
      <c r="B52" s="88" t="s">
        <v>188</v>
      </c>
      <c r="C52" s="87" t="s">
        <v>636</v>
      </c>
      <c r="D52" s="307" t="s">
        <v>636</v>
      </c>
      <c r="E52" s="305"/>
      <c r="F52" s="305"/>
      <c r="G52" s="308"/>
      <c r="H52" s="308"/>
      <c r="I52" s="307"/>
      <c r="J52" s="307"/>
      <c r="K52" s="86"/>
      <c r="L52" s="86"/>
    </row>
    <row r="53" spans="1:12" ht="48" customHeight="1" x14ac:dyDescent="0.25">
      <c r="A53" s="89" t="s">
        <v>185</v>
      </c>
      <c r="B53" s="150" t="s">
        <v>451</v>
      </c>
      <c r="C53" s="87" t="s">
        <v>636</v>
      </c>
      <c r="D53" s="307" t="s">
        <v>636</v>
      </c>
      <c r="E53" s="306"/>
      <c r="F53" s="306"/>
      <c r="G53" s="308"/>
      <c r="H53" s="308"/>
      <c r="I53" s="305"/>
      <c r="J53" s="305"/>
      <c r="K53" s="86"/>
      <c r="L53" s="86"/>
    </row>
    <row r="54" spans="1:12" ht="46.5" customHeight="1" x14ac:dyDescent="0.25">
      <c r="A54" s="89" t="s">
        <v>452</v>
      </c>
      <c r="B54" s="88" t="s">
        <v>186</v>
      </c>
      <c r="C54" s="87" t="s">
        <v>636</v>
      </c>
      <c r="D54" s="307" t="s">
        <v>636</v>
      </c>
      <c r="E54" s="305"/>
      <c r="F54" s="305"/>
      <c r="G54" s="308"/>
      <c r="H54" s="308"/>
      <c r="I54" s="307"/>
      <c r="J54" s="307"/>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2023-02-13T13:49:26Z</dcterms:modified>
</cp:coreProperties>
</file>