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B79" i="53" l="1"/>
  <c r="B75" i="53"/>
  <c r="AD26" i="5" l="1"/>
  <c r="AD30" i="5" s="1"/>
  <c r="AB26" i="5"/>
  <c r="R26" i="5"/>
  <c r="AE26" i="5" l="1"/>
  <c r="B88" i="53" l="1"/>
  <c r="B86"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I118" i="56"/>
  <c r="I120" i="56" s="1"/>
  <c r="C109" i="56" s="1"/>
  <c r="D109" i="56" s="1"/>
  <c r="G137" i="56"/>
  <c r="H137" i="56" s="1"/>
  <c r="B49" i="56" s="1"/>
  <c r="E141" i="56"/>
  <c r="F140" i="56"/>
  <c r="G140" i="56" s="1"/>
  <c r="B81" i="56"/>
  <c r="B29" i="56"/>
  <c r="B50" i="56"/>
  <c r="B59" i="56" s="1"/>
  <c r="B79" i="56" s="1"/>
  <c r="B54" i="56"/>
  <c r="C67" i="56"/>
  <c r="AQ81" i="56"/>
  <c r="I136" i="56"/>
  <c r="B48" i="56"/>
  <c r="H140" i="56"/>
  <c r="C47" i="56"/>
  <c r="C52" i="56"/>
  <c r="D58" i="56"/>
  <c r="G141" i="56"/>
  <c r="C108" i="56" l="1"/>
  <c r="F141" i="56"/>
  <c r="B66" i="56"/>
  <c r="B68" i="56" s="1"/>
  <c r="B75" i="56" s="1"/>
  <c r="B80" i="56"/>
  <c r="J136" i="56"/>
  <c r="C48" i="56"/>
  <c r="D74" i="56"/>
  <c r="D47" i="56"/>
  <c r="D52" i="56"/>
  <c r="E58" i="56"/>
  <c r="I140" i="56"/>
  <c r="I141" i="56" s="1"/>
  <c r="C73" i="56" s="1"/>
  <c r="C85" i="56" s="1"/>
  <c r="C99" i="56" s="1"/>
  <c r="F76" i="56"/>
  <c r="D67" i="56"/>
  <c r="C76" i="56"/>
  <c r="H141" i="56"/>
  <c r="B73" i="56" s="1"/>
  <c r="B85" i="56" s="1"/>
  <c r="B99" i="56" s="1"/>
  <c r="E109" i="56"/>
  <c r="D108" i="56"/>
  <c r="B55" i="56"/>
  <c r="B56" i="56" s="1"/>
  <c r="B69" i="56" s="1"/>
  <c r="B77" i="56" s="1"/>
  <c r="I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53" i="56" l="1"/>
  <c r="C55" i="56" s="1"/>
  <c r="D53" i="56" s="1"/>
  <c r="B70" i="56"/>
  <c r="B71" i="56" s="1"/>
  <c r="B72" i="56" s="1"/>
  <c r="B82" i="56"/>
  <c r="J140" i="56"/>
  <c r="E52" i="56"/>
  <c r="F58" i="56"/>
  <c r="E74" i="56"/>
  <c r="E47" i="56"/>
  <c r="J137" i="56"/>
  <c r="C49" i="56"/>
  <c r="E108" i="56"/>
  <c r="F109" i="56"/>
  <c r="E67" i="56"/>
  <c r="D76" i="56"/>
  <c r="K136" i="56"/>
  <c r="D48" i="56"/>
  <c r="Q26" i="14"/>
  <c r="R26" i="14"/>
  <c r="I26" i="5" l="1"/>
  <c r="C40" i="7"/>
  <c r="C50" i="56"/>
  <c r="C59" i="56" s="1"/>
  <c r="C61" i="56"/>
  <c r="C60" i="56" s="1"/>
  <c r="G58" i="56"/>
  <c r="F52" i="56"/>
  <c r="F47" i="56"/>
  <c r="F74" i="56"/>
  <c r="K140" i="56"/>
  <c r="D55" i="56"/>
  <c r="E53" i="56" s="1"/>
  <c r="E76" i="56"/>
  <c r="F67" i="56"/>
  <c r="G67" i="56" s="1"/>
  <c r="K137" i="56"/>
  <c r="D49" i="56"/>
  <c r="C82" i="56"/>
  <c r="C56" i="56"/>
  <c r="C69" i="56" s="1"/>
  <c r="C77" i="56" s="1"/>
  <c r="G109" i="56"/>
  <c r="F108" i="56"/>
  <c r="L136" i="56"/>
  <c r="E48" i="56"/>
  <c r="J141" i="56"/>
  <c r="D73" i="56" s="1"/>
  <c r="D85" i="56" s="1"/>
  <c r="D99" i="56" s="1"/>
  <c r="B78" i="56"/>
  <c r="B83" i="56" s="1"/>
  <c r="S24" i="15"/>
  <c r="R24" i="15"/>
  <c r="Q24" i="15"/>
  <c r="P24" i="15"/>
  <c r="O24" i="15"/>
  <c r="N24" i="15"/>
  <c r="M24" i="15"/>
  <c r="L24" i="15"/>
  <c r="K24" i="15"/>
  <c r="J24" i="15"/>
  <c r="I24" i="15"/>
  <c r="H24" i="15"/>
  <c r="T24" i="15" s="1"/>
  <c r="S30" i="15"/>
  <c r="R30" i="15"/>
  <c r="Q30" i="15"/>
  <c r="P30" i="15"/>
  <c r="O30" i="15"/>
  <c r="N30" i="15"/>
  <c r="M30" i="15"/>
  <c r="L30" i="15"/>
  <c r="K30" i="15"/>
  <c r="J30" i="15"/>
  <c r="I30" i="15"/>
  <c r="H30" i="15"/>
  <c r="T30" i="15" s="1"/>
  <c r="U24" i="15" l="1"/>
  <c r="C48" i="7" s="1"/>
  <c r="U30" i="15"/>
  <c r="C49" i="7" s="1"/>
  <c r="B86" i="56"/>
  <c r="B88" i="56"/>
  <c r="B84" i="56"/>
  <c r="B89" i="56" s="1"/>
  <c r="H109" i="56"/>
  <c r="G108" i="56"/>
  <c r="L137" i="56"/>
  <c r="E49" i="56"/>
  <c r="G76" i="56"/>
  <c r="H67" i="56"/>
  <c r="L140" i="56"/>
  <c r="L141" i="56" s="1"/>
  <c r="F73" i="56" s="1"/>
  <c r="F85" i="56" s="1"/>
  <c r="F99" i="56" s="1"/>
  <c r="M136" i="56"/>
  <c r="F48" i="56"/>
  <c r="K141" i="56"/>
  <c r="E73" i="56" s="1"/>
  <c r="E85" i="56" s="1"/>
  <c r="E99" i="56" s="1"/>
  <c r="G74" i="56"/>
  <c r="H58" i="56"/>
  <c r="G52" i="56"/>
  <c r="G47" i="56"/>
  <c r="E55" i="56"/>
  <c r="F53" i="56" s="1"/>
  <c r="D61" i="56"/>
  <c r="D60" i="56" s="1"/>
  <c r="D50" i="56"/>
  <c r="D59" i="56" s="1"/>
  <c r="D56" i="56"/>
  <c r="D69" i="56" s="1"/>
  <c r="D77" i="56" s="1"/>
  <c r="D82" i="56"/>
  <c r="C80" i="56"/>
  <c r="C66" i="56"/>
  <c r="C68" i="56" s="1"/>
  <c r="C79" i="56"/>
  <c r="B22" i="53"/>
  <c r="D79" i="56" l="1"/>
  <c r="C70" i="56"/>
  <c r="C75" i="56"/>
  <c r="N136" i="56"/>
  <c r="G48" i="56"/>
  <c r="I109" i="56"/>
  <c r="H108" i="56"/>
  <c r="B87" i="56"/>
  <c r="B90" i="56" s="1"/>
  <c r="F55" i="56"/>
  <c r="E50" i="56"/>
  <c r="E59" i="56" s="1"/>
  <c r="E61" i="56"/>
  <c r="E60" i="56" s="1"/>
  <c r="D66" i="56"/>
  <c r="D68" i="56" s="1"/>
  <c r="D80" i="56"/>
  <c r="E82" i="56"/>
  <c r="E56" i="56"/>
  <c r="E69" i="56" s="1"/>
  <c r="E77" i="56" s="1"/>
  <c r="M140" i="56"/>
  <c r="M141" i="56" s="1"/>
  <c r="G73" i="56" s="1"/>
  <c r="G85" i="56" s="1"/>
  <c r="G99" i="56" s="1"/>
  <c r="M137" i="56"/>
  <c r="F49" i="56"/>
  <c r="I58" i="56"/>
  <c r="H74" i="56"/>
  <c r="H47" i="56"/>
  <c r="H52" i="56"/>
  <c r="I67" i="56"/>
  <c r="H76" i="56"/>
  <c r="B27" i="53"/>
  <c r="B82" i="53" s="1"/>
  <c r="I76" i="56" l="1"/>
  <c r="J67" i="56"/>
  <c r="I74" i="56"/>
  <c r="J58" i="56"/>
  <c r="I47" i="56"/>
  <c r="I52" i="56"/>
  <c r="G49" i="56"/>
  <c r="N137" i="56"/>
  <c r="E80" i="56"/>
  <c r="E66" i="56"/>
  <c r="E68" i="56" s="1"/>
  <c r="E79" i="56"/>
  <c r="O136" i="56"/>
  <c r="H48" i="56"/>
  <c r="N140" i="56"/>
  <c r="N141" i="56" s="1"/>
  <c r="H73" i="56" s="1"/>
  <c r="H85" i="56" s="1"/>
  <c r="H99" i="56" s="1"/>
  <c r="D75" i="56"/>
  <c r="D70" i="56"/>
  <c r="F82" i="56"/>
  <c r="F56" i="56"/>
  <c r="F69" i="56" s="1"/>
  <c r="F77" i="56" s="1"/>
  <c r="F61" i="56"/>
  <c r="F60" i="56" s="1"/>
  <c r="F50" i="56"/>
  <c r="F59" i="56" s="1"/>
  <c r="G53" i="56"/>
  <c r="J109" i="56"/>
  <c r="I108" i="56"/>
  <c r="C71" i="56"/>
  <c r="C78" i="56" l="1"/>
  <c r="C83" i="56" s="1"/>
  <c r="F80" i="56"/>
  <c r="F66" i="56"/>
  <c r="F68" i="56" s="1"/>
  <c r="D71" i="56"/>
  <c r="D72" i="56" s="1"/>
  <c r="F79" i="56"/>
  <c r="H49" i="56"/>
  <c r="O137" i="56"/>
  <c r="J52" i="56"/>
  <c r="J47" i="56"/>
  <c r="J74" i="56"/>
  <c r="K58" i="56"/>
  <c r="J108" i="56"/>
  <c r="K109" i="56"/>
  <c r="P136" i="56"/>
  <c r="I48" i="56"/>
  <c r="G50" i="56"/>
  <c r="G59" i="56" s="1"/>
  <c r="G61" i="56"/>
  <c r="G60" i="56" s="1"/>
  <c r="K67" i="56"/>
  <c r="J76" i="56"/>
  <c r="C72" i="56"/>
  <c r="G55" i="56"/>
  <c r="H53" i="56" s="1"/>
  <c r="O140" i="56"/>
  <c r="E75" i="56"/>
  <c r="E70" i="56"/>
  <c r="S26" i="14"/>
  <c r="H55" i="56" l="1"/>
  <c r="I53" i="56" s="1"/>
  <c r="K76" i="56"/>
  <c r="L67" i="56"/>
  <c r="J48" i="56"/>
  <c r="Q136" i="56"/>
  <c r="L109" i="56"/>
  <c r="K108" i="56"/>
  <c r="P140" i="56"/>
  <c r="P141" i="56" s="1"/>
  <c r="J73" i="56" s="1"/>
  <c r="J85" i="56" s="1"/>
  <c r="J99" i="56" s="1"/>
  <c r="G82" i="56"/>
  <c r="G56" i="56"/>
  <c r="G69" i="56" s="1"/>
  <c r="G77" i="56" s="1"/>
  <c r="G79" i="56"/>
  <c r="O141" i="56"/>
  <c r="I73" i="56" s="1"/>
  <c r="I85" i="56" s="1"/>
  <c r="I99" i="56" s="1"/>
  <c r="G80" i="56"/>
  <c r="G66" i="56"/>
  <c r="G68" i="56" s="1"/>
  <c r="K74" i="56"/>
  <c r="K52" i="56"/>
  <c r="K47" i="56"/>
  <c r="L58" i="56"/>
  <c r="P137" i="56"/>
  <c r="I49" i="56"/>
  <c r="F75" i="56"/>
  <c r="F70" i="56"/>
  <c r="D78" i="56"/>
  <c r="D83" i="56" s="1"/>
  <c r="D86" i="56" s="1"/>
  <c r="C86" i="56"/>
  <c r="C84" i="56"/>
  <c r="C89" i="56" s="1"/>
  <c r="C88" i="56"/>
  <c r="E71" i="56"/>
  <c r="H50" i="56"/>
  <c r="H59" i="56" s="1"/>
  <c r="H61" i="56"/>
  <c r="H60" i="56" s="1"/>
  <c r="B24" i="53"/>
  <c r="S24" i="12"/>
  <c r="J24" i="12"/>
  <c r="I24" i="12"/>
  <c r="H24" i="12"/>
  <c r="D87" i="56" l="1"/>
  <c r="C87" i="56"/>
  <c r="C90" i="56" s="1"/>
  <c r="Q137" i="56"/>
  <c r="J49" i="56"/>
  <c r="I55" i="56"/>
  <c r="H80" i="56"/>
  <c r="H66" i="56"/>
  <c r="H68" i="56" s="1"/>
  <c r="H79" i="56"/>
  <c r="M58" i="56"/>
  <c r="L74" i="56"/>
  <c r="L47" i="56"/>
  <c r="L52" i="56"/>
  <c r="L108" i="56"/>
  <c r="M109" i="56"/>
  <c r="H82" i="56"/>
  <c r="H56" i="56"/>
  <c r="H69" i="56" s="1"/>
  <c r="H77" i="56" s="1"/>
  <c r="E78" i="56"/>
  <c r="E83" i="56" s="1"/>
  <c r="F71" i="56"/>
  <c r="G70" i="56"/>
  <c r="G75" i="56"/>
  <c r="Q140" i="56"/>
  <c r="Q141" i="56" s="1"/>
  <c r="K73" i="56" s="1"/>
  <c r="K85" i="56" s="1"/>
  <c r="K99" i="56" s="1"/>
  <c r="R136" i="56"/>
  <c r="K48" i="56"/>
  <c r="M67" i="56"/>
  <c r="L76" i="56"/>
  <c r="E72" i="56"/>
  <c r="D88" i="56"/>
  <c r="D84" i="56"/>
  <c r="D89" i="56" s="1"/>
  <c r="I50" i="56"/>
  <c r="I59" i="56" s="1"/>
  <c r="I61" i="56"/>
  <c r="I60" i="56" s="1"/>
  <c r="I79" i="56" l="1"/>
  <c r="E86" i="56"/>
  <c r="E84" i="56"/>
  <c r="E89" i="56" s="1"/>
  <c r="E88" i="56"/>
  <c r="I82" i="56"/>
  <c r="I56" i="56"/>
  <c r="I69" i="56" s="1"/>
  <c r="I77" i="56" s="1"/>
  <c r="S136" i="56"/>
  <c r="L48" i="56"/>
  <c r="G71" i="56"/>
  <c r="G72" i="56" s="1"/>
  <c r="F78" i="56"/>
  <c r="F83" i="56" s="1"/>
  <c r="M108" i="56"/>
  <c r="N109" i="56"/>
  <c r="H70" i="56"/>
  <c r="H75" i="56"/>
  <c r="N58" i="56"/>
  <c r="M74" i="56"/>
  <c r="M52" i="56"/>
  <c r="M47" i="56"/>
  <c r="J61" i="56"/>
  <c r="J60" i="56" s="1"/>
  <c r="J50" i="56"/>
  <c r="J59" i="56" s="1"/>
  <c r="D90" i="56"/>
  <c r="I80" i="56"/>
  <c r="I66" i="56"/>
  <c r="I68" i="56" s="1"/>
  <c r="M76" i="56"/>
  <c r="N67" i="56"/>
  <c r="R140" i="56"/>
  <c r="R141" i="56" s="1"/>
  <c r="L73" i="56" s="1"/>
  <c r="L85" i="56" s="1"/>
  <c r="L99" i="56" s="1"/>
  <c r="F72" i="56"/>
  <c r="J53" i="56"/>
  <c r="R137" i="56"/>
  <c r="K49" i="56"/>
  <c r="D24" i="15"/>
  <c r="E24" i="15"/>
  <c r="F24" i="15"/>
  <c r="C24" i="15"/>
  <c r="A5" i="53"/>
  <c r="O109" i="56" l="1"/>
  <c r="N108" i="56"/>
  <c r="F86" i="56"/>
  <c r="M48" i="56"/>
  <c r="T136" i="56"/>
  <c r="F84" i="56"/>
  <c r="F89" i="56" s="1"/>
  <c r="K61" i="56"/>
  <c r="K60" i="56" s="1"/>
  <c r="K50" i="56"/>
  <c r="K59" i="56" s="1"/>
  <c r="O67" i="56"/>
  <c r="N76" i="56"/>
  <c r="S137" i="56"/>
  <c r="L49" i="56"/>
  <c r="J80" i="56"/>
  <c r="J66" i="56"/>
  <c r="J68" i="56" s="1"/>
  <c r="J79" i="56"/>
  <c r="J55" i="56"/>
  <c r="S140" i="56"/>
  <c r="I75" i="56"/>
  <c r="I70" i="56"/>
  <c r="N74" i="56"/>
  <c r="N52" i="56"/>
  <c r="N47" i="56"/>
  <c r="O58" i="56"/>
  <c r="H71" i="56"/>
  <c r="H72" i="56" s="1"/>
  <c r="G78" i="56"/>
  <c r="G83" i="56" s="1"/>
  <c r="F88" i="56"/>
  <c r="E87" i="56"/>
  <c r="E90" i="56" s="1"/>
  <c r="A15" i="53"/>
  <c r="B21" i="53" s="1"/>
  <c r="A12" i="53"/>
  <c r="A9" i="53"/>
  <c r="B60" i="53"/>
  <c r="B87" i="53"/>
  <c r="B85" i="53"/>
  <c r="B80" i="53" s="1"/>
  <c r="B58" i="53"/>
  <c r="B41" i="53"/>
  <c r="B32" i="53"/>
  <c r="B72" i="53"/>
  <c r="G86" i="56" l="1"/>
  <c r="G88" i="56"/>
  <c r="P67" i="56"/>
  <c r="O76" i="56"/>
  <c r="N48" i="56"/>
  <c r="U136" i="56"/>
  <c r="J75" i="56"/>
  <c r="L61" i="56"/>
  <c r="L60" i="56" s="1"/>
  <c r="L50" i="56"/>
  <c r="L59" i="56" s="1"/>
  <c r="H78" i="56"/>
  <c r="H83" i="56" s="1"/>
  <c r="T140" i="56"/>
  <c r="J82" i="56"/>
  <c r="J56" i="56"/>
  <c r="J69" i="56" s="1"/>
  <c r="J77" i="56" s="1"/>
  <c r="T137" i="56"/>
  <c r="M49" i="56"/>
  <c r="P109" i="56"/>
  <c r="O108" i="56"/>
  <c r="F87" i="56"/>
  <c r="F90" i="56" s="1"/>
  <c r="G84" i="56"/>
  <c r="G89" i="56" s="1"/>
  <c r="O74" i="56"/>
  <c r="O52" i="56"/>
  <c r="O47" i="56"/>
  <c r="P58" i="56"/>
  <c r="I71" i="56"/>
  <c r="I72" i="56" s="1"/>
  <c r="S141" i="56"/>
  <c r="M73" i="56" s="1"/>
  <c r="M85" i="56" s="1"/>
  <c r="M99" i="56" s="1"/>
  <c r="K53" i="56"/>
  <c r="K66" i="56"/>
  <c r="K68" i="56" s="1"/>
  <c r="K80" i="56"/>
  <c r="K79" i="56"/>
  <c r="B30" i="53"/>
  <c r="B29" i="53" s="1"/>
  <c r="B34" i="53"/>
  <c r="B47" i="53"/>
  <c r="B55" i="53"/>
  <c r="B68" i="53"/>
  <c r="B38" i="53"/>
  <c r="B43" i="53"/>
  <c r="B51" i="53"/>
  <c r="B64" i="53"/>
  <c r="K55" i="56" l="1"/>
  <c r="L53" i="56" s="1"/>
  <c r="Q58" i="56"/>
  <c r="P47" i="56"/>
  <c r="P74" i="56"/>
  <c r="P52" i="56"/>
  <c r="U140" i="56"/>
  <c r="U141" i="56" s="1"/>
  <c r="O73" i="56" s="1"/>
  <c r="O85" i="56" s="1"/>
  <c r="O99" i="56" s="1"/>
  <c r="L80" i="56"/>
  <c r="L66" i="56"/>
  <c r="L68" i="56" s="1"/>
  <c r="L79" i="56"/>
  <c r="V136" i="56"/>
  <c r="O48" i="56"/>
  <c r="K75" i="56"/>
  <c r="T141" i="56"/>
  <c r="N73" i="56" s="1"/>
  <c r="N85" i="56" s="1"/>
  <c r="N99" i="56" s="1"/>
  <c r="H86" i="56"/>
  <c r="H84" i="56"/>
  <c r="H89" i="56" s="1"/>
  <c r="H88" i="56"/>
  <c r="I78" i="56"/>
  <c r="I83" i="56" s="1"/>
  <c r="Q67" i="56"/>
  <c r="P76" i="56"/>
  <c r="G87" i="56"/>
  <c r="G90" i="56" s="1"/>
  <c r="M61" i="56"/>
  <c r="M60" i="56" s="1"/>
  <c r="M50" i="56"/>
  <c r="M59" i="56" s="1"/>
  <c r="J70" i="56"/>
  <c r="Q109" i="56"/>
  <c r="P108" i="56"/>
  <c r="U137" i="56"/>
  <c r="N49" i="56"/>
  <c r="A15" i="12"/>
  <c r="V137" i="56" l="1"/>
  <c r="O49" i="56"/>
  <c r="W136" i="56"/>
  <c r="P48" i="56"/>
  <c r="Q76" i="56"/>
  <c r="R67" i="56"/>
  <c r="V140" i="56"/>
  <c r="V141" i="56" s="1"/>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8" i="17"/>
  <c r="E9" i="14"/>
  <c r="J86" i="56" l="1"/>
  <c r="J87" i="56" s="1"/>
  <c r="J88" i="56"/>
  <c r="J84" i="56"/>
  <c r="J89" i="56" s="1"/>
  <c r="L56" i="56"/>
  <c r="L69" i="56" s="1"/>
  <c r="L82" i="56"/>
  <c r="R108" i="56"/>
  <c r="S109" i="56"/>
  <c r="S58" i="56"/>
  <c r="R74" i="56"/>
  <c r="R52" i="56"/>
  <c r="R47" i="56"/>
  <c r="R76" i="56"/>
  <c r="S67" i="56"/>
  <c r="K77" i="56"/>
  <c r="K70" i="56"/>
  <c r="M75" i="56"/>
  <c r="N80" i="56"/>
  <c r="N66" i="56"/>
  <c r="N68" i="56" s="1"/>
  <c r="N79" i="56"/>
  <c r="X136" i="56"/>
  <c r="Q48" i="56"/>
  <c r="W140" i="56"/>
  <c r="O50" i="56"/>
  <c r="O59" i="56" s="1"/>
  <c r="O61" i="56"/>
  <c r="O60" i="56" s="1"/>
  <c r="J72" i="56"/>
  <c r="M53" i="56"/>
  <c r="I87" i="56"/>
  <c r="I9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S74" i="56" l="1"/>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T67" i="56"/>
  <c r="S76" i="56"/>
  <c r="J9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140" i="56" l="1"/>
  <c r="Y141" i="56" s="1"/>
  <c r="S73" i="56" s="1"/>
  <c r="S85" i="56" s="1"/>
  <c r="S99" i="56" s="1"/>
  <c r="Q61" i="56"/>
  <c r="Q60" i="56" s="1"/>
  <c r="Q50" i="56"/>
  <c r="Q59" i="56" s="1"/>
  <c r="P80" i="56"/>
  <c r="P66" i="56"/>
  <c r="P68" i="56" s="1"/>
  <c r="P79" i="56"/>
  <c r="U58" i="56"/>
  <c r="T74" i="56"/>
  <c r="T47" i="56"/>
  <c r="T52" i="56"/>
  <c r="U67" i="56"/>
  <c r="T76" i="56"/>
  <c r="K86" i="56"/>
  <c r="K87" i="56" s="1"/>
  <c r="K90" i="56" s="1"/>
  <c r="K88" i="56"/>
  <c r="K84" i="56"/>
  <c r="K89" i="56" s="1"/>
  <c r="X141" i="56"/>
  <c r="R73" i="56" s="1"/>
  <c r="R85" i="56" s="1"/>
  <c r="R99" i="56" s="1"/>
  <c r="Y137" i="56"/>
  <c r="R49" i="56"/>
  <c r="N55" i="56"/>
  <c r="K72" i="56"/>
  <c r="L71" i="56"/>
  <c r="L78" i="56" s="1"/>
  <c r="Z136" i="56"/>
  <c r="S48" i="56"/>
  <c r="M82" i="56"/>
  <c r="M56" i="56"/>
  <c r="M69" i="56" s="1"/>
  <c r="U109" i="56"/>
  <c r="T108" i="56"/>
  <c r="O75" i="56"/>
  <c r="L83" i="56"/>
  <c r="L86" i="56" l="1"/>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76" i="56"/>
  <c r="V67" i="56"/>
  <c r="U52" i="56"/>
  <c r="U74" i="56"/>
  <c r="V58" i="56"/>
  <c r="U47" i="56"/>
  <c r="Z140" i="56"/>
  <c r="Z141" i="56" s="1"/>
  <c r="T73" i="56" s="1"/>
  <c r="T85" i="56" s="1"/>
  <c r="T99" i="56" s="1"/>
  <c r="O55" i="56" l="1"/>
  <c r="P53" i="56" s="1"/>
  <c r="V76" i="56"/>
  <c r="W67" i="56"/>
  <c r="S61" i="56"/>
  <c r="S60" i="56" s="1"/>
  <c r="S50" i="56"/>
  <c r="S59" i="56" s="1"/>
  <c r="M71" i="56"/>
  <c r="M78" i="56" s="1"/>
  <c r="Q75" i="56"/>
  <c r="W58" i="56"/>
  <c r="V52" i="56"/>
  <c r="V47" i="56"/>
  <c r="V74" i="56"/>
  <c r="AA137" i="56"/>
  <c r="T49" i="56"/>
  <c r="M83" i="56"/>
  <c r="U48" i="56"/>
  <c r="AB136" i="56"/>
  <c r="AA140" i="56"/>
  <c r="N77" i="56"/>
  <c r="N70" i="56"/>
  <c r="R80" i="56"/>
  <c r="R66" i="56"/>
  <c r="R68" i="56" s="1"/>
  <c r="R79" i="56"/>
  <c r="W109" i="56"/>
  <c r="V108" i="56"/>
  <c r="L90" i="56"/>
  <c r="G29" i="56" s="1"/>
  <c r="D105" i="56" s="1"/>
  <c r="G30" i="56"/>
  <c r="A105" i="56" s="1"/>
  <c r="R75" i="56" l="1"/>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W76" i="56"/>
  <c r="X67" i="56"/>
  <c r="P55" i="56"/>
  <c r="Q53" i="56" s="1"/>
  <c r="AC136" i="56"/>
  <c r="V48" i="56"/>
  <c r="AB137" i="56"/>
  <c r="U49" i="56"/>
  <c r="W74" i="56"/>
  <c r="X58" i="56"/>
  <c r="W52" i="56"/>
  <c r="W47" i="56"/>
  <c r="M72" i="56"/>
  <c r="O56" i="56"/>
  <c r="O69" i="56" s="1"/>
  <c r="O82" i="56"/>
  <c r="N86" i="56" l="1"/>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Y67" i="56"/>
  <c r="X76" i="56"/>
  <c r="X108" i="56"/>
  <c r="Y109" i="56"/>
  <c r="U50" i="56"/>
  <c r="U59" i="56" s="1"/>
  <c r="U61" i="56"/>
  <c r="U60" i="56" s="1"/>
  <c r="N72" i="56"/>
  <c r="AC140" i="56"/>
  <c r="AC141" i="56" s="1"/>
  <c r="W73" i="56" s="1"/>
  <c r="W85" i="56" s="1"/>
  <c r="W99" i="56" s="1"/>
  <c r="S75" i="56"/>
  <c r="AE136" i="56" l="1"/>
  <c r="X48" i="56"/>
  <c r="AD137" i="56"/>
  <c r="W49" i="56"/>
  <c r="U80" i="56"/>
  <c r="U66" i="56"/>
  <c r="U68" i="56" s="1"/>
  <c r="U79" i="56"/>
  <c r="R55" i="56"/>
  <c r="AD140" i="56"/>
  <c r="Y76" i="56"/>
  <c r="Z67" i="56"/>
  <c r="P77" i="56"/>
  <c r="P70" i="56"/>
  <c r="Y74" i="56"/>
  <c r="Y47" i="56"/>
  <c r="Z58" i="56"/>
  <c r="Y52" i="56"/>
  <c r="Q82" i="56"/>
  <c r="Q56" i="56"/>
  <c r="Q69" i="56" s="1"/>
  <c r="Z109" i="56"/>
  <c r="Y108" i="56"/>
  <c r="T75" i="56"/>
  <c r="O71" i="56"/>
  <c r="O78" i="56" s="1"/>
  <c r="O83" i="56" s="1"/>
  <c r="V61" i="56"/>
  <c r="V60" i="56" s="1"/>
  <c r="V50" i="56"/>
  <c r="V59" i="56" s="1"/>
  <c r="O72" i="56" l="1"/>
  <c r="O86" i="56"/>
  <c r="O87" i="56" s="1"/>
  <c r="O90" i="56" s="1"/>
  <c r="O88" i="56"/>
  <c r="O84" i="56"/>
  <c r="O89" i="56" s="1"/>
  <c r="Q77" i="56"/>
  <c r="Q70" i="56"/>
  <c r="AA67" i="56"/>
  <c r="Z76"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P86" i="56" l="1"/>
  <c r="P87" i="56" s="1"/>
  <c r="P90" i="56" s="1"/>
  <c r="P88" i="56"/>
  <c r="P84" i="56"/>
  <c r="P89" i="56" s="1"/>
  <c r="AG136" i="56"/>
  <c r="Z48" i="56"/>
  <c r="AB109" i="56"/>
  <c r="AA108" i="56"/>
  <c r="AA76" i="56"/>
  <c r="AB67" i="56"/>
  <c r="AQ67"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s="1"/>
  <c r="Z73" i="56" s="1"/>
  <c r="Z85" i="56" s="1"/>
  <c r="Z99" i="56" s="1"/>
  <c r="S55" i="56"/>
  <c r="T53" i="56" s="1"/>
  <c r="Q86" i="56" l="1"/>
  <c r="Q87" i="56" s="1"/>
  <c r="Q90" i="56" s="1"/>
  <c r="Q88" i="56"/>
  <c r="Q84" i="56"/>
  <c r="Q89" i="56" s="1"/>
  <c r="X80" i="56"/>
  <c r="X66" i="56"/>
  <c r="X68" i="56" s="1"/>
  <c r="X79" i="56"/>
  <c r="AH136" i="56"/>
  <c r="AA48" i="56"/>
  <c r="T55" i="56"/>
  <c r="U53" i="56" s="1"/>
  <c r="AG140" i="56"/>
  <c r="AG137" i="56"/>
  <c r="Z49" i="56"/>
  <c r="W75" i="56"/>
  <c r="AC58" i="56"/>
  <c r="AB47" i="56"/>
  <c r="AB52" i="56"/>
  <c r="AB74" i="56"/>
  <c r="S82" i="56"/>
  <c r="S56" i="56"/>
  <c r="S69" i="56" s="1"/>
  <c r="Y61" i="56"/>
  <c r="Y60" i="56" s="1"/>
  <c r="Y50" i="56"/>
  <c r="Y59" i="56" s="1"/>
  <c r="R71" i="56"/>
  <c r="R78" i="56" s="1"/>
  <c r="R83" i="56" s="1"/>
  <c r="AB108" i="56"/>
  <c r="AC109" i="56"/>
  <c r="Q72" i="56"/>
  <c r="AC67" i="56"/>
  <c r="AB76" i="56"/>
  <c r="R72" i="56" l="1"/>
  <c r="R86" i="56"/>
  <c r="R87" i="56" s="1"/>
  <c r="R90" i="56" s="1"/>
  <c r="R84" i="56"/>
  <c r="R89" i="56" s="1"/>
  <c r="R88" i="56"/>
  <c r="S77" i="56"/>
  <c r="S70" i="56"/>
  <c r="AH140" i="56"/>
  <c r="AI136" i="56"/>
  <c r="AB48" i="56"/>
  <c r="AC108" i="56"/>
  <c r="AD109" i="56"/>
  <c r="Z50" i="56"/>
  <c r="Z59" i="56" s="1"/>
  <c r="Z61" i="56"/>
  <c r="Z60" i="56" s="1"/>
  <c r="U55" i="56"/>
  <c r="V53" i="56" s="1"/>
  <c r="AC76" i="56"/>
  <c r="AD67" i="56"/>
  <c r="Y80" i="56"/>
  <c r="Y66" i="56"/>
  <c r="Y68" i="56" s="1"/>
  <c r="Y79" i="56"/>
  <c r="AD58" i="56"/>
  <c r="AC74" i="56"/>
  <c r="AC52" i="56"/>
  <c r="AC47" i="56"/>
  <c r="AH137" i="56"/>
  <c r="AA49" i="56"/>
  <c r="T56" i="56"/>
  <c r="T69" i="56" s="1"/>
  <c r="T82" i="56"/>
  <c r="X75" i="56"/>
  <c r="AG141" i="56"/>
  <c r="AA73" i="56" s="1"/>
  <c r="AA85" i="56" s="1"/>
  <c r="AA99" i="56" s="1"/>
  <c r="AA61" i="56" l="1"/>
  <c r="AA60" i="56" s="1"/>
  <c r="AA50" i="56"/>
  <c r="AA59" i="56" s="1"/>
  <c r="V55" i="56"/>
  <c r="AC48" i="56"/>
  <c r="AJ136" i="56"/>
  <c r="AB49" i="56"/>
  <c r="AI137" i="56"/>
  <c r="AD74" i="56"/>
  <c r="AD52" i="56"/>
  <c r="AD47" i="56"/>
  <c r="AE58" i="56"/>
  <c r="U82" i="56"/>
  <c r="U56" i="56"/>
  <c r="U69" i="56" s="1"/>
  <c r="AE109" i="56"/>
  <c r="AD108" i="56"/>
  <c r="AI140" i="56"/>
  <c r="AE67" i="56"/>
  <c r="AD76" i="56"/>
  <c r="AH141" i="56"/>
  <c r="AB73" i="56" s="1"/>
  <c r="AB85" i="56" s="1"/>
  <c r="AB99" i="56" s="1"/>
  <c r="T77" i="56"/>
  <c r="T70" i="56"/>
  <c r="Y75" i="56"/>
  <c r="Z66" i="56"/>
  <c r="Z68" i="56" s="1"/>
  <c r="Z80" i="56"/>
  <c r="Z79" i="56"/>
  <c r="S71" i="56"/>
  <c r="S78" i="56" s="1"/>
  <c r="S83" i="56" s="1"/>
  <c r="S86" i="56" l="1"/>
  <c r="S87" i="56" s="1"/>
  <c r="S90" i="56" s="1"/>
  <c r="S84" i="56"/>
  <c r="S89" i="56" s="1"/>
  <c r="S88" i="56"/>
  <c r="AF109" i="56"/>
  <c r="AE108" i="56"/>
  <c r="AB50" i="56"/>
  <c r="AB59" i="56" s="1"/>
  <c r="AB61" i="56"/>
  <c r="AB60" i="56" s="1"/>
  <c r="V82" i="56"/>
  <c r="V56" i="56"/>
  <c r="V69" i="56" s="1"/>
  <c r="AJ140" i="56"/>
  <c r="U77" i="56"/>
  <c r="U70" i="56"/>
  <c r="W53" i="56"/>
  <c r="T71" i="56"/>
  <c r="T78" i="56" s="1"/>
  <c r="T83" i="56" s="1"/>
  <c r="AI141" i="56"/>
  <c r="AC73" i="56" s="1"/>
  <c r="AC85" i="56" s="1"/>
  <c r="AC99" i="56" s="1"/>
  <c r="AK136" i="56"/>
  <c r="AD48" i="56"/>
  <c r="AA80" i="56"/>
  <c r="AA66" i="56"/>
  <c r="AA68" i="56" s="1"/>
  <c r="AA79" i="56"/>
  <c r="S72" i="56"/>
  <c r="Z75" i="56"/>
  <c r="AF67" i="56"/>
  <c r="AE76" i="56"/>
  <c r="AE74" i="56"/>
  <c r="AE52" i="56"/>
  <c r="AE47" i="56"/>
  <c r="AF58" i="56"/>
  <c r="AC49" i="56"/>
  <c r="AJ137" i="56"/>
  <c r="T86" i="56" l="1"/>
  <c r="T87" i="56" s="1"/>
  <c r="T90" i="56" s="1"/>
  <c r="T88" i="56"/>
  <c r="T84" i="56"/>
  <c r="T89" i="56" s="1"/>
  <c r="AK137" i="56"/>
  <c r="AD49" i="56"/>
  <c r="AG67" i="56"/>
  <c r="AF76" i="56"/>
  <c r="AR67" i="56"/>
  <c r="AK140" i="56"/>
  <c r="AC50" i="56"/>
  <c r="AC59" i="56" s="1"/>
  <c r="AC61" i="56"/>
  <c r="AC60" i="56" s="1"/>
  <c r="AL136" i="56"/>
  <c r="AE48" i="56"/>
  <c r="W55" i="56"/>
  <c r="X53" i="56" s="1"/>
  <c r="AJ141" i="56"/>
  <c r="AD73" i="56" s="1"/>
  <c r="AD85" i="56" s="1"/>
  <c r="AD99" i="56" s="1"/>
  <c r="AF108" i="56"/>
  <c r="AG109" i="56"/>
  <c r="AG58" i="56"/>
  <c r="AF74" i="56"/>
  <c r="AF47" i="56"/>
  <c r="AF52" i="56"/>
  <c r="AA75" i="56"/>
  <c r="U71" i="56"/>
  <c r="U78" i="56" s="1"/>
  <c r="U83" i="56" s="1"/>
  <c r="AB80" i="56"/>
  <c r="AB66" i="56"/>
  <c r="AB68" i="56" s="1"/>
  <c r="AB79" i="56"/>
  <c r="T72" i="56"/>
  <c r="V77" i="56"/>
  <c r="V70" i="56"/>
  <c r="U86" i="56" l="1"/>
  <c r="U87" i="56" s="1"/>
  <c r="U90" i="56" s="1"/>
  <c r="U84" i="56"/>
  <c r="U89" i="56" s="1"/>
  <c r="U88" i="56"/>
  <c r="V71" i="56"/>
  <c r="V78" i="56" s="1"/>
  <c r="V83" i="56" s="1"/>
  <c r="AH58" i="56"/>
  <c r="AG74" i="56"/>
  <c r="AG47" i="56"/>
  <c r="AG52" i="56"/>
  <c r="X55" i="56"/>
  <c r="Y53" i="56" s="1"/>
  <c r="AL140" i="56"/>
  <c r="AL141" i="56"/>
  <c r="AF73" i="56" s="1"/>
  <c r="AF85" i="56" s="1"/>
  <c r="AF99" i="56" s="1"/>
  <c r="AD61" i="56"/>
  <c r="AD60" i="56" s="1"/>
  <c r="AD50" i="56"/>
  <c r="AD59" i="56" s="1"/>
  <c r="AH109" i="56"/>
  <c r="AG108" i="56"/>
  <c r="W82" i="56"/>
  <c r="W56" i="56"/>
  <c r="W69" i="56" s="1"/>
  <c r="AC80" i="56"/>
  <c r="AC66" i="56"/>
  <c r="AC68" i="56" s="1"/>
  <c r="AC79" i="56"/>
  <c r="AL137" i="56"/>
  <c r="AE49" i="56"/>
  <c r="U72" i="56"/>
  <c r="AB75" i="56"/>
  <c r="AM136" i="56"/>
  <c r="AF48" i="56"/>
  <c r="AK141" i="56"/>
  <c r="AE73" i="56" s="1"/>
  <c r="AE85" i="56" s="1"/>
  <c r="AE99" i="56" s="1"/>
  <c r="AG76" i="56"/>
  <c r="AH67" i="56"/>
  <c r="V72" i="56" l="1"/>
  <c r="AE50" i="56"/>
  <c r="AE59" i="56" s="1"/>
  <c r="AE61" i="56"/>
  <c r="AE60" i="56" s="1"/>
  <c r="AH108" i="56"/>
  <c r="AI109" i="56"/>
  <c r="AH76" i="56"/>
  <c r="AI67" i="56"/>
  <c r="AN136" i="56"/>
  <c r="AG48" i="56"/>
  <c r="AM137" i="56"/>
  <c r="AF49" i="56"/>
  <c r="W77" i="56"/>
  <c r="W70" i="56"/>
  <c r="V86" i="56"/>
  <c r="V87" i="56" s="1"/>
  <c r="V90" i="56" s="1"/>
  <c r="V88" i="56"/>
  <c r="V84" i="56"/>
  <c r="V89" i="56" s="1"/>
  <c r="AM140" i="56"/>
  <c r="AM141" i="56" s="1"/>
  <c r="AG73" i="56" s="1"/>
  <c r="AG85" i="56" s="1"/>
  <c r="AG99" i="56" s="1"/>
  <c r="AD80" i="56"/>
  <c r="AD66" i="56"/>
  <c r="AD68" i="56" s="1"/>
  <c r="AD79" i="56"/>
  <c r="Y55" i="56"/>
  <c r="Z53" i="56"/>
  <c r="AC75" i="56"/>
  <c r="X82" i="56"/>
  <c r="X56" i="56"/>
  <c r="X69" i="56" s="1"/>
  <c r="AI58" i="56"/>
  <c r="AH74" i="56"/>
  <c r="AH52" i="56"/>
  <c r="AH47" i="56"/>
  <c r="AF61" i="56" l="1"/>
  <c r="AF60" i="56" s="1"/>
  <c r="AF50" i="56"/>
  <c r="AF59" i="56" s="1"/>
  <c r="AJ67" i="56"/>
  <c r="AI76" i="56"/>
  <c r="AD75" i="56"/>
  <c r="W71" i="56"/>
  <c r="W78" i="56" s="1"/>
  <c r="W83" i="56" s="1"/>
  <c r="AJ109" i="56"/>
  <c r="AI108" i="56"/>
  <c r="Z55" i="56"/>
  <c r="AH48" i="56"/>
  <c r="AO136" i="56"/>
  <c r="AI74" i="56"/>
  <c r="AI52" i="56"/>
  <c r="AI47" i="56"/>
  <c r="AJ58" i="56"/>
  <c r="Y56" i="56"/>
  <c r="Y69" i="56" s="1"/>
  <c r="Y82" i="56"/>
  <c r="X77" i="56"/>
  <c r="X70" i="56"/>
  <c r="AN140" i="56"/>
  <c r="AN137" i="56"/>
  <c r="AG49" i="56"/>
  <c r="AE80" i="56"/>
  <c r="AE66" i="56"/>
  <c r="AE68" i="56" s="1"/>
  <c r="AE79" i="56"/>
  <c r="W86" i="56" l="1"/>
  <c r="W87" i="56" s="1"/>
  <c r="W90" i="56" s="1"/>
  <c r="W88" i="56"/>
  <c r="W84" i="56"/>
  <c r="W89" i="56" s="1"/>
  <c r="AO140" i="56"/>
  <c r="AK58" i="56"/>
  <c r="AJ74" i="56"/>
  <c r="AJ47" i="56"/>
  <c r="AJ52" i="56"/>
  <c r="Z82" i="56"/>
  <c r="Z56" i="56"/>
  <c r="Z69" i="56" s="1"/>
  <c r="AN141" i="56"/>
  <c r="AH73" i="56" s="1"/>
  <c r="AH85" i="56" s="1"/>
  <c r="AH99" i="56" s="1"/>
  <c r="AP136" i="56"/>
  <c r="AI48" i="56"/>
  <c r="AA53" i="56"/>
  <c r="W72" i="56"/>
  <c r="AK67" i="56"/>
  <c r="AJ76" i="56"/>
  <c r="AG61" i="56"/>
  <c r="AG60" i="56" s="1"/>
  <c r="AG50" i="56"/>
  <c r="AG59" i="56" s="1"/>
  <c r="X71" i="56"/>
  <c r="X78" i="56" s="1"/>
  <c r="X83" i="56" s="1"/>
  <c r="Y77" i="56"/>
  <c r="Y70" i="56"/>
  <c r="AF66" i="56"/>
  <c r="AF68" i="56" s="1"/>
  <c r="AF80" i="56"/>
  <c r="AF79" i="56"/>
  <c r="AE75" i="56"/>
  <c r="AO137" i="56"/>
  <c r="AH49" i="56"/>
  <c r="AJ108" i="56"/>
  <c r="AK109" i="56"/>
  <c r="AL109" i="56" l="1"/>
  <c r="AK108" i="56"/>
  <c r="AP140" i="56"/>
  <c r="AP141" i="56" s="1"/>
  <c r="AJ73" i="56" s="1"/>
  <c r="AJ85" i="56" s="1"/>
  <c r="AJ99" i="56" s="1"/>
  <c r="AF75" i="56"/>
  <c r="X72" i="56"/>
  <c r="Z77" i="56"/>
  <c r="Z70" i="56"/>
  <c r="AP137" i="56"/>
  <c r="AI49" i="56"/>
  <c r="AA55" i="56"/>
  <c r="X86" i="56"/>
  <c r="X87" i="56" s="1"/>
  <c r="X90" i="56" s="1"/>
  <c r="X84" i="56"/>
  <c r="X89" i="56" s="1"/>
  <c r="X88" i="56"/>
  <c r="AK76" i="56"/>
  <c r="AL67" i="56"/>
  <c r="AQ136" i="56"/>
  <c r="AJ48" i="56"/>
  <c r="AK52" i="56"/>
  <c r="AL58" i="56"/>
  <c r="AK74" i="56"/>
  <c r="AK47" i="56"/>
  <c r="AH50" i="56"/>
  <c r="AH59" i="56" s="1"/>
  <c r="AH61" i="56"/>
  <c r="AH60" i="56" s="1"/>
  <c r="Y71" i="56"/>
  <c r="Y78" i="56" s="1"/>
  <c r="Y83" i="56" s="1"/>
  <c r="AG80" i="56"/>
  <c r="AG66" i="56"/>
  <c r="AG68" i="56" s="1"/>
  <c r="AG79" i="56"/>
  <c r="AO141" i="56"/>
  <c r="AI73" i="56" s="1"/>
  <c r="AI85" i="56" s="1"/>
  <c r="AI99" i="56" s="1"/>
  <c r="Y86" i="56" l="1"/>
  <c r="Y87" i="56" s="1"/>
  <c r="Y90" i="56" s="1"/>
  <c r="Y88" i="56"/>
  <c r="Y84" i="56"/>
  <c r="Y89" i="56" s="1"/>
  <c r="AA56" i="56"/>
  <c r="AA69" i="56" s="1"/>
  <c r="AA82" i="56"/>
  <c r="Z71" i="56"/>
  <c r="Z78" i="56" s="1"/>
  <c r="Z83" i="56" s="1"/>
  <c r="AG75" i="56"/>
  <c r="AL76" i="56"/>
  <c r="AM67" i="56"/>
  <c r="AI61" i="56"/>
  <c r="AI60" i="56" s="1"/>
  <c r="AI50" i="56"/>
  <c r="AI59" i="56" s="1"/>
  <c r="Y72" i="56"/>
  <c r="AR136" i="56"/>
  <c r="AK48" i="56"/>
  <c r="AM58" i="56"/>
  <c r="AL52" i="56"/>
  <c r="AL47" i="56"/>
  <c r="AL74" i="56"/>
  <c r="AH80" i="56"/>
  <c r="AH66" i="56"/>
  <c r="AH68" i="56" s="1"/>
  <c r="AH79" i="56"/>
  <c r="AB53" i="56"/>
  <c r="AJ49" i="56"/>
  <c r="AQ137" i="56"/>
  <c r="AQ140" i="56"/>
  <c r="AL108" i="56"/>
  <c r="AM109" i="56"/>
  <c r="Z86" i="56" l="1"/>
  <c r="Z87" i="56" s="1"/>
  <c r="Z90" i="56" s="1"/>
  <c r="Z88" i="56"/>
  <c r="Z84" i="56"/>
  <c r="Z89" i="56" s="1"/>
  <c r="AR141" i="56"/>
  <c r="AL73" i="56" s="1"/>
  <c r="AL85" i="56" s="1"/>
  <c r="AL99" i="56" s="1"/>
  <c r="AR140" i="56"/>
  <c r="AI80" i="56"/>
  <c r="AI66" i="56"/>
  <c r="AI68" i="56" s="1"/>
  <c r="AI79" i="56"/>
  <c r="AQ141" i="56"/>
  <c r="AK73" i="56" s="1"/>
  <c r="AK85" i="56" s="1"/>
  <c r="AK99" i="56" s="1"/>
  <c r="AS136" i="56"/>
  <c r="AL48" i="56"/>
  <c r="AB55" i="56"/>
  <c r="AC53" i="56" s="1"/>
  <c r="AN109" i="56"/>
  <c r="AM108" i="56"/>
  <c r="AR137" i="56"/>
  <c r="AK49" i="56"/>
  <c r="AH75" i="56"/>
  <c r="AM76" i="56"/>
  <c r="AN67" i="56"/>
  <c r="AA77" i="56"/>
  <c r="AA70" i="56"/>
  <c r="AJ50" i="56"/>
  <c r="AJ59" i="56" s="1"/>
  <c r="AJ61" i="56"/>
  <c r="AJ60" i="56" s="1"/>
  <c r="AM74" i="56"/>
  <c r="AN58" i="56"/>
  <c r="AM52" i="56"/>
  <c r="AM47" i="56"/>
  <c r="Z72" i="56"/>
  <c r="AC55" i="56" l="1"/>
  <c r="AD53" i="56" s="1"/>
  <c r="AN108" i="56"/>
  <c r="AO109" i="56"/>
  <c r="AT136" i="56"/>
  <c r="AM48" i="56"/>
  <c r="AJ66" i="56"/>
  <c r="AJ68" i="56" s="1"/>
  <c r="AJ80" i="56"/>
  <c r="AJ79" i="56"/>
  <c r="AO67" i="56"/>
  <c r="AN76" i="56"/>
  <c r="AK61" i="56"/>
  <c r="AK60" i="56" s="1"/>
  <c r="AK50" i="56"/>
  <c r="AK59" i="56" s="1"/>
  <c r="AI75" i="56"/>
  <c r="AO58" i="56"/>
  <c r="AN74" i="56"/>
  <c r="AN47" i="56"/>
  <c r="AN52" i="56"/>
  <c r="AS137" i="56"/>
  <c r="AL49" i="56"/>
  <c r="AB56" i="56"/>
  <c r="AB69" i="56" s="1"/>
  <c r="AB82" i="56"/>
  <c r="AA71" i="56"/>
  <c r="AA78" i="56" s="1"/>
  <c r="AA83" i="56" s="1"/>
  <c r="AS140" i="56"/>
  <c r="AS141" i="56" s="1"/>
  <c r="AM73" i="56" s="1"/>
  <c r="AM85" i="56" s="1"/>
  <c r="AM99" i="56" s="1"/>
  <c r="AA86" i="56" l="1"/>
  <c r="AA87" i="56" s="1"/>
  <c r="AA90" i="56" s="1"/>
  <c r="AA88" i="56"/>
  <c r="AA84" i="56"/>
  <c r="AA89" i="56" s="1"/>
  <c r="AD55" i="56"/>
  <c r="AE53" i="56" s="1"/>
  <c r="AL50" i="56"/>
  <c r="AL59" i="56" s="1"/>
  <c r="AL61" i="56"/>
  <c r="AL60" i="56" s="1"/>
  <c r="AA72" i="56"/>
  <c r="AT137" i="56"/>
  <c r="AM49" i="56"/>
  <c r="AO74" i="56"/>
  <c r="AP58" i="56"/>
  <c r="AO47" i="56"/>
  <c r="AO52" i="56"/>
  <c r="AO76" i="56"/>
  <c r="AP67" i="56"/>
  <c r="AT140" i="56"/>
  <c r="AT141" i="56" s="1"/>
  <c r="AN73" i="56" s="1"/>
  <c r="AN85" i="56" s="1"/>
  <c r="AN99" i="56" s="1"/>
  <c r="AK80" i="56"/>
  <c r="AK66" i="56"/>
  <c r="AK68" i="56" s="1"/>
  <c r="AK79" i="56"/>
  <c r="AU136" i="56"/>
  <c r="AN48" i="56"/>
  <c r="AJ75" i="56"/>
  <c r="AB77" i="56"/>
  <c r="AB70" i="56"/>
  <c r="AP109" i="56"/>
  <c r="AP108" i="56" s="1"/>
  <c r="AO108" i="56"/>
  <c r="AC82" i="56"/>
  <c r="AC56" i="56"/>
  <c r="AC69" i="56" s="1"/>
  <c r="AO48" i="56" l="1"/>
  <c r="AV136" i="56"/>
  <c r="AE55" i="56"/>
  <c r="AF53" i="56" s="1"/>
  <c r="AU140" i="56"/>
  <c r="AU141" i="56" s="1"/>
  <c r="AO73" i="56" s="1"/>
  <c r="AO85" i="56" s="1"/>
  <c r="AO99" i="56" s="1"/>
  <c r="AM61" i="56"/>
  <c r="AM60" i="56" s="1"/>
  <c r="AM50" i="56"/>
  <c r="AM59" i="56" s="1"/>
  <c r="AC77" i="56"/>
  <c r="AC70" i="56"/>
  <c r="AK75" i="56"/>
  <c r="AU137" i="56"/>
  <c r="AN49" i="56"/>
  <c r="AL80" i="56"/>
  <c r="AL66" i="56"/>
  <c r="AL68" i="56" s="1"/>
  <c r="AL79" i="56"/>
  <c r="AB71" i="56"/>
  <c r="AB78" i="56" s="1"/>
  <c r="AB83" i="56" s="1"/>
  <c r="AP76" i="56"/>
  <c r="AS67" i="56"/>
  <c r="AP52" i="56"/>
  <c r="AP47" i="56"/>
  <c r="AP74" i="56"/>
  <c r="AD82" i="56"/>
  <c r="AD56" i="56"/>
  <c r="AD69" i="56" s="1"/>
  <c r="AB72" i="56" l="1"/>
  <c r="AB86" i="56"/>
  <c r="AB87" i="56" s="1"/>
  <c r="AB90" i="56" s="1"/>
  <c r="AB88" i="56"/>
  <c r="AB84" i="56"/>
  <c r="AB89" i="56" s="1"/>
  <c r="AP48" i="56"/>
  <c r="AW136" i="56"/>
  <c r="AX136" i="56" s="1"/>
  <c r="AY136" i="56" s="1"/>
  <c r="AD77" i="56"/>
  <c r="AD70" i="56"/>
  <c r="AN61" i="56"/>
  <c r="AN60" i="56" s="1"/>
  <c r="AN50" i="56"/>
  <c r="AN59" i="56" s="1"/>
  <c r="AM80" i="56"/>
  <c r="AM66" i="56"/>
  <c r="AM68" i="56" s="1"/>
  <c r="AM79" i="56"/>
  <c r="AV137" i="56"/>
  <c r="AO49" i="56"/>
  <c r="AF55" i="56"/>
  <c r="AG53" i="56" s="1"/>
  <c r="AL75" i="56"/>
  <c r="AC71" i="56"/>
  <c r="AC78" i="56" s="1"/>
  <c r="AC83" i="56" s="1"/>
  <c r="AV140" i="56"/>
  <c r="AE56" i="56"/>
  <c r="AE69" i="56" s="1"/>
  <c r="AE82" i="56"/>
  <c r="AC72" i="56" l="1"/>
  <c r="AC86" i="56"/>
  <c r="AC87" i="56" s="1"/>
  <c r="AC90" i="56" s="1"/>
  <c r="AC84" i="56"/>
  <c r="AC89" i="56" s="1"/>
  <c r="AC88" i="56"/>
  <c r="AW140" i="56"/>
  <c r="AO50" i="56"/>
  <c r="AO59" i="56" s="1"/>
  <c r="AO61" i="56"/>
  <c r="AO60" i="56" s="1"/>
  <c r="AD71" i="56"/>
  <c r="AD78" i="56" s="1"/>
  <c r="AD83" i="56" s="1"/>
  <c r="AW137" i="56"/>
  <c r="AX137" i="56" s="1"/>
  <c r="AY137" i="56" s="1"/>
  <c r="AP49" i="56"/>
  <c r="AE77" i="56"/>
  <c r="AE70" i="56"/>
  <c r="AG55" i="56"/>
  <c r="AN80" i="56"/>
  <c r="AN66" i="56"/>
  <c r="AN68" i="56" s="1"/>
  <c r="AN79" i="56"/>
  <c r="AV141" i="56"/>
  <c r="AP73" i="56" s="1"/>
  <c r="AP85" i="56" s="1"/>
  <c r="AP99" i="56" s="1"/>
  <c r="AQ99" i="56" s="1"/>
  <c r="A100" i="56" s="1"/>
  <c r="AF56" i="56"/>
  <c r="AF69" i="56" s="1"/>
  <c r="AF82" i="56"/>
  <c r="AM75" i="56"/>
  <c r="AD86" i="56" l="1"/>
  <c r="AD87" i="56" s="1"/>
  <c r="AD90" i="56" s="1"/>
  <c r="AD84" i="56"/>
  <c r="AD89" i="56" s="1"/>
  <c r="AD88" i="56"/>
  <c r="AE71" i="56"/>
  <c r="AE78" i="56" s="1"/>
  <c r="AE83" i="56" s="1"/>
  <c r="AP50" i="56"/>
  <c r="AP59" i="56" s="1"/>
  <c r="AP61" i="56"/>
  <c r="AP60" i="56" s="1"/>
  <c r="AF77" i="56"/>
  <c r="AF70" i="56"/>
  <c r="AO80" i="56"/>
  <c r="AO66" i="56"/>
  <c r="AO68" i="56" s="1"/>
  <c r="AO79" i="56"/>
  <c r="AG82" i="56"/>
  <c r="AG56" i="56"/>
  <c r="AG69" i="56" s="1"/>
  <c r="AX140" i="56"/>
  <c r="AX141" i="56" s="1"/>
  <c r="AN75" i="56"/>
  <c r="AH53" i="56"/>
  <c r="AD72" i="56"/>
  <c r="AW141" i="56"/>
  <c r="AE86" i="56" l="1"/>
  <c r="AE87" i="56" s="1"/>
  <c r="AE90" i="56" s="1"/>
  <c r="AE84" i="56"/>
  <c r="AE89" i="56" s="1"/>
  <c r="AE88" i="56"/>
  <c r="AG77" i="56"/>
  <c r="AG70" i="56"/>
  <c r="AP80" i="56"/>
  <c r="AP66" i="56"/>
  <c r="AP68" i="56" s="1"/>
  <c r="AP79" i="56"/>
  <c r="AO75" i="56"/>
  <c r="AH55" i="56"/>
  <c r="AY140" i="56"/>
  <c r="AY141" i="56" s="1"/>
  <c r="AF71" i="56"/>
  <c r="AF78" i="56" s="1"/>
  <c r="AF83" i="56" s="1"/>
  <c r="AE72" i="56"/>
  <c r="AF86" i="56" l="1"/>
  <c r="AF87" i="56" s="1"/>
  <c r="AF90" i="56" s="1"/>
  <c r="AF84" i="56"/>
  <c r="AF89" i="56" s="1"/>
  <c r="AF88" i="56"/>
  <c r="AH82" i="56"/>
  <c r="AH56" i="56"/>
  <c r="AH69" i="56" s="1"/>
  <c r="AP75" i="56"/>
  <c r="AF72" i="56"/>
  <c r="AI53" i="56"/>
  <c r="AG71" i="56"/>
  <c r="AG78" i="56" s="1"/>
  <c r="AG83" i="56" s="1"/>
  <c r="AG72" i="56" l="1"/>
  <c r="AG86" i="56"/>
  <c r="AG87" i="56" s="1"/>
  <c r="AG90" i="56" s="1"/>
  <c r="AG88" i="56"/>
  <c r="AG84" i="56"/>
  <c r="AG89" i="56" s="1"/>
  <c r="AI55" i="56"/>
  <c r="AJ53" i="56" s="1"/>
  <c r="AH77" i="56"/>
  <c r="AH70" i="56"/>
  <c r="AH71" i="56" l="1"/>
  <c r="AH78" i="56" s="1"/>
  <c r="AH83" i="56" s="1"/>
  <c r="AJ55" i="56"/>
  <c r="AI82" i="56"/>
  <c r="AI56" i="56"/>
  <c r="AI69" i="56" s="1"/>
  <c r="AH72" i="56" l="1"/>
  <c r="AJ56" i="56"/>
  <c r="AJ69" i="56" s="1"/>
  <c r="AJ82" i="56"/>
  <c r="AI77" i="56"/>
  <c r="AI70" i="56"/>
  <c r="AH86" i="56"/>
  <c r="AH87" i="56" s="1"/>
  <c r="AH90" i="56" s="1"/>
  <c r="AH88" i="56"/>
  <c r="AH84" i="56"/>
  <c r="AH89" i="56" s="1"/>
  <c r="AK53" i="56"/>
  <c r="AI71" i="56" l="1"/>
  <c r="AI78" i="56" s="1"/>
  <c r="AI83" i="56" s="1"/>
  <c r="AK55" i="56"/>
  <c r="AJ77" i="56"/>
  <c r="AJ70" i="56"/>
  <c r="AI72" i="56" l="1"/>
  <c r="AI86" i="56"/>
  <c r="AI87" i="56" s="1"/>
  <c r="AI90" i="56" s="1"/>
  <c r="AI84" i="56"/>
  <c r="AI89" i="56" s="1"/>
  <c r="AI88" i="56"/>
  <c r="AJ71" i="56"/>
  <c r="AJ78" i="56" s="1"/>
  <c r="AJ83" i="56" s="1"/>
  <c r="AK82" i="56"/>
  <c r="AK56" i="56"/>
  <c r="AK69" i="56" s="1"/>
  <c r="AL53" i="56"/>
  <c r="AJ86" i="56" l="1"/>
  <c r="AJ87" i="56" s="1"/>
  <c r="AJ90" i="56" s="1"/>
  <c r="AJ88" i="56"/>
  <c r="AJ84" i="56"/>
  <c r="AJ89" i="56" s="1"/>
  <c r="AK77" i="56"/>
  <c r="AK70" i="56"/>
  <c r="AL55" i="56"/>
  <c r="AM53" i="56" s="1"/>
  <c r="AJ72" i="56"/>
  <c r="AL82" i="56" l="1"/>
  <c r="AL56" i="56"/>
  <c r="AL69" i="56" s="1"/>
  <c r="AM55" i="56"/>
  <c r="AK71" i="56"/>
  <c r="AK78" i="56" s="1"/>
  <c r="AK83" i="56" s="1"/>
  <c r="AK86" i="56" l="1"/>
  <c r="AK87" i="56" s="1"/>
  <c r="AK90" i="56" s="1"/>
  <c r="AK88" i="56"/>
  <c r="AK84" i="56"/>
  <c r="AK89" i="56" s="1"/>
  <c r="AM82" i="56"/>
  <c r="AM56" i="56"/>
  <c r="AM69" i="56" s="1"/>
  <c r="AL77" i="56"/>
  <c r="AL70" i="56"/>
  <c r="AK72" i="56"/>
  <c r="AN53" i="56"/>
  <c r="AL71" i="56" l="1"/>
  <c r="AL78" i="56" s="1"/>
  <c r="AL83" i="56" s="1"/>
  <c r="AN55" i="56"/>
  <c r="AM77" i="56"/>
  <c r="AM70" i="56"/>
  <c r="AL86" i="56" l="1"/>
  <c r="AL87" i="56" s="1"/>
  <c r="AL90" i="56" s="1"/>
  <c r="AL88" i="56"/>
  <c r="AL84" i="56"/>
  <c r="AL89" i="56" s="1"/>
  <c r="AN82" i="56"/>
  <c r="AN56" i="56"/>
  <c r="AN69" i="56" s="1"/>
  <c r="AM71" i="56"/>
  <c r="AM78" i="56" s="1"/>
  <c r="AM83" i="56" s="1"/>
  <c r="AL72" i="56"/>
  <c r="AO53" i="56"/>
  <c r="AM86" i="56" l="1"/>
  <c r="AM87" i="56" s="1"/>
  <c r="AM90" i="56" s="1"/>
  <c r="AM88" i="56"/>
  <c r="AM84" i="56"/>
  <c r="AM89" i="56" s="1"/>
  <c r="AO55" i="56"/>
  <c r="AM72" i="56"/>
  <c r="AN77" i="56"/>
  <c r="AN70" i="56"/>
  <c r="AN71" i="56" l="1"/>
  <c r="AN78" i="56" s="1"/>
  <c r="AN83" i="56" s="1"/>
  <c r="AO82" i="56"/>
  <c r="AO56" i="56"/>
  <c r="AO69" i="56" s="1"/>
  <c r="AP53" i="56"/>
  <c r="AP55" i="56" s="1"/>
  <c r="AO77" i="56" l="1"/>
  <c r="AO70" i="56"/>
  <c r="AP82" i="56"/>
  <c r="AP56" i="56"/>
  <c r="AP69" i="56" s="1"/>
  <c r="AN72" i="56"/>
  <c r="AN86" i="56"/>
  <c r="AN87" i="56" s="1"/>
  <c r="AN90" i="56" s="1"/>
  <c r="AN88" i="56"/>
  <c r="AN84" i="56"/>
  <c r="AN89" i="56" s="1"/>
  <c r="AP77" i="56" l="1"/>
  <c r="AP70" i="56"/>
  <c r="AO71" i="56"/>
  <c r="AO78" i="56" s="1"/>
  <c r="AO83" i="56" s="1"/>
  <c r="AO86" i="56" l="1"/>
  <c r="AO87" i="56" s="1"/>
  <c r="AO90" i="56" s="1"/>
  <c r="AO88" i="56"/>
  <c r="AO84" i="56"/>
  <c r="AO89" i="56" s="1"/>
  <c r="AO72" i="56"/>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<sst xmlns="http://schemas.openxmlformats.org/spreadsheetml/2006/main" count="1135" uniqueCount="702">
  <si>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</si>
  <si>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</si>
  <si>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</si>
  <si>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</si>
  <si>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</si>
  <si>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</si>
  <si>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</si>
  <si>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</si>
  <si>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</si>
  <si>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</si>
  <si>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</si>
  <si>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</si>
  <si>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</si>
  <si>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</si>
  <si>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</si>
  <si>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</si>
  <si>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</si>
  <si>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</si>
  <si>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</si>
  <si>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</si>
  <si>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</si>
  <si>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</si>
  <si>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</si>
  <si>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</si>
  <si>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</si>
  <si>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</si>
  <si>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</si>
  <si>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</si>
  <si>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</si>
  <si>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</si>
  <si>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</si>
  <si>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</si>
  <si>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</si>
  <si>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</si>
  <si>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</si>
  <si>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</si>
  <si>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</si>
  <si>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</si>
  <si>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</si>
  <si>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</si>
  <si>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</si>
  <si>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</si>
  <si>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</si>
  <si>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</si>
  <si>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</si>
  <si>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</si>
  <si>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</si>
  <si>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</si>
  <si>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</si>
  <si>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</si>
  <si>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</si>
  <si>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</si>
  <si>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</si>
  <si>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</si>
  <si>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</si>
  <si>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</si>
  <si>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</si>
  <si>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</si>
  <si>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</si>
  <si>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</si>
  <si>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</si>
  <si>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</si>
  <si>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</si>
  <si>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</si>
  <si>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</si>
  <si>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</si>
  <si>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</si>
  <si>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</si>
  <si>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</si>
  <si>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</si>
  <si>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</si>
  <si>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</si>
  <si>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</si>
  <si>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</si>
  <si>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</si>
  <si>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</si>
  <si>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</si>
  <si>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</si>
  <si>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</si>
  <si>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</si>
  <si>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</si>
  <si>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</si>
  <si>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</si>
  <si>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</si>
  <si>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</si>
  <si>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</si>
  <si>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</si>
  <si>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</si>
  <si>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</si>
  <si>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</si>
  <si>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</si>
  <si>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</si>
  <si>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</si>
  <si>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</si>
  <si>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</si>
  <si>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</si>
  <si>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</si>
  <si>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</si>
  <si>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</si>
  <si>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</si>
  <si>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</si>
  <si>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</si>
  <si>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</si>
  <si>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</si>
  <si>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</si>
  <si>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</si>
  <si>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</si>
  <si>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</si>
  <si>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</si>
  <si>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</si>
  <si>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</si>
  <si>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</si>
  <si>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</si>
  <si>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</si>
  <si>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</si>
  <si>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</si>
  <si>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</si>
  <si>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</si>
  <si>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</si>
  <si>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</si>
  <si>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</si>
  <si>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</si>
  <si>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</si>
  <si>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</si>
  <si>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</si>
  <si>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</si>
  <si>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</si>
  <si>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</si>
  <si>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</si>
  <si>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</si>
  <si>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</si>
  <si>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</si>
  <si>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</si>
  <si>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</si>
  <si>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</si>
  <si>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</si>
  <si>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</si>
  <si>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</si>
  <si>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</si>
  <si>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</si>
  <si>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</si>
  <si>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</si>
  <si>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</si>
  <si>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</si>
  <si>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</si>
  <si>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</si>
  <si>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</si>
  <si>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</si>
  <si>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</si>
  <si>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</si>
  <si>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</si>
  <si>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</si>
  <si>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</si>
  <si>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</si>
  <si>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</si>
  <si>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</si>
  <si>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</si>
  <si>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</si>
  <si>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</si>
  <si>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</si>
  <si>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</si>
  <si>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</si>
  <si>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</si>
  <si>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</si>
  <si>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</si>
  <si>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</si>
  <si>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</si>
  <si>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</si>
  <si>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</si>
  <si>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</si>
  <si>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</si>
  <si>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</si>
  <si>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</si>
  <si>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</si>
  <si>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</si>
  <si>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</si>
  <si>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</si>
  <si>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</si>
  <si>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</si>
  <si>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</si>
  <si>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</si>
  <si>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</si>
  <si>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</si>
  <si>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</si>
  <si>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</si>
  <si>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</si>
  <si>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</si>
  <si>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</si>
  <si>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</si>
  <si>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</si>
  <si>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</si>
  <si>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</si>
  <si>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</si>
  <si>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</si>
  <si>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</si>
  <si>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</si>
  <si>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</si>
  <si>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</si>
  <si>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</si>
  <si>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</si>
  <si>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</si>
  <si>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</si>
  <si>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</si>
  <si>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</si>
  <si>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</si>
  <si>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</si>
  <si>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</si>
  <si>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</si>
  <si>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</si>
  <si>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</si>
  <si>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</si>
  <si>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</si>
  <si>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</si>
  <si>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</si>
  <si>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</si>
  <si>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</si>
  <si>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</si>
  <si>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</si>
  <si>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</si>
  <si>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</si>
  <si>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</si>
  <si>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</si>
  <si>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</si>
  <si>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</si>
  <si>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</si>
  <si>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</si>
  <si>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</si>
  <si>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</si>
  <si>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</si>
  <si>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</si>
  <si>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</si>
  <si>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</si>
  <si>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</si>
  <si>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</si>
  <si>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</si>
  <si>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</si>
  <si>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</si>
  <si>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</si>
  <si>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</si>
  <si>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</si>
  <si>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</si>
  <si>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</si>
  <si>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</si>
  <si>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</si>
  <si>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</si>
  <si>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</si>
  <si>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</si>
  <si>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</si>
  <si>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</si>
  <si>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</si>
  <si>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</si>
  <si>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</si>
  <si>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</si>
  <si>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</si>
  <si>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</si>
  <si>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</si>
  <si>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</si>
  <si>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</si>
  <si>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</si>
  <si>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</si>
  <si>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</si>
  <si>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</si>
  <si>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</si>
  <si>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</si>
  <si>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</si>
  <si>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</si>
  <si>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</si>
  <si>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</si>
  <si>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</si>
  <si>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</si>
  <si>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</si>
  <si>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</si>
  <si>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</si>
  <si>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</si>
  <si>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</si>
  <si>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</si>
  <si>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</si>
  <si>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</si>
  <si>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</si>
  <si>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</si>
  <si>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</si>
  <si>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</si>
  <si>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</si>
  <si>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</si>
  <si>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</si>
  <si>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</si>
  <si>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</si>
  <si>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</si>
  <si>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</si>
  <si>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</si>
  <si>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</si>
  <si>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</si>
  <si>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</si>
  <si>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</si>
  <si>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</si>
  <si>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</si>
  <si>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</si>
  <si>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</si>
  <si>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</si>
  <si>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</si>
  <si>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</si>
  <si>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</si>
  <si>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</si>
  <si>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</si>
  <si>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</si>
  <si>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</si>
  <si>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</si>
  <si>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</si>
  <si>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</si>
  <si>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</si>
  <si>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</si>
  <si>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</si>
  <si>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</si>
  <si>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</si>
  <si>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</si>
  <si>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</si>
  <si>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</si>
  <si>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</si>
  <si>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</si>
  <si>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</si>
  <si>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</si>
  <si>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</si>
  <si>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</si>
  <si>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</si>
  <si>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</si>
  <si>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</si>
  <si>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</si>
  <si>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</si>
  <si>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</si>
  <si>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</si>
  <si>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</si>
  <si>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</si>
  <si>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</si>
  <si>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</si>
  <si>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</si>
  <si>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</si>
  <si>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</si>
  <si>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</si>
  <si>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</si>
  <si>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</si>
  <si>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</si>
  <si>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</si>
  <si>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</si>
  <si>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</si>
  <si>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</si>
  <si>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</si>
  <si>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</si>
  <si>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</si>
  <si>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</si>
  <si>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</si>
  <si>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</si>
  <si>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</si>
  <si>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</si>
  <si>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</si>
  <si>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</si>
  <si>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</si>
  <si>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</si>
  <si>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</si>
  <si>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</si>
  <si>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</si>
  <si>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</si>
  <si>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</si>
  <si>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</si>
  <si>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</si>
  <si>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</si>
  <si>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</si>
  <si>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</si>
  <si>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</si>
  <si>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</si>
  <si>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</si>
  <si>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</si>
  <si>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</si>
  <si>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</si>
  <si>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</si>
  <si>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</si>
  <si>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</si>
  <si>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</si>
  <si>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</si>
  <si>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</si>
  <si>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</si>
  <si>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</si>
  <si>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</si>
  <si>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</si>
  <si>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</si>
  <si>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</si>
  <si>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</si>
  <si>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</si>
  <si>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</si>
  <si>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</si>
  <si>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</si>
  <si>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</si>
  <si>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</si>
  <si>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</si>
  <si>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</si>
  <si>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</si>
  <si>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</si>
  <si>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</si>
  <si>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</si>
  <si>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</si>
  <si>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</si>
  <si>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</si>
  <si>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</si>
  <si>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</si>
  <si>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</si>
  <si>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</si>
  <si>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</si>
  <si>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</si>
  <si>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</si>
  <si>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</si>
  <si>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</si>
  <si>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</si>
  <si>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</si>
  <si>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</si>
  <si>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</si>
  <si>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</si>
  <si>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</si>
  <si>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</si>
  <si>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</si>
  <si>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</si>
  <si>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</si>
  <si>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</si>
  <si>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</si>
  <si>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</si>
  <si>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</si>
  <si>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</si>
  <si>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</si>
  <si>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</si>
  <si>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</si>
  <si>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</si>
  <si>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</si>
  <si>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</si>
  <si>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</si>
  <si>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</si>
  <si>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</si>
  <si>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</si>
  <si>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</si>
  <si>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</si>
  <si>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</si>
  <si>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</si>
  <si>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</si>
  <si>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</si>
  <si>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</si>
  <si>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</si>
  <si>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</si>
  <si>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</si>
  <si>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</si>
  <si>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</si>
  <si>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</si>
  <si>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</si>
  <si>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</si>
  <si>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</si>
  <si>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</si>
  <si>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</si>
  <si>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</si>
  <si>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</si>
  <si>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</si>
  <si>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</si>
  <si>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</si>
  <si>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</si>
  <si>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</si>
  <si>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</si>
  <si>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</si>
  <si>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</si>
  <si>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</si>
  <si>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</si>
  <si>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</si>
  <si>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</si>
  <si>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</si>
  <si>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</si>
  <si>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</si>
  <si>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</si>
  <si>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</si>
  <si>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</si>
  <si>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</si>
  <si>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</si>
  <si>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</si>
  <si>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</si>
  <si>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</si>
  <si>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</si>
  <si>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</si>
  <si>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</si>
  <si>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</si>
  <si>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</si>
  <si>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</si>
  <si>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</si>
  <si>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</si>
  <si>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</si>
  <si>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</si>
  <si>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</si>
  <si>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</si>
  <si>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</si>
  <si>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</si>
  <si>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</si>
  <si>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</si>
  <si>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</si>
  <si>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</si>
  <si>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</si>
  <si>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</si>
  <si>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</si>
  <si>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</si>
  <si>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</si>
  <si>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</si>
  <si>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</si>
  <si>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</si>
  <si>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</si>
  <si>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</si>
  <si>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</si>
  <si>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</si>
  <si>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</si>
  <si>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</si>
  <si>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</si>
  <si>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</si>
  <si>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</si>
  <si>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</si>
  <si>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</si>
  <si>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</si>
  <si>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</si>
  <si>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</si>
  <si>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</si>
  <si>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</si>
  <si>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</si>
  <si>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</si>
  <si>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</si>
  <si>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</si>
  <si>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</si>
  <si>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</si>
  <si>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</si>
  <si>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</si>
  <si>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</si>
  <si>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</si>
  <si>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</si>
  <si>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</si>
  <si>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</si>
  <si>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</si>
  <si>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</si>
  <si>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</si>
  <si>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</si>
  <si>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</si>
  <si>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</si>
  <si>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</si>
  <si>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</si>
  <si>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</si>
  <si>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</si>
  <si>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</si>
  <si>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</si>
  <si>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</si>
  <si>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</si>
  <si>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</si>
  <si>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</si>
  <si>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</si>
  <si>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</si>
  <si>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</si>
  <si>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</si>
  <si>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</si>
  <si>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</si>
  <si>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</si>
  <si>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</si>
  <si>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</si>
  <si>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</si>
  <si>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</si>
  <si>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</si>
  <si>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</si>
  <si>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</si>
  <si>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</si>
  <si>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</si>
  <si>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</si>
  <si>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</si>
  <si>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</si>
  <si>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</si>
  <si>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</si>
  <si>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</si>
  <si>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</si>
  <si>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</si>
  <si>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</si>
  <si>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</si>
  <si>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</si>
  <si>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</si>
  <si>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</si>
  <si>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</si>
  <si>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</si>
  <si>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</si>
  <si>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</si>
  <si>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</si>
  <si>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</si>
  <si>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</si>
  <si>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</si>
  <si>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</si>
  <si>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</si>
  <si>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</si>
  <si>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</si>
  <si>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</si>
  <si>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</si>
  <si>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</si>
  <si>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</si>
  <si>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</si>
  <si>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</si>
  <si>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</si>
  <si>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</si>
  <si>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</si>
  <si>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</si>
  <si>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</si>
  <si>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</si>
  <si>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</si>
  <si>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</si>
  <si>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</si>
  <si>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</si>
  <si>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</si>
  <si>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</si>
  <si>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</si>
  <si>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</si>
  <si>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</si>
  <si>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</si>
  <si>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</si>
  <si>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</si>
  <si>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</si>
  <si>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</si>
  <si>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</si>
  <si>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</si>
  <si>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</si>
  <si>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</si>
  <si>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</si>
  <si>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</si>
  <si>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</si>
  <si>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</si>
  <si>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</si>
  <si>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</si>
  <si>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</si>
  <si>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</si>
  <si>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</si>
  <si>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</si>
  <si>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</si>
  <si>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</si>
  <si>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</si>
  <si>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</si>
  <si>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</si>
  <si>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</si>
  <si>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</si>
  <si>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</si>
  <si>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</si>
  <si>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</si>
  <si>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</si>
  <si>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</si>
  <si>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</si>
  <si>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</si>
  <si>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</si>
  <si>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</si>
  <si>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</si>
  <si>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</si>
  <si>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</si>
  <si>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</si>
  <si>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</si>
  <si>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</si>
  <si>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</si>
  <si>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</si>
  <si>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</si>
  <si>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</si>
  <si>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</si>
  <si>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</si>
  <si>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</si>
  <si>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</si>
  <si>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</si>
  <si>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</si>
  <si>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</si>
  <si>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</si>
  <si>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</si>
  <si>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</si>
  <si>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</si>
  <si>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</si>
  <si>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</si>
  <si>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</si>
  <si>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2022</t>
  </si>
  <si>
    <t xml:space="preserve"> по состоянию на 01.01.2022</t>
  </si>
  <si>
    <t>Вынос (переустройство) участков ВЛ 0,4 кВ с участка застройки</t>
  </si>
  <si>
    <t>П</t>
  </si>
  <si>
    <t>Укрупнённый расчёт стоимости</t>
  </si>
  <si>
    <t>Сметная стоимость проекта в ценах 2022 года с НДС, млн. руб.</t>
  </si>
  <si>
    <t xml:space="preserve"> - незаконтрактованные затраты</t>
  </si>
  <si>
    <t>оплачено по договору, млн рублей</t>
  </si>
  <si>
    <t>освоено по договору, млн рублей</t>
  </si>
  <si>
    <t>Акционерное общество "Россети Янтарь"</t>
  </si>
  <si>
    <t>АО "Россети Янтарь"</t>
  </si>
  <si>
    <t>M_22-0332</t>
  </si>
  <si>
    <t>Вынос (переустройство)  КЛ-0,4 кВ: ТП-142 - ул. Грекова, 12 (инв.542875603)  Калининградский ГО</t>
  </si>
  <si>
    <t>КЛ-0,4 кВ: ТП-142 - ул. Грекова, 12</t>
  </si>
  <si>
    <t>т."А"-т."Б"</t>
  </si>
  <si>
    <t>в земле</t>
  </si>
  <si>
    <t>Вынос (переустройство) участков КЛ 0,4 кВ с участка застройки</t>
  </si>
  <si>
    <t>Вынос (переустройство)  КЛ-0,4 кВ: ТП-142 - ул. Грекова, 12 (инв.542875603) протяженностью 0,069 км Калининградский ГО</t>
  </si>
  <si>
    <t>Соглашение о компенсации № 05/115/22 от 17.02.2022 (мероприятия по выносу (переустройству) объектов АО "Янтарьэнерго")</t>
  </si>
  <si>
    <t>НМЦ</t>
  </si>
  <si>
    <t>С</t>
  </si>
  <si>
    <t>ПИР</t>
  </si>
  <si>
    <t>Разработка рабочей документации по объектам: "Выноса (переустройства)  ВЛ, КЛ 0,4-15 кВ согласно приложению ПИР 3.6н"</t>
  </si>
  <si>
    <t>ВЗ</t>
  </si>
  <si>
    <t>СЦ</t>
  </si>
  <si>
    <t>ООО "Аппатит"</t>
  </si>
  <si>
    <t>НДС не предусмотрен</t>
  </si>
  <si>
    <t>ООО "СБ Строй"</t>
  </si>
  <si>
    <t>ИП Веселов Р.В,</t>
  </si>
  <si>
    <t>ПИР ООО "Аппатит" договор № 21/06-1 от 21.06.2022 в ценах 2022 года без НДС, млн. руб.</t>
  </si>
  <si>
    <t xml:space="preserve">ПИР ООО "Аппатит" договор № 21/06-1 от 21.06.2022 </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</si>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</sst>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49" fontId="37" fillId="0" borderId="55" xfId="49" applyNumberFormat="1" applyFont="1" applyBorder="1" applyAlignment="1">
      <alignment horizontal="center" vertical="center" wrapText="1"/>
    </xf>
    <xf numFmtId="0"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0AFF-4462-A2F5-5D40935BA6C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0AFF-4462-A2F5-5D40935BA6C1}"/>
            </c:ext>
          </c:extLst>
        </c:ser>
        <c:dLbls>
          <c:showLegendKey val="0"/>
          <c:showVal val="0"/>
          <c:showCatName val="0"/>
          <c:showSerName val="0"/>
          <c:showPercent val="0"/>
          <c:showBubbleSize val="0"/>
        </c:dLbls>
        <c:smooth val="0"/>
        <c:axId val="957570056"/>
        <c:axId val="790074136"/>
      </c:lineChart>
      <c:catAx>
        <c:axId val="957570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0074136"/>
        <c:crosses val="autoZero"/>
        <c:auto val="1"/>
        <c:lblAlgn val="ctr"/>
        <c:lblOffset val="100"/>
        <c:noMultiLvlLbl val="0"/>
      </c:catAx>
      <c:valAx>
        <c:axId val="7900741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75700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2D6-4445-ACC7-98C64888A1E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2D6-4445-ACC7-98C64888A1E8}"/>
            </c:ext>
          </c:extLst>
        </c:ser>
        <c:dLbls>
          <c:showLegendKey val="0"/>
          <c:showVal val="0"/>
          <c:showCatName val="0"/>
          <c:showSerName val="0"/>
          <c:showPercent val="0"/>
          <c:showBubbleSize val="0"/>
        </c:dLbls>
        <c:smooth val="0"/>
        <c:axId val="790072960"/>
        <c:axId val="658635088"/>
      </c:lineChart>
      <c:catAx>
        <c:axId val="790072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8635088"/>
        <c:crosses val="autoZero"/>
        <c:auto val="1"/>
        <c:lblAlgn val="ctr"/>
        <c:lblOffset val="100"/>
        <c:noMultiLvlLbl val="0"/>
      </c:catAx>
      <c:valAx>
        <c:axId val="658635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90072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9" customWidth="1"/>
    <col min="2" max="2" width="53.5703125" style="299" customWidth="1"/>
    <col min="3" max="3" width="91.42578125"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5" customFormat="1" ht="18.75" customHeight="1" x14ac:dyDescent="0.2">
      <c r="A1" s="280"/>
      <c r="C1" s="281" t="s">
        <v>66</v>
      </c>
    </row>
    <row r="2" spans="1:22" s="15" customFormat="1" ht="18.75" customHeight="1" x14ac:dyDescent="0.3">
      <c r="A2" s="280"/>
      <c r="C2" s="282" t="s">
        <v>8</v>
      </c>
    </row>
    <row r="3" spans="1:22" s="15" customFormat="1" ht="18.75" x14ac:dyDescent="0.3">
      <c r="A3" s="283"/>
      <c r="C3" s="282" t="s">
        <v>65</v>
      </c>
    </row>
    <row r="4" spans="1:22" s="15" customFormat="1" ht="18.75" x14ac:dyDescent="0.3">
      <c r="A4" s="283"/>
      <c r="H4" s="282"/>
    </row>
    <row r="5" spans="1:22" s="15" customFormat="1" ht="15.75" x14ac:dyDescent="0.25">
      <c r="A5" s="408" t="s">
        <v>701</v>
      </c>
      <c r="B5" s="408"/>
      <c r="C5" s="408"/>
      <c r="D5" s="160"/>
      <c r="E5" s="160"/>
      <c r="F5" s="160"/>
      <c r="G5" s="160"/>
      <c r="H5" s="160"/>
      <c r="I5" s="160"/>
      <c r="J5" s="160"/>
    </row>
    <row r="6" spans="1:22" s="15" customFormat="1" ht="18.75" x14ac:dyDescent="0.3">
      <c r="A6" s="283"/>
      <c r="H6" s="282"/>
    </row>
    <row r="7" spans="1:22" s="15" customFormat="1" ht="18.75" x14ac:dyDescent="0.2">
      <c r="A7" s="412" t="s">
        <v>7</v>
      </c>
      <c r="B7" s="412"/>
      <c r="C7" s="412"/>
      <c r="D7" s="284"/>
      <c r="E7" s="284"/>
      <c r="F7" s="284"/>
      <c r="G7" s="284"/>
      <c r="H7" s="284"/>
      <c r="I7" s="284"/>
      <c r="J7" s="284"/>
      <c r="K7" s="284"/>
      <c r="L7" s="284"/>
      <c r="M7" s="284"/>
      <c r="N7" s="284"/>
      <c r="O7" s="284"/>
      <c r="P7" s="284"/>
      <c r="Q7" s="284"/>
      <c r="R7" s="284"/>
      <c r="S7" s="284"/>
      <c r="T7" s="284"/>
      <c r="U7" s="284"/>
      <c r="V7" s="284"/>
    </row>
    <row r="8" spans="1:22" s="15"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8.75" x14ac:dyDescent="0.2">
      <c r="A9" s="413" t="s">
        <v>679</v>
      </c>
      <c r="B9" s="413"/>
      <c r="C9" s="413"/>
      <c r="D9" s="286"/>
      <c r="E9" s="286"/>
      <c r="F9" s="286"/>
      <c r="G9" s="286"/>
      <c r="H9" s="286"/>
      <c r="I9" s="284"/>
      <c r="J9" s="284"/>
      <c r="K9" s="284"/>
      <c r="L9" s="284"/>
      <c r="M9" s="284"/>
      <c r="N9" s="284"/>
      <c r="O9" s="284"/>
      <c r="P9" s="284"/>
      <c r="Q9" s="284"/>
      <c r="R9" s="284"/>
      <c r="S9" s="284"/>
      <c r="T9" s="284"/>
      <c r="U9" s="284"/>
      <c r="V9" s="284"/>
    </row>
    <row r="10" spans="1:22" s="15" customFormat="1" ht="18.75" x14ac:dyDescent="0.2">
      <c r="A10" s="409" t="s">
        <v>6</v>
      </c>
      <c r="B10" s="409"/>
      <c r="C10" s="409"/>
      <c r="D10" s="287"/>
      <c r="E10" s="287"/>
      <c r="F10" s="287"/>
      <c r="G10" s="287"/>
      <c r="H10" s="287"/>
      <c r="I10" s="284"/>
      <c r="J10" s="284"/>
      <c r="K10" s="284"/>
      <c r="L10" s="284"/>
      <c r="M10" s="284"/>
      <c r="N10" s="284"/>
      <c r="O10" s="284"/>
      <c r="P10" s="284"/>
      <c r="Q10" s="284"/>
      <c r="R10" s="284"/>
      <c r="S10" s="284"/>
      <c r="T10" s="284"/>
      <c r="U10" s="284"/>
      <c r="V10" s="284"/>
    </row>
    <row r="11" spans="1:22" s="15"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8.75" x14ac:dyDescent="0.2">
      <c r="A12" s="411" t="s">
        <v>681</v>
      </c>
      <c r="B12" s="411"/>
      <c r="C12" s="411"/>
      <c r="D12" s="286"/>
      <c r="E12" s="286"/>
      <c r="F12" s="286"/>
      <c r="G12" s="286"/>
      <c r="H12" s="286"/>
      <c r="I12" s="284"/>
      <c r="J12" s="284"/>
      <c r="K12" s="284"/>
      <c r="L12" s="284"/>
      <c r="M12" s="284"/>
      <c r="N12" s="284"/>
      <c r="O12" s="284"/>
      <c r="P12" s="284"/>
      <c r="Q12" s="284"/>
      <c r="R12" s="284"/>
      <c r="S12" s="284"/>
      <c r="T12" s="284"/>
      <c r="U12" s="284"/>
      <c r="V12" s="284"/>
    </row>
    <row r="13" spans="1:22" s="15" customFormat="1" ht="18.75" x14ac:dyDescent="0.2">
      <c r="A13" s="409" t="s">
        <v>5</v>
      </c>
      <c r="B13" s="409"/>
      <c r="C13" s="409"/>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
      <c r="A15" s="414" t="s">
        <v>682</v>
      </c>
      <c r="B15" s="415"/>
      <c r="C15" s="415"/>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09" t="s">
        <v>4</v>
      </c>
      <c r="B16" s="409"/>
      <c r="C16" s="409"/>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10" t="s">
        <v>511</v>
      </c>
      <c r="B18" s="411"/>
      <c r="C18" s="411"/>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3"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6"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47.25" x14ac:dyDescent="0.2">
      <c r="A23" s="26" t="s">
        <v>61</v>
      </c>
      <c r="B23" s="34" t="s">
        <v>620</v>
      </c>
      <c r="C23" s="157" t="s">
        <v>574</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5"/>
      <c r="B24" s="406"/>
      <c r="C24" s="407"/>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6" t="s">
        <v>60</v>
      </c>
      <c r="B25" s="157" t="s">
        <v>460</v>
      </c>
      <c r="C25" s="33"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6" t="s">
        <v>59</v>
      </c>
      <c r="B26" s="157" t="s">
        <v>72</v>
      </c>
      <c r="C26" s="33"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6" t="s">
        <v>57</v>
      </c>
      <c r="B27" s="157" t="s">
        <v>71</v>
      </c>
      <c r="C27" s="297" t="s">
        <v>650</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6" t="s">
        <v>56</v>
      </c>
      <c r="B28" s="157" t="s">
        <v>461</v>
      </c>
      <c r="C28" s="33"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6" t="s">
        <v>54</v>
      </c>
      <c r="B29" s="157" t="s">
        <v>462</v>
      </c>
      <c r="C29" s="33"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6" t="s">
        <v>52</v>
      </c>
      <c r="B30" s="157" t="s">
        <v>463</v>
      </c>
      <c r="C30" s="33"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6" t="s">
        <v>70</v>
      </c>
      <c r="B31" s="157" t="s">
        <v>464</v>
      </c>
      <c r="C31" s="33"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6" t="s">
        <v>68</v>
      </c>
      <c r="B32" s="157" t="s">
        <v>465</v>
      </c>
      <c r="C32" s="33"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6" t="s">
        <v>67</v>
      </c>
      <c r="B33" s="157" t="s">
        <v>466</v>
      </c>
      <c r="C33" s="339" t="s">
        <v>648</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6" t="s">
        <v>480</v>
      </c>
      <c r="B34" s="157" t="s">
        <v>467</v>
      </c>
      <c r="C34" s="340"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6" t="s">
        <v>470</v>
      </c>
      <c r="B35" s="157" t="s">
        <v>69</v>
      </c>
      <c r="C35" s="33"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6" t="s">
        <v>481</v>
      </c>
      <c r="B36" s="157" t="s">
        <v>468</v>
      </c>
      <c r="C36" s="33"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6" t="s">
        <v>471</v>
      </c>
      <c r="B37" s="157" t="s">
        <v>469</v>
      </c>
      <c r="C37" s="33" t="s">
        <v>628</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6" t="s">
        <v>482</v>
      </c>
      <c r="B38" s="157" t="s">
        <v>228</v>
      </c>
      <c r="C38" s="33"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5"/>
      <c r="B39" s="406"/>
      <c r="C39" s="407"/>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6" t="s">
        <v>472</v>
      </c>
      <c r="B40" s="157" t="s">
        <v>524</v>
      </c>
      <c r="C40" s="300" t="str">
        <f>CONCATENATE("L0,4з_ЛЭП=",('3.2 паспорт Техсостояние ЛЭП'!R26)," км")</f>
        <v>L0,4з_ЛЭП=0,069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6"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6"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6"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6"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6"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6"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5"/>
      <c r="B47" s="406"/>
      <c r="C47" s="407"/>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6" t="s">
        <v>508</v>
      </c>
      <c r="B48" s="157" t="s">
        <v>522</v>
      </c>
      <c r="C48" s="301" t="str">
        <f>CONCATENATE(ROUND('6.2. Паспорт фин осв ввод'!U24,2)," млн.руб.")</f>
        <v>0,05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6" t="s">
        <v>476</v>
      </c>
      <c r="B49" s="157" t="s">
        <v>523</v>
      </c>
      <c r="C49" s="301" t="str">
        <f>CONCATENATE(ROUND('6.2. Паспорт фин осв ввод'!U30,2)," млн.руб.")</f>
        <v>0,05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34" sqref="O3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10.140625" style="59" customWidth="1"/>
    <col min="12" max="19" width="10.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7"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59"/>
      <c r="B5" s="59"/>
      <c r="C5" s="59"/>
      <c r="D5" s="59"/>
      <c r="E5" s="59"/>
      <c r="F5" s="59"/>
      <c r="L5" s="59"/>
      <c r="M5" s="59"/>
      <c r="U5" s="14"/>
    </row>
    <row r="6" spans="1:21" ht="18.75" x14ac:dyDescent="0.25">
      <c r="A6" s="417" t="s">
        <v>7</v>
      </c>
      <c r="B6" s="417"/>
      <c r="C6" s="417"/>
      <c r="D6" s="417"/>
      <c r="E6" s="417"/>
      <c r="F6" s="417"/>
      <c r="G6" s="417"/>
      <c r="H6" s="417"/>
      <c r="I6" s="417"/>
      <c r="J6" s="417"/>
      <c r="K6" s="417"/>
      <c r="L6" s="417"/>
      <c r="M6" s="417"/>
      <c r="N6" s="417"/>
      <c r="O6" s="417"/>
      <c r="P6" s="417"/>
      <c r="Q6" s="417"/>
      <c r="R6" s="417"/>
      <c r="S6" s="417"/>
      <c r="T6" s="417"/>
      <c r="U6" s="417"/>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418" t="str">
        <f>'1. паспорт местоположение'!A12:C12</f>
        <v>M_22-0332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418" t="str">
        <f>'1. паспорт местоположение'!A15</f>
        <v>Вынос (переустройство)  КЛ-0,4 кВ: ТП-142 - ул. Грекова, 12 (инв.542875603)  Калининградский ГО</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25">
      <c r="A16" s="496"/>
      <c r="B16" s="496"/>
      <c r="C16" s="496"/>
      <c r="D16" s="496"/>
      <c r="E16" s="496"/>
      <c r="F16" s="496"/>
      <c r="G16" s="496"/>
      <c r="H16" s="496"/>
      <c r="I16" s="496"/>
      <c r="J16" s="496"/>
      <c r="K16" s="496"/>
      <c r="L16" s="496"/>
      <c r="M16" s="496"/>
      <c r="N16" s="496"/>
      <c r="O16" s="496"/>
      <c r="P16" s="496"/>
      <c r="Q16" s="496"/>
      <c r="R16" s="496"/>
      <c r="S16" s="496"/>
      <c r="T16" s="496"/>
      <c r="U16" s="496"/>
    </row>
    <row r="17" spans="1:24" x14ac:dyDescent="0.25">
      <c r="A17" s="59"/>
      <c r="L17" s="59"/>
      <c r="M17" s="59"/>
      <c r="N17" s="59"/>
      <c r="O17" s="59"/>
      <c r="P17" s="59"/>
      <c r="Q17" s="59"/>
      <c r="R17" s="59"/>
      <c r="S17" s="59"/>
      <c r="T17" s="59"/>
    </row>
    <row r="18" spans="1:24" x14ac:dyDescent="0.25">
      <c r="A18" s="500" t="s">
        <v>496</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25">
      <c r="A19" s="59"/>
      <c r="B19" s="59"/>
      <c r="C19" s="59"/>
      <c r="D19" s="59"/>
      <c r="E19" s="59"/>
      <c r="F19" s="59"/>
      <c r="L19" s="59"/>
      <c r="M19" s="59"/>
      <c r="N19" s="59"/>
      <c r="O19" s="59"/>
      <c r="P19" s="59"/>
      <c r="Q19" s="59"/>
      <c r="R19" s="59"/>
      <c r="S19" s="59"/>
      <c r="T19" s="59"/>
    </row>
    <row r="20" spans="1:24" ht="33" customHeight="1" x14ac:dyDescent="0.25">
      <c r="A20" s="497" t="s">
        <v>184</v>
      </c>
      <c r="B20" s="497" t="s">
        <v>183</v>
      </c>
      <c r="C20" s="479" t="s">
        <v>182</v>
      </c>
      <c r="D20" s="479"/>
      <c r="E20" s="499" t="s">
        <v>181</v>
      </c>
      <c r="F20" s="499"/>
      <c r="G20" s="497" t="s">
        <v>666</v>
      </c>
      <c r="H20" s="490" t="s">
        <v>667</v>
      </c>
      <c r="I20" s="491"/>
      <c r="J20" s="491"/>
      <c r="K20" s="491"/>
      <c r="L20" s="490" t="s">
        <v>668</v>
      </c>
      <c r="M20" s="491"/>
      <c r="N20" s="491"/>
      <c r="O20" s="491"/>
      <c r="P20" s="490" t="s">
        <v>669</v>
      </c>
      <c r="Q20" s="491"/>
      <c r="R20" s="491"/>
      <c r="S20" s="491"/>
      <c r="T20" s="501" t="s">
        <v>180</v>
      </c>
      <c r="U20" s="502"/>
      <c r="V20" s="80"/>
      <c r="W20" s="80"/>
      <c r="X20" s="80"/>
    </row>
    <row r="21" spans="1:24" ht="99.75" customHeight="1" x14ac:dyDescent="0.25">
      <c r="A21" s="498"/>
      <c r="B21" s="498"/>
      <c r="C21" s="479"/>
      <c r="D21" s="479"/>
      <c r="E21" s="499"/>
      <c r="F21" s="499"/>
      <c r="G21" s="498"/>
      <c r="H21" s="479" t="s">
        <v>2</v>
      </c>
      <c r="I21" s="479"/>
      <c r="J21" s="479" t="s">
        <v>635</v>
      </c>
      <c r="K21" s="479"/>
      <c r="L21" s="479" t="s">
        <v>2</v>
      </c>
      <c r="M21" s="479"/>
      <c r="N21" s="479" t="s">
        <v>635</v>
      </c>
      <c r="O21" s="479"/>
      <c r="P21" s="479" t="s">
        <v>2</v>
      </c>
      <c r="Q21" s="479"/>
      <c r="R21" s="479" t="s">
        <v>635</v>
      </c>
      <c r="S21" s="479"/>
      <c r="T21" s="503"/>
      <c r="U21" s="504"/>
    </row>
    <row r="22" spans="1:24" ht="89.25" customHeight="1" x14ac:dyDescent="0.25">
      <c r="A22" s="486"/>
      <c r="B22" s="486"/>
      <c r="C22" s="77" t="s">
        <v>2</v>
      </c>
      <c r="D22" s="77" t="s">
        <v>179</v>
      </c>
      <c r="E22" s="79" t="s">
        <v>649</v>
      </c>
      <c r="F22" s="79" t="s">
        <v>671</v>
      </c>
      <c r="G22" s="486"/>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69" t="s">
        <v>9</v>
      </c>
    </row>
    <row r="23" spans="1:24" ht="19.5" customHeight="1" x14ac:dyDescent="0.25">
      <c r="A23" s="70">
        <v>1</v>
      </c>
      <c r="B23" s="70">
        <v>2</v>
      </c>
      <c r="C23" s="70">
        <v>3</v>
      </c>
      <c r="D23" s="70">
        <v>4</v>
      </c>
      <c r="E23" s="70">
        <v>5</v>
      </c>
      <c r="F23" s="70">
        <v>6</v>
      </c>
      <c r="G23" s="152">
        <v>7</v>
      </c>
      <c r="H23" s="152">
        <v>8</v>
      </c>
      <c r="I23" s="152">
        <v>9</v>
      </c>
      <c r="J23" s="152">
        <v>10</v>
      </c>
      <c r="K23" s="152">
        <v>11</v>
      </c>
      <c r="L23" s="152">
        <v>12</v>
      </c>
      <c r="M23" s="152">
        <v>13</v>
      </c>
      <c r="N23" s="152">
        <v>14</v>
      </c>
      <c r="O23" s="152">
        <v>15</v>
      </c>
      <c r="P23" s="152">
        <v>16</v>
      </c>
      <c r="Q23" s="152">
        <v>17</v>
      </c>
      <c r="R23" s="152">
        <v>18</v>
      </c>
      <c r="S23" s="152">
        <v>19</v>
      </c>
      <c r="T23" s="386">
        <v>20</v>
      </c>
      <c r="U23" s="386">
        <v>21</v>
      </c>
    </row>
    <row r="24" spans="1:24" ht="47.25" customHeight="1" x14ac:dyDescent="0.25">
      <c r="A24" s="75">
        <v>1</v>
      </c>
      <c r="B24" s="74"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4.6289989999999996E-2</v>
      </c>
      <c r="O24" s="270">
        <f t="shared" si="0"/>
        <v>0</v>
      </c>
      <c r="P24" s="270">
        <f t="shared" si="0"/>
        <v>0</v>
      </c>
      <c r="Q24" s="270">
        <f t="shared" si="0"/>
        <v>0</v>
      </c>
      <c r="R24" s="270">
        <f t="shared" si="0"/>
        <v>0</v>
      </c>
      <c r="S24" s="270">
        <f t="shared" si="0"/>
        <v>0</v>
      </c>
      <c r="T24" s="270">
        <f>H24+L24+P24</f>
        <v>0</v>
      </c>
      <c r="U24" s="276">
        <f>J24+N24+R24</f>
        <v>4.6289989999999996E-2</v>
      </c>
    </row>
    <row r="25" spans="1:24" ht="24" customHeight="1" x14ac:dyDescent="0.25">
      <c r="A25" s="72" t="s">
        <v>177</v>
      </c>
      <c r="B25" s="46"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25">
      <c r="A26" s="72" t="s">
        <v>175</v>
      </c>
      <c r="B26" s="46"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5" x14ac:dyDescent="0.25">
      <c r="A27" s="72" t="s">
        <v>173</v>
      </c>
      <c r="B27" s="46"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25">
      <c r="A28" s="72" t="s">
        <v>172</v>
      </c>
      <c r="B28" s="46"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25">
      <c r="A29" s="72" t="s">
        <v>170</v>
      </c>
      <c r="B29" s="76" t="s">
        <v>169</v>
      </c>
      <c r="C29" s="270">
        <v>0</v>
      </c>
      <c r="D29" s="270">
        <v>0</v>
      </c>
      <c r="E29" s="271">
        <v>0</v>
      </c>
      <c r="F29" s="271">
        <v>0</v>
      </c>
      <c r="G29" s="271">
        <v>0</v>
      </c>
      <c r="H29" s="271">
        <v>0</v>
      </c>
      <c r="I29" s="271">
        <v>0</v>
      </c>
      <c r="J29" s="271">
        <v>0</v>
      </c>
      <c r="K29" s="271">
        <v>0</v>
      </c>
      <c r="L29" s="271">
        <v>0</v>
      </c>
      <c r="M29" s="271">
        <v>0</v>
      </c>
      <c r="N29" s="271">
        <v>4.6289989999999996E-2</v>
      </c>
      <c r="O29" s="271">
        <v>0</v>
      </c>
      <c r="P29" s="271">
        <v>0</v>
      </c>
      <c r="Q29" s="271">
        <v>0</v>
      </c>
      <c r="R29" s="271">
        <v>0</v>
      </c>
      <c r="S29" s="271">
        <v>0</v>
      </c>
      <c r="T29" s="270">
        <f t="shared" si="2"/>
        <v>0</v>
      </c>
      <c r="U29" s="276">
        <f t="shared" si="3"/>
        <v>4.6289989999999996E-2</v>
      </c>
    </row>
    <row r="30" spans="1:24" ht="47.25" x14ac:dyDescent="0.25">
      <c r="A30" s="75" t="s">
        <v>61</v>
      </c>
      <c r="B30" s="74"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4.6289990000000003E-2</v>
      </c>
      <c r="O30" s="270">
        <f t="shared" si="5"/>
        <v>0</v>
      </c>
      <c r="P30" s="270">
        <f t="shared" si="5"/>
        <v>0</v>
      </c>
      <c r="Q30" s="270">
        <f t="shared" si="5"/>
        <v>0</v>
      </c>
      <c r="R30" s="270">
        <f t="shared" si="5"/>
        <v>0</v>
      </c>
      <c r="S30" s="270">
        <f t="shared" si="5"/>
        <v>0</v>
      </c>
      <c r="T30" s="270">
        <f t="shared" si="2"/>
        <v>0</v>
      </c>
      <c r="U30" s="276">
        <f t="shared" si="3"/>
        <v>4.6289990000000003E-2</v>
      </c>
    </row>
    <row r="31" spans="1:24" x14ac:dyDescent="0.25">
      <c r="A31" s="75" t="s">
        <v>167</v>
      </c>
      <c r="B31" s="46" t="s">
        <v>166</v>
      </c>
      <c r="C31" s="270">
        <v>0</v>
      </c>
      <c r="D31" s="270">
        <v>0</v>
      </c>
      <c r="E31" s="271">
        <v>0</v>
      </c>
      <c r="F31" s="271">
        <v>0</v>
      </c>
      <c r="G31" s="271">
        <v>0</v>
      </c>
      <c r="H31" s="271">
        <v>0</v>
      </c>
      <c r="I31" s="271">
        <v>0</v>
      </c>
      <c r="J31" s="271">
        <v>0</v>
      </c>
      <c r="K31" s="271">
        <v>0</v>
      </c>
      <c r="L31" s="271">
        <v>0</v>
      </c>
      <c r="M31" s="271">
        <v>0</v>
      </c>
      <c r="N31" s="271">
        <v>4.6289990000000003E-2</v>
      </c>
      <c r="O31" s="271">
        <v>0</v>
      </c>
      <c r="P31" s="271">
        <v>0</v>
      </c>
      <c r="Q31" s="271">
        <v>0</v>
      </c>
      <c r="R31" s="271">
        <v>0</v>
      </c>
      <c r="S31" s="271">
        <v>0</v>
      </c>
      <c r="T31" s="270">
        <f t="shared" si="2"/>
        <v>0</v>
      </c>
      <c r="U31" s="276">
        <f t="shared" si="3"/>
        <v>4.6289990000000003E-2</v>
      </c>
    </row>
    <row r="32" spans="1:24" ht="31.5" x14ac:dyDescent="0.25">
      <c r="A32" s="75" t="s">
        <v>165</v>
      </c>
      <c r="B32" s="46" t="s">
        <v>164</v>
      </c>
      <c r="C32" s="270">
        <v>0</v>
      </c>
      <c r="D32" s="270">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0">
        <f t="shared" si="2"/>
        <v>0</v>
      </c>
      <c r="U32" s="276">
        <f t="shared" si="3"/>
        <v>0</v>
      </c>
    </row>
    <row r="33" spans="1:21" x14ac:dyDescent="0.25">
      <c r="A33" s="75" t="s">
        <v>163</v>
      </c>
      <c r="B33" s="46"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25">
      <c r="A34" s="75" t="s">
        <v>161</v>
      </c>
      <c r="B34" s="46"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2"/>
        <v>0</v>
      </c>
      <c r="U34" s="276">
        <f t="shared" si="3"/>
        <v>0</v>
      </c>
    </row>
    <row r="35" spans="1:21" ht="31.5" x14ac:dyDescent="0.25">
      <c r="A35" s="75" t="s">
        <v>60</v>
      </c>
      <c r="B35" s="74"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5" x14ac:dyDescent="0.25">
      <c r="A36" s="72" t="s">
        <v>158</v>
      </c>
      <c r="B36" s="71"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25">
      <c r="A37" s="72" t="s">
        <v>156</v>
      </c>
      <c r="B37" s="71"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25">
      <c r="A38" s="72" t="s">
        <v>155</v>
      </c>
      <c r="B38" s="71"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5" x14ac:dyDescent="0.25">
      <c r="A39" s="72" t="s">
        <v>154</v>
      </c>
      <c r="B39" s="46"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5" x14ac:dyDescent="0.25">
      <c r="A40" s="72" t="s">
        <v>153</v>
      </c>
      <c r="B40" s="46"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25">
      <c r="A41" s="72" t="s">
        <v>152</v>
      </c>
      <c r="B41" s="46"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75" x14ac:dyDescent="0.25">
      <c r="A42" s="72" t="s">
        <v>151</v>
      </c>
      <c r="B42" s="71"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25">
      <c r="A43" s="75" t="s">
        <v>59</v>
      </c>
      <c r="B43" s="74"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25">
      <c r="A44" s="72" t="s">
        <v>149</v>
      </c>
      <c r="B44" s="46"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25">
      <c r="A45" s="72" t="s">
        <v>147</v>
      </c>
      <c r="B45" s="46"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25">
      <c r="A46" s="72" t="s">
        <v>145</v>
      </c>
      <c r="B46" s="46"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5" x14ac:dyDescent="0.25">
      <c r="A47" s="72" t="s">
        <v>143</v>
      </c>
      <c r="B47" s="46"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5" x14ac:dyDescent="0.25">
      <c r="A48" s="72" t="s">
        <v>141</v>
      </c>
      <c r="B48" s="46"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1" x14ac:dyDescent="0.25">
      <c r="A49" s="72" t="s">
        <v>139</v>
      </c>
      <c r="B49" s="46"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1" ht="18.75" x14ac:dyDescent="0.25">
      <c r="A50" s="72" t="s">
        <v>137</v>
      </c>
      <c r="B50" s="71"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1" ht="35.25" customHeight="1" x14ac:dyDescent="0.25">
      <c r="A51" s="75" t="s">
        <v>57</v>
      </c>
      <c r="B51" s="74"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1" x14ac:dyDescent="0.25">
      <c r="A52" s="72" t="s">
        <v>134</v>
      </c>
      <c r="B52" s="46"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row>
    <row r="53" spans="1:21" x14ac:dyDescent="0.25">
      <c r="A53" s="72" t="s">
        <v>132</v>
      </c>
      <c r="B53" s="46"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1" x14ac:dyDescent="0.25">
      <c r="A54" s="72" t="s">
        <v>131</v>
      </c>
      <c r="B54" s="71"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1" x14ac:dyDescent="0.25">
      <c r="A55" s="72" t="s">
        <v>130</v>
      </c>
      <c r="B55" s="71"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1" x14ac:dyDescent="0.25">
      <c r="A56" s="72" t="s">
        <v>129</v>
      </c>
      <c r="B56" s="71"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1" ht="18.75" x14ac:dyDescent="0.25">
      <c r="A57" s="72" t="s">
        <v>128</v>
      </c>
      <c r="B57" s="71"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1" ht="36.75" customHeight="1" x14ac:dyDescent="0.25">
      <c r="A58" s="75" t="s">
        <v>56</v>
      </c>
      <c r="B58" s="96"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1" x14ac:dyDescent="0.25">
      <c r="A59" s="75" t="s">
        <v>54</v>
      </c>
      <c r="B59" s="74"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1" x14ac:dyDescent="0.25">
      <c r="A60" s="72" t="s">
        <v>220</v>
      </c>
      <c r="B60" s="73"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1" x14ac:dyDescent="0.25">
      <c r="A61" s="72" t="s">
        <v>221</v>
      </c>
      <c r="B61" s="73"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1" x14ac:dyDescent="0.25">
      <c r="A62" s="72" t="s">
        <v>222</v>
      </c>
      <c r="B62" s="73"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1" x14ac:dyDescent="0.25">
      <c r="A63" s="72" t="s">
        <v>223</v>
      </c>
      <c r="B63" s="73"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1" ht="18.75" x14ac:dyDescent="0.25">
      <c r="A64" s="72" t="s">
        <v>224</v>
      </c>
      <c r="B64" s="71"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94"/>
      <c r="C66" s="494"/>
      <c r="D66" s="494"/>
      <c r="E66" s="494"/>
      <c r="F66" s="494"/>
      <c r="G66" s="494"/>
      <c r="H66" s="494"/>
      <c r="I66" s="494"/>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495"/>
      <c r="C68" s="495"/>
      <c r="D68" s="495"/>
      <c r="E68" s="495"/>
      <c r="F68" s="495"/>
      <c r="G68" s="495"/>
      <c r="H68" s="495"/>
      <c r="I68" s="495"/>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94"/>
      <c r="C70" s="494"/>
      <c r="D70" s="494"/>
      <c r="E70" s="494"/>
      <c r="F70" s="494"/>
      <c r="G70" s="494"/>
      <c r="H70" s="494"/>
      <c r="I70" s="494"/>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94"/>
      <c r="C72" s="494"/>
      <c r="D72" s="494"/>
      <c r="E72" s="494"/>
      <c r="F72" s="494"/>
      <c r="G72" s="494"/>
      <c r="H72" s="494"/>
      <c r="I72" s="494"/>
      <c r="J72" s="63"/>
      <c r="K72" s="63"/>
      <c r="L72" s="59"/>
      <c r="M72" s="59"/>
      <c r="N72" s="65"/>
      <c r="O72" s="59"/>
      <c r="P72" s="59"/>
      <c r="Q72" s="59"/>
      <c r="R72" s="59"/>
      <c r="S72" s="59"/>
      <c r="T72" s="59"/>
    </row>
    <row r="73" spans="1:20" ht="32.25" customHeight="1" x14ac:dyDescent="0.25">
      <c r="A73" s="59"/>
      <c r="B73" s="495"/>
      <c r="C73" s="495"/>
      <c r="D73" s="495"/>
      <c r="E73" s="495"/>
      <c r="F73" s="495"/>
      <c r="G73" s="495"/>
      <c r="H73" s="495"/>
      <c r="I73" s="495"/>
      <c r="J73" s="64"/>
      <c r="K73" s="64"/>
      <c r="L73" s="59"/>
      <c r="M73" s="59"/>
      <c r="N73" s="59"/>
      <c r="O73" s="59"/>
      <c r="P73" s="59"/>
      <c r="Q73" s="59"/>
      <c r="R73" s="59"/>
      <c r="S73" s="59"/>
      <c r="T73" s="59"/>
    </row>
    <row r="74" spans="1:20" ht="51.75" customHeight="1" x14ac:dyDescent="0.25">
      <c r="A74" s="59"/>
      <c r="B74" s="494"/>
      <c r="C74" s="494"/>
      <c r="D74" s="494"/>
      <c r="E74" s="494"/>
      <c r="F74" s="494"/>
      <c r="G74" s="494"/>
      <c r="H74" s="494"/>
      <c r="I74" s="494"/>
      <c r="J74" s="63"/>
      <c r="K74" s="63"/>
      <c r="L74" s="59"/>
      <c r="M74" s="59"/>
      <c r="N74" s="59"/>
      <c r="O74" s="59"/>
      <c r="P74" s="59"/>
      <c r="Q74" s="59"/>
      <c r="R74" s="59"/>
      <c r="S74" s="59"/>
      <c r="T74" s="59"/>
    </row>
    <row r="75" spans="1:20" ht="21.75" customHeight="1" x14ac:dyDescent="0.25">
      <c r="A75" s="59"/>
      <c r="B75" s="492"/>
      <c r="C75" s="492"/>
      <c r="D75" s="492"/>
      <c r="E75" s="492"/>
      <c r="F75" s="492"/>
      <c r="G75" s="492"/>
      <c r="H75" s="492"/>
      <c r="I75" s="492"/>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93"/>
      <c r="C77" s="493"/>
      <c r="D77" s="493"/>
      <c r="E77" s="493"/>
      <c r="F77" s="493"/>
      <c r="G77" s="493"/>
      <c r="H77" s="493"/>
      <c r="I77" s="493"/>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N4"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8" t="str">
        <f>'1. паспорт местоположение'!A12:C12</f>
        <v>M_22-0332</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8" t="str">
        <f>'1. паспорт местоположение'!A15</f>
        <v>Вынос (переустройство)  КЛ-0,4 кВ: ТП-142 - ул. Грекова, 12 (инв.542875603)  Калининградский ГО</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4"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4" customFormat="1" x14ac:dyDescent="0.25">
      <c r="A21" s="519" t="s">
        <v>509</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4" customFormat="1" ht="58.5" customHeight="1" x14ac:dyDescent="0.25">
      <c r="A22" s="510" t="s">
        <v>50</v>
      </c>
      <c r="B22" s="521" t="s">
        <v>22</v>
      </c>
      <c r="C22" s="510" t="s">
        <v>49</v>
      </c>
      <c r="D22" s="510" t="s">
        <v>48</v>
      </c>
      <c r="E22" s="524" t="s">
        <v>520</v>
      </c>
      <c r="F22" s="525"/>
      <c r="G22" s="525"/>
      <c r="H22" s="525"/>
      <c r="I22" s="525"/>
      <c r="J22" s="525"/>
      <c r="K22" s="525"/>
      <c r="L22" s="526"/>
      <c r="M22" s="510" t="s">
        <v>47</v>
      </c>
      <c r="N22" s="510" t="s">
        <v>46</v>
      </c>
      <c r="O22" s="510" t="s">
        <v>45</v>
      </c>
      <c r="P22" s="505" t="s">
        <v>255</v>
      </c>
      <c r="Q22" s="505" t="s">
        <v>44</v>
      </c>
      <c r="R22" s="505" t="s">
        <v>43</v>
      </c>
      <c r="S22" s="505" t="s">
        <v>42</v>
      </c>
      <c r="T22" s="505"/>
      <c r="U22" s="527" t="s">
        <v>41</v>
      </c>
      <c r="V22" s="527" t="s">
        <v>40</v>
      </c>
      <c r="W22" s="505" t="s">
        <v>39</v>
      </c>
      <c r="X22" s="505" t="s">
        <v>38</v>
      </c>
      <c r="Y22" s="505" t="s">
        <v>37</v>
      </c>
      <c r="Z22" s="512" t="s">
        <v>36</v>
      </c>
      <c r="AA22" s="505" t="s">
        <v>35</v>
      </c>
      <c r="AB22" s="505" t="s">
        <v>34</v>
      </c>
      <c r="AC22" s="505" t="s">
        <v>33</v>
      </c>
      <c r="AD22" s="505" t="s">
        <v>32</v>
      </c>
      <c r="AE22" s="505" t="s">
        <v>31</v>
      </c>
      <c r="AF22" s="505" t="s">
        <v>30</v>
      </c>
      <c r="AG22" s="505"/>
      <c r="AH22" s="505"/>
      <c r="AI22" s="505"/>
      <c r="AJ22" s="505"/>
      <c r="AK22" s="505"/>
      <c r="AL22" s="505" t="s">
        <v>29</v>
      </c>
      <c r="AM22" s="505"/>
      <c r="AN22" s="505"/>
      <c r="AO22" s="505"/>
      <c r="AP22" s="505" t="s">
        <v>28</v>
      </c>
      <c r="AQ22" s="505"/>
      <c r="AR22" s="505" t="s">
        <v>27</v>
      </c>
      <c r="AS22" s="505" t="s">
        <v>26</v>
      </c>
      <c r="AT22" s="505" t="s">
        <v>25</v>
      </c>
      <c r="AU22" s="505" t="s">
        <v>24</v>
      </c>
      <c r="AV22" s="513" t="s">
        <v>23</v>
      </c>
    </row>
    <row r="23" spans="1:48" s="24" customFormat="1" ht="64.5" customHeight="1" x14ac:dyDescent="0.25">
      <c r="A23" s="520"/>
      <c r="B23" s="522"/>
      <c r="C23" s="520"/>
      <c r="D23" s="520"/>
      <c r="E23" s="515" t="s">
        <v>21</v>
      </c>
      <c r="F23" s="506" t="s">
        <v>126</v>
      </c>
      <c r="G23" s="506" t="s">
        <v>125</v>
      </c>
      <c r="H23" s="506" t="s">
        <v>124</v>
      </c>
      <c r="I23" s="508" t="s">
        <v>430</v>
      </c>
      <c r="J23" s="508" t="s">
        <v>431</v>
      </c>
      <c r="K23" s="508" t="s">
        <v>432</v>
      </c>
      <c r="L23" s="506" t="s">
        <v>74</v>
      </c>
      <c r="M23" s="520"/>
      <c r="N23" s="520"/>
      <c r="O23" s="520"/>
      <c r="P23" s="505"/>
      <c r="Q23" s="505"/>
      <c r="R23" s="505"/>
      <c r="S23" s="517" t="s">
        <v>2</v>
      </c>
      <c r="T23" s="517" t="s">
        <v>9</v>
      </c>
      <c r="U23" s="527"/>
      <c r="V23" s="527"/>
      <c r="W23" s="505"/>
      <c r="X23" s="505"/>
      <c r="Y23" s="505"/>
      <c r="Z23" s="505"/>
      <c r="AA23" s="505"/>
      <c r="AB23" s="505"/>
      <c r="AC23" s="505"/>
      <c r="AD23" s="505"/>
      <c r="AE23" s="505"/>
      <c r="AF23" s="505" t="s">
        <v>20</v>
      </c>
      <c r="AG23" s="505"/>
      <c r="AH23" s="505" t="s">
        <v>19</v>
      </c>
      <c r="AI23" s="505"/>
      <c r="AJ23" s="510" t="s">
        <v>18</v>
      </c>
      <c r="AK23" s="510" t="s">
        <v>17</v>
      </c>
      <c r="AL23" s="510" t="s">
        <v>16</v>
      </c>
      <c r="AM23" s="510" t="s">
        <v>15</v>
      </c>
      <c r="AN23" s="510" t="s">
        <v>14</v>
      </c>
      <c r="AO23" s="510" t="s">
        <v>13</v>
      </c>
      <c r="AP23" s="510" t="s">
        <v>12</v>
      </c>
      <c r="AQ23" s="528" t="s">
        <v>9</v>
      </c>
      <c r="AR23" s="505"/>
      <c r="AS23" s="505"/>
      <c r="AT23" s="505"/>
      <c r="AU23" s="505"/>
      <c r="AV23" s="514"/>
    </row>
    <row r="24" spans="1:48" s="24"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47" t="s">
        <v>11</v>
      </c>
      <c r="AG24" s="147" t="s">
        <v>10</v>
      </c>
      <c r="AH24" s="148" t="s">
        <v>2</v>
      </c>
      <c r="AI24" s="148" t="s">
        <v>9</v>
      </c>
      <c r="AJ24" s="511"/>
      <c r="AK24" s="511"/>
      <c r="AL24" s="511"/>
      <c r="AM24" s="511"/>
      <c r="AN24" s="511"/>
      <c r="AO24" s="511"/>
      <c r="AP24" s="511"/>
      <c r="AQ24" s="529"/>
      <c r="AR24" s="505"/>
      <c r="AS24" s="505"/>
      <c r="AT24" s="505"/>
      <c r="AU24" s="505"/>
      <c r="AV24" s="514"/>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10" t="str">
        <f>A9</f>
        <v>Акционерное общество "Россети Янтарь"</v>
      </c>
      <c r="C26" s="20" t="s">
        <v>62</v>
      </c>
      <c r="D26" s="21" t="s">
        <v>636</v>
      </c>
      <c r="E26" s="309"/>
      <c r="F26" s="309"/>
      <c r="G26" s="309"/>
      <c r="H26" s="309"/>
      <c r="I26" s="309">
        <f>'3.2 паспорт Техсостояние ЛЭП'!R26</f>
        <v>6.9000000000000006E-2</v>
      </c>
      <c r="J26" s="309"/>
      <c r="K26" s="309"/>
      <c r="L26" s="309"/>
      <c r="M26" s="394" t="s">
        <v>691</v>
      </c>
      <c r="N26" s="395" t="s">
        <v>692</v>
      </c>
      <c r="O26" s="395" t="s">
        <v>680</v>
      </c>
      <c r="P26" s="396">
        <v>322.76967000000002</v>
      </c>
      <c r="Q26" s="397"/>
      <c r="R26" s="396">
        <f>P26</f>
        <v>322.76967000000002</v>
      </c>
      <c r="S26" s="397" t="s">
        <v>693</v>
      </c>
      <c r="T26" s="397" t="s">
        <v>694</v>
      </c>
      <c r="U26" s="398">
        <v>3</v>
      </c>
      <c r="V26" s="398">
        <v>3</v>
      </c>
      <c r="W26" s="394" t="s">
        <v>695</v>
      </c>
      <c r="X26" s="399"/>
      <c r="Y26" s="394"/>
      <c r="Z26" s="400"/>
      <c r="AA26" s="396"/>
      <c r="AB26" s="399">
        <f>X26</f>
        <v>0</v>
      </c>
      <c r="AC26" s="394" t="s">
        <v>695</v>
      </c>
      <c r="AD26" s="396">
        <f>'8. Общие сведения'!B59*1000</f>
        <v>46.289990000000003</v>
      </c>
      <c r="AE26" s="396">
        <f>AD26</f>
        <v>46.289990000000003</v>
      </c>
      <c r="AF26" s="398"/>
      <c r="AG26" s="394"/>
      <c r="AH26" s="400"/>
      <c r="AI26" s="400"/>
      <c r="AJ26" s="400"/>
      <c r="AK26" s="400"/>
      <c r="AL26" s="397"/>
      <c r="AM26" s="397"/>
      <c r="AN26" s="400"/>
      <c r="AO26" s="397"/>
      <c r="AP26" s="400">
        <v>44698</v>
      </c>
      <c r="AQ26" s="400">
        <v>44698</v>
      </c>
      <c r="AR26" s="400">
        <v>44698</v>
      </c>
      <c r="AS26" s="400">
        <v>44698</v>
      </c>
      <c r="AT26" s="400">
        <v>44759</v>
      </c>
      <c r="AU26" s="397"/>
      <c r="AV26" s="397" t="s">
        <v>696</v>
      </c>
    </row>
    <row r="27" spans="1:48" s="19" customFormat="1" ht="11.25" x14ac:dyDescent="0.2">
      <c r="A27" s="22"/>
      <c r="B27" s="310"/>
      <c r="C27" s="20"/>
      <c r="D27" s="21"/>
      <c r="E27" s="309"/>
      <c r="F27" s="309"/>
      <c r="G27" s="309"/>
      <c r="H27" s="309"/>
      <c r="I27" s="309"/>
      <c r="J27" s="309"/>
      <c r="K27" s="309"/>
      <c r="L27" s="331"/>
      <c r="M27" s="394"/>
      <c r="N27" s="395"/>
      <c r="O27" s="395"/>
      <c r="P27" s="396"/>
      <c r="Q27" s="397"/>
      <c r="R27" s="397"/>
      <c r="S27" s="397"/>
      <c r="T27" s="397"/>
      <c r="U27" s="398"/>
      <c r="V27" s="398"/>
      <c r="W27" s="394" t="s">
        <v>697</v>
      </c>
      <c r="X27" s="399"/>
      <c r="Y27" s="394"/>
      <c r="Z27" s="400"/>
      <c r="AA27" s="396"/>
      <c r="AB27" s="399"/>
      <c r="AC27" s="399"/>
      <c r="AD27" s="396"/>
      <c r="AE27" s="396"/>
      <c r="AF27" s="398"/>
      <c r="AG27" s="394"/>
      <c r="AH27" s="400"/>
      <c r="AI27" s="400"/>
      <c r="AJ27" s="400"/>
      <c r="AK27" s="400"/>
      <c r="AL27" s="397"/>
      <c r="AM27" s="397"/>
      <c r="AN27" s="400"/>
      <c r="AO27" s="397"/>
      <c r="AP27" s="400"/>
      <c r="AQ27" s="400"/>
      <c r="AR27" s="400"/>
      <c r="AS27" s="400"/>
      <c r="AT27" s="400"/>
      <c r="AU27" s="397"/>
      <c r="AV27" s="397"/>
    </row>
    <row r="28" spans="1:48" s="19" customFormat="1" ht="11.25" x14ac:dyDescent="0.2">
      <c r="A28" s="22"/>
      <c r="B28" s="310"/>
      <c r="C28" s="20"/>
      <c r="D28" s="21"/>
      <c r="E28" s="309"/>
      <c r="F28" s="309"/>
      <c r="G28" s="309"/>
      <c r="H28" s="309"/>
      <c r="I28" s="309"/>
      <c r="J28" s="309"/>
      <c r="K28" s="309"/>
      <c r="L28" s="331"/>
      <c r="M28" s="394"/>
      <c r="N28" s="395"/>
      <c r="O28" s="395"/>
      <c r="P28" s="396"/>
      <c r="Q28" s="397"/>
      <c r="R28" s="397"/>
      <c r="S28" s="397"/>
      <c r="T28" s="397"/>
      <c r="U28" s="398"/>
      <c r="V28" s="398"/>
      <c r="W28" s="394" t="s">
        <v>698</v>
      </c>
      <c r="X28" s="399"/>
      <c r="Y28" s="394"/>
      <c r="Z28" s="400"/>
      <c r="AA28" s="396"/>
      <c r="AB28" s="399"/>
      <c r="AC28" s="399"/>
      <c r="AD28" s="396"/>
      <c r="AE28" s="396"/>
      <c r="AF28" s="398"/>
      <c r="AG28" s="394"/>
      <c r="AH28" s="400"/>
      <c r="AI28" s="400"/>
      <c r="AJ28" s="400"/>
      <c r="AK28" s="400"/>
      <c r="AL28" s="397"/>
      <c r="AM28" s="397"/>
      <c r="AN28" s="400"/>
      <c r="AO28" s="397"/>
      <c r="AP28" s="400"/>
      <c r="AQ28" s="400"/>
      <c r="AR28" s="400"/>
      <c r="AS28" s="400"/>
      <c r="AT28" s="400"/>
      <c r="AU28" s="397"/>
      <c r="AV28" s="397"/>
    </row>
    <row r="29" spans="1:48" s="19" customFormat="1" ht="11.25" x14ac:dyDescent="0.2">
      <c r="A29" s="22"/>
      <c r="B29" s="310"/>
      <c r="C29" s="20"/>
      <c r="D29" s="21"/>
      <c r="E29" s="309"/>
      <c r="F29" s="309"/>
      <c r="G29" s="309"/>
      <c r="H29" s="309"/>
      <c r="I29" s="309"/>
      <c r="J29" s="309"/>
      <c r="K29" s="309"/>
      <c r="L29" s="331"/>
      <c r="M29" s="394"/>
      <c r="N29" s="395"/>
      <c r="O29" s="395"/>
      <c r="P29" s="396"/>
      <c r="Q29" s="397"/>
      <c r="R29" s="397"/>
      <c r="S29" s="397"/>
      <c r="T29" s="397"/>
      <c r="U29" s="398"/>
      <c r="V29" s="398"/>
      <c r="W29" s="394"/>
      <c r="X29" s="399"/>
      <c r="Y29" s="394"/>
      <c r="Z29" s="400"/>
      <c r="AA29" s="396"/>
      <c r="AB29" s="399"/>
      <c r="AC29" s="399"/>
      <c r="AD29" s="396"/>
      <c r="AE29" s="396"/>
      <c r="AF29" s="398"/>
      <c r="AG29" s="394"/>
      <c r="AH29" s="400"/>
      <c r="AI29" s="400"/>
      <c r="AJ29" s="400"/>
      <c r="AK29" s="400"/>
      <c r="AL29" s="397"/>
      <c r="AM29" s="397"/>
      <c r="AN29" s="400"/>
      <c r="AO29" s="397"/>
      <c r="AP29" s="400"/>
      <c r="AQ29" s="400"/>
      <c r="AR29" s="400"/>
      <c r="AS29" s="400"/>
      <c r="AT29" s="400"/>
      <c r="AU29" s="397"/>
      <c r="AV29" s="397"/>
    </row>
    <row r="30" spans="1:48" x14ac:dyDescent="0.25">
      <c r="AD30" s="401">
        <f>SUM(AD26:AD29)</f>
        <v>46.289990000000003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view="pageBreakPreview" topLeftCell="A7" zoomScale="90" zoomScaleNormal="90" zoomScaleSheetLayoutView="90" workbookViewId="0">
      <selection activeCell="B28" sqref="B28"/>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37" t="str">
        <f>'1. паспорт местоположение'!A5:C5</f>
        <v>Год раскрытия информации: 2023 год</v>
      </c>
      <c r="B5" s="537"/>
      <c r="C5" s="83"/>
      <c r="D5" s="83"/>
      <c r="E5" s="83"/>
      <c r="F5" s="83"/>
      <c r="G5" s="83"/>
      <c r="H5" s="83"/>
    </row>
    <row r="6" spans="1:8" ht="18.75" x14ac:dyDescent="0.3">
      <c r="A6" s="260"/>
      <c r="B6" s="260"/>
      <c r="C6" s="260"/>
      <c r="D6" s="260"/>
      <c r="E6" s="260"/>
      <c r="F6" s="260"/>
      <c r="G6" s="260"/>
      <c r="H6" s="260"/>
    </row>
    <row r="7" spans="1:8" ht="18.75" x14ac:dyDescent="0.25">
      <c r="A7" s="417" t="s">
        <v>7</v>
      </c>
      <c r="B7" s="417"/>
      <c r="C7" s="153"/>
      <c r="D7" s="153"/>
      <c r="E7" s="153"/>
      <c r="F7" s="153"/>
      <c r="G7" s="153"/>
      <c r="H7" s="153"/>
    </row>
    <row r="8" spans="1:8" ht="18.75" x14ac:dyDescent="0.25">
      <c r="A8" s="153"/>
      <c r="B8" s="153"/>
      <c r="C8" s="153"/>
      <c r="D8" s="153"/>
      <c r="E8" s="153"/>
      <c r="F8" s="153"/>
      <c r="G8" s="153"/>
      <c r="H8" s="153"/>
    </row>
    <row r="9" spans="1:8" x14ac:dyDescent="0.25">
      <c r="A9" s="418" t="str">
        <f>'1. паспорт местоположение'!A9:C9</f>
        <v>Акционерное общество "Россети Янтарь"</v>
      </c>
      <c r="B9" s="418"/>
      <c r="C9" s="167"/>
      <c r="D9" s="167"/>
      <c r="E9" s="167"/>
      <c r="F9" s="167"/>
      <c r="G9" s="167"/>
      <c r="H9" s="167"/>
    </row>
    <row r="10" spans="1:8" x14ac:dyDescent="0.25">
      <c r="A10" s="422" t="s">
        <v>6</v>
      </c>
      <c r="B10" s="422"/>
      <c r="C10" s="155"/>
      <c r="D10" s="155"/>
      <c r="E10" s="155"/>
      <c r="F10" s="155"/>
      <c r="G10" s="155"/>
      <c r="H10" s="155"/>
    </row>
    <row r="11" spans="1:8" ht="18.75" x14ac:dyDescent="0.25">
      <c r="A11" s="153"/>
      <c r="B11" s="153"/>
      <c r="C11" s="153"/>
      <c r="D11" s="153"/>
      <c r="E11" s="153"/>
      <c r="F11" s="153"/>
      <c r="G11" s="153"/>
      <c r="H11" s="153"/>
    </row>
    <row r="12" spans="1:8" x14ac:dyDescent="0.25">
      <c r="A12" s="418" t="str">
        <f>'1. паспорт местоположение'!A12:C12</f>
        <v>M_22-0332</v>
      </c>
      <c r="B12" s="418"/>
      <c r="C12" s="167"/>
      <c r="D12" s="167"/>
      <c r="E12" s="167"/>
      <c r="F12" s="167"/>
      <c r="G12" s="167"/>
      <c r="H12" s="167"/>
    </row>
    <row r="13" spans="1:8" x14ac:dyDescent="0.25">
      <c r="A13" s="422" t="s">
        <v>5</v>
      </c>
      <c r="B13" s="422"/>
      <c r="C13" s="155"/>
      <c r="D13" s="155"/>
      <c r="E13" s="155"/>
      <c r="F13" s="155"/>
      <c r="G13" s="155"/>
      <c r="H13" s="155"/>
    </row>
    <row r="14" spans="1:8" ht="18.75" x14ac:dyDescent="0.25">
      <c r="A14" s="10"/>
      <c r="B14" s="10"/>
      <c r="C14" s="10"/>
      <c r="D14" s="10"/>
      <c r="E14" s="10"/>
      <c r="F14" s="10"/>
      <c r="G14" s="10"/>
      <c r="H14" s="10"/>
    </row>
    <row r="15" spans="1:8" x14ac:dyDescent="0.25">
      <c r="A15" s="530" t="str">
        <f>'1. паспорт местоположение'!A15:C15</f>
        <v>Вынос (переустройство)  КЛ-0,4 кВ: ТП-142 - ул. Грекова, 12 (инв.542875603)  Калининградский ГО</v>
      </c>
      <c r="B15" s="531"/>
      <c r="C15" s="167"/>
      <c r="D15" s="167"/>
      <c r="E15" s="167"/>
      <c r="F15" s="167"/>
      <c r="G15" s="167"/>
      <c r="H15" s="167"/>
    </row>
    <row r="16" spans="1:8" x14ac:dyDescent="0.25">
      <c r="A16" s="422" t="s">
        <v>4</v>
      </c>
      <c r="B16" s="422"/>
      <c r="C16" s="155"/>
      <c r="D16" s="155"/>
      <c r="E16" s="155"/>
      <c r="F16" s="155"/>
      <c r="G16" s="155"/>
      <c r="H16" s="155"/>
    </row>
    <row r="17" spans="1:2" x14ac:dyDescent="0.25">
      <c r="B17" s="121"/>
    </row>
    <row r="18" spans="1:2" x14ac:dyDescent="0.25">
      <c r="A18" s="532" t="s">
        <v>510</v>
      </c>
      <c r="B18" s="533"/>
    </row>
    <row r="19" spans="1:2" x14ac:dyDescent="0.25">
      <c r="B19" s="41"/>
    </row>
    <row r="20" spans="1:2" ht="16.5" thickBot="1" x14ac:dyDescent="0.3">
      <c r="B20" s="122"/>
    </row>
    <row r="21" spans="1:2" ht="30.75" thickBot="1" x14ac:dyDescent="0.3">
      <c r="A21" s="123" t="s">
        <v>380</v>
      </c>
      <c r="B21" s="124" t="str">
        <f>A15</f>
        <v>Вынос (переустройство)  КЛ-0,4 кВ: ТП-142 - ул. Грекова, 12 (инв.542875603)  Калининградский ГО</v>
      </c>
    </row>
    <row r="22" spans="1:2" ht="16.5" thickBot="1" x14ac:dyDescent="0.3">
      <c r="A22" s="123" t="s">
        <v>381</v>
      </c>
      <c r="B22" s="12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3" t="s">
        <v>346</v>
      </c>
      <c r="B23" s="125" t="s">
        <v>647</v>
      </c>
    </row>
    <row r="24" spans="1:2" ht="16.5" thickBot="1" x14ac:dyDescent="0.3">
      <c r="A24" s="123" t="s">
        <v>382</v>
      </c>
      <c r="B24" s="125" t="str">
        <f>CONCATENATE('3.2 паспорт Техсостояние ЛЭП'!R26," (",'3.2 паспорт Техсостояние ЛЭП'!S26,") км")</f>
        <v>0,069 (0) км</v>
      </c>
    </row>
    <row r="25" spans="1:2" ht="16.5" thickBot="1" x14ac:dyDescent="0.3">
      <c r="A25" s="126" t="s">
        <v>383</v>
      </c>
      <c r="B25" s="124" t="s">
        <v>636</v>
      </c>
    </row>
    <row r="26" spans="1:2" ht="16.5" thickBot="1" x14ac:dyDescent="0.3">
      <c r="A26" s="127" t="s">
        <v>384</v>
      </c>
      <c r="B26" s="125" t="s">
        <v>673</v>
      </c>
    </row>
    <row r="27" spans="1:2" ht="29.25" thickBot="1" x14ac:dyDescent="0.3">
      <c r="A27" s="134" t="s">
        <v>675</v>
      </c>
      <c r="B27" s="388">
        <f>'5. анализ эконом эфф'!B122</f>
        <v>0.21395</v>
      </c>
    </row>
    <row r="28" spans="1:2" ht="16.5" thickBot="1" x14ac:dyDescent="0.3">
      <c r="A28" s="129" t="s">
        <v>385</v>
      </c>
      <c r="B28" s="129" t="s">
        <v>674</v>
      </c>
    </row>
    <row r="29" spans="1:2" ht="29.25" thickBot="1" x14ac:dyDescent="0.3">
      <c r="A29" s="135" t="s">
        <v>386</v>
      </c>
      <c r="B29" s="342">
        <f>B30</f>
        <v>4.6289990000000003E-2</v>
      </c>
    </row>
    <row r="30" spans="1:2" ht="29.25" thickBot="1" x14ac:dyDescent="0.3">
      <c r="A30" s="135" t="s">
        <v>387</v>
      </c>
      <c r="B30" s="342">
        <f>B32+B41+B58</f>
        <v>4.6289990000000003E-2</v>
      </c>
    </row>
    <row r="31" spans="1:2" ht="16.5" thickBot="1" x14ac:dyDescent="0.3">
      <c r="A31" s="129" t="s">
        <v>388</v>
      </c>
      <c r="B31" s="342"/>
    </row>
    <row r="32" spans="1:2" ht="29.25" thickBot="1" x14ac:dyDescent="0.3">
      <c r="A32" s="135" t="s">
        <v>389</v>
      </c>
      <c r="B32" s="342">
        <f>B33+B37</f>
        <v>0</v>
      </c>
    </row>
    <row r="33" spans="1:3" s="265" customFormat="1" ht="16.5" thickBot="1" x14ac:dyDescent="0.3">
      <c r="A33" s="277" t="s">
        <v>390</v>
      </c>
      <c r="B33" s="343">
        <v>0</v>
      </c>
    </row>
    <row r="34" spans="1:3" ht="16.5" thickBot="1" x14ac:dyDescent="0.3">
      <c r="A34" s="129" t="s">
        <v>391</v>
      </c>
      <c r="B34" s="266">
        <f>B33/$B$27</f>
        <v>0</v>
      </c>
    </row>
    <row r="35" spans="1:3" ht="16.5" thickBot="1" x14ac:dyDescent="0.3">
      <c r="A35" s="129" t="s">
        <v>392</v>
      </c>
      <c r="B35" s="342">
        <v>0</v>
      </c>
      <c r="C35" s="120">
        <v>1</v>
      </c>
    </row>
    <row r="36" spans="1:3" ht="16.5" thickBot="1" x14ac:dyDescent="0.3">
      <c r="A36" s="129" t="s">
        <v>393</v>
      </c>
      <c r="B36" s="342">
        <v>0</v>
      </c>
      <c r="C36" s="120">
        <v>2</v>
      </c>
    </row>
    <row r="37" spans="1:3" s="265" customFormat="1" ht="16.5" thickBot="1" x14ac:dyDescent="0.3">
      <c r="A37" s="277" t="s">
        <v>390</v>
      </c>
      <c r="B37" s="343">
        <v>0</v>
      </c>
    </row>
    <row r="38" spans="1:3" ht="16.5" thickBot="1" x14ac:dyDescent="0.3">
      <c r="A38" s="129" t="s">
        <v>391</v>
      </c>
      <c r="B38" s="266">
        <f>B37/$B$27</f>
        <v>0</v>
      </c>
    </row>
    <row r="39" spans="1:3" ht="16.5" thickBot="1" x14ac:dyDescent="0.3">
      <c r="A39" s="129" t="s">
        <v>392</v>
      </c>
      <c r="B39" s="342">
        <v>0</v>
      </c>
      <c r="C39" s="120">
        <v>1</v>
      </c>
    </row>
    <row r="40" spans="1:3" ht="16.5" thickBot="1" x14ac:dyDescent="0.3">
      <c r="A40" s="129" t="s">
        <v>393</v>
      </c>
      <c r="B40" s="342">
        <v>0</v>
      </c>
      <c r="C40" s="120">
        <v>2</v>
      </c>
    </row>
    <row r="41" spans="1:3" ht="29.25" thickBot="1" x14ac:dyDescent="0.3">
      <c r="A41" s="135" t="s">
        <v>394</v>
      </c>
      <c r="B41" s="342">
        <f>B42+B46+B50+B54</f>
        <v>0</v>
      </c>
    </row>
    <row r="42" spans="1:3" s="265" customFormat="1" ht="16.5" thickBot="1" x14ac:dyDescent="0.3">
      <c r="A42" s="264" t="s">
        <v>390</v>
      </c>
      <c r="B42" s="343">
        <v>0</v>
      </c>
    </row>
    <row r="43" spans="1:3" ht="16.5" thickBot="1" x14ac:dyDescent="0.3">
      <c r="A43" s="129" t="s">
        <v>391</v>
      </c>
      <c r="B43" s="266">
        <f>B42/$B$27</f>
        <v>0</v>
      </c>
    </row>
    <row r="44" spans="1:3" ht="16.5" thickBot="1" x14ac:dyDescent="0.3">
      <c r="A44" s="129" t="s">
        <v>392</v>
      </c>
      <c r="B44" s="342">
        <v>0</v>
      </c>
      <c r="C44" s="120">
        <v>1</v>
      </c>
    </row>
    <row r="45" spans="1:3" ht="16.5" thickBot="1" x14ac:dyDescent="0.3">
      <c r="A45" s="129" t="s">
        <v>393</v>
      </c>
      <c r="B45" s="342">
        <v>0</v>
      </c>
      <c r="C45" s="120">
        <v>2</v>
      </c>
    </row>
    <row r="46" spans="1:3" s="265" customFormat="1" ht="16.5" thickBot="1" x14ac:dyDescent="0.3">
      <c r="A46" s="264" t="s">
        <v>390</v>
      </c>
      <c r="B46" s="343">
        <v>0</v>
      </c>
    </row>
    <row r="47" spans="1:3" ht="16.5" thickBot="1" x14ac:dyDescent="0.3">
      <c r="A47" s="129" t="s">
        <v>391</v>
      </c>
      <c r="B47" s="266">
        <f>B46/$B$27</f>
        <v>0</v>
      </c>
    </row>
    <row r="48" spans="1:3" ht="16.5" thickBot="1" x14ac:dyDescent="0.3">
      <c r="A48" s="129" t="s">
        <v>392</v>
      </c>
      <c r="B48" s="342">
        <v>0</v>
      </c>
      <c r="C48" s="120">
        <v>1</v>
      </c>
    </row>
    <row r="49" spans="1:3" ht="16.5" thickBot="1" x14ac:dyDescent="0.3">
      <c r="A49" s="129" t="s">
        <v>393</v>
      </c>
      <c r="B49" s="342">
        <v>0</v>
      </c>
      <c r="C49" s="120">
        <v>2</v>
      </c>
    </row>
    <row r="50" spans="1:3" s="265" customFormat="1" ht="16.5" thickBot="1" x14ac:dyDescent="0.3">
      <c r="A50" s="264" t="s">
        <v>390</v>
      </c>
      <c r="B50" s="343">
        <v>0</v>
      </c>
    </row>
    <row r="51" spans="1:3" ht="16.5" thickBot="1" x14ac:dyDescent="0.3">
      <c r="A51" s="129" t="s">
        <v>391</v>
      </c>
      <c r="B51" s="266">
        <f>B50/$B$27</f>
        <v>0</v>
      </c>
    </row>
    <row r="52" spans="1:3" ht="16.5" thickBot="1" x14ac:dyDescent="0.3">
      <c r="A52" s="129" t="s">
        <v>392</v>
      </c>
      <c r="B52" s="342">
        <v>0</v>
      </c>
      <c r="C52" s="120">
        <v>1</v>
      </c>
    </row>
    <row r="53" spans="1:3" ht="16.5" thickBot="1" x14ac:dyDescent="0.3">
      <c r="A53" s="129" t="s">
        <v>393</v>
      </c>
      <c r="B53" s="342">
        <v>0</v>
      </c>
      <c r="C53" s="120">
        <v>2</v>
      </c>
    </row>
    <row r="54" spans="1:3" s="265" customFormat="1" ht="16.5" thickBot="1" x14ac:dyDescent="0.3">
      <c r="A54" s="264" t="s">
        <v>390</v>
      </c>
      <c r="B54" s="343">
        <v>0</v>
      </c>
    </row>
    <row r="55" spans="1:3" ht="16.5" thickBot="1" x14ac:dyDescent="0.3">
      <c r="A55" s="129" t="s">
        <v>391</v>
      </c>
      <c r="B55" s="266">
        <f>B54/$B$27</f>
        <v>0</v>
      </c>
    </row>
    <row r="56" spans="1:3" ht="16.5" thickBot="1" x14ac:dyDescent="0.3">
      <c r="A56" s="129" t="s">
        <v>392</v>
      </c>
      <c r="B56" s="342">
        <v>0</v>
      </c>
      <c r="C56" s="120">
        <v>1</v>
      </c>
    </row>
    <row r="57" spans="1:3" ht="16.5" thickBot="1" x14ac:dyDescent="0.3">
      <c r="A57" s="129" t="s">
        <v>393</v>
      </c>
      <c r="B57" s="342">
        <v>0</v>
      </c>
      <c r="C57" s="120">
        <v>2</v>
      </c>
    </row>
    <row r="58" spans="1:3" ht="29.25" thickBot="1" x14ac:dyDescent="0.3">
      <c r="A58" s="135" t="s">
        <v>395</v>
      </c>
      <c r="B58" s="342">
        <f>B59+B63+B67+B71</f>
        <v>4.6289990000000003E-2</v>
      </c>
    </row>
    <row r="59" spans="1:3" s="265" customFormat="1" ht="30.75" thickBot="1" x14ac:dyDescent="0.3">
      <c r="A59" s="402" t="s">
        <v>699</v>
      </c>
      <c r="B59" s="403">
        <v>4.6289990000000003E-2</v>
      </c>
    </row>
    <row r="60" spans="1:3" ht="16.5" thickBot="1" x14ac:dyDescent="0.3">
      <c r="A60" s="129" t="s">
        <v>391</v>
      </c>
      <c r="B60" s="266">
        <f>B59/$B$27</f>
        <v>0.21635891563449405</v>
      </c>
    </row>
    <row r="61" spans="1:3" ht="16.5" thickBot="1" x14ac:dyDescent="0.3">
      <c r="A61" s="129" t="s">
        <v>392</v>
      </c>
      <c r="B61" s="342">
        <v>4.6289990000000003E-2</v>
      </c>
      <c r="C61" s="120">
        <v>1</v>
      </c>
    </row>
    <row r="62" spans="1:3" ht="16.5" thickBot="1" x14ac:dyDescent="0.3">
      <c r="A62" s="129" t="s">
        <v>393</v>
      </c>
      <c r="B62" s="342">
        <v>4.6289990000000003E-2</v>
      </c>
      <c r="C62" s="120">
        <v>2</v>
      </c>
    </row>
    <row r="63" spans="1:3" s="265" customFormat="1" ht="16.5" thickBot="1" x14ac:dyDescent="0.3">
      <c r="A63" s="264" t="s">
        <v>390</v>
      </c>
      <c r="B63" s="343">
        <v>0</v>
      </c>
    </row>
    <row r="64" spans="1:3" ht="16.5" thickBot="1" x14ac:dyDescent="0.3">
      <c r="A64" s="129" t="s">
        <v>391</v>
      </c>
      <c r="B64" s="266">
        <f>B63/$B$27</f>
        <v>0</v>
      </c>
    </row>
    <row r="65" spans="1:3" ht="16.5" thickBot="1" x14ac:dyDescent="0.3">
      <c r="A65" s="129" t="s">
        <v>392</v>
      </c>
      <c r="B65" s="342">
        <v>0</v>
      </c>
      <c r="C65" s="120">
        <v>1</v>
      </c>
    </row>
    <row r="66" spans="1:3" ht="16.5" thickBot="1" x14ac:dyDescent="0.3">
      <c r="A66" s="129" t="s">
        <v>393</v>
      </c>
      <c r="B66" s="342">
        <v>0</v>
      </c>
      <c r="C66" s="120">
        <v>2</v>
      </c>
    </row>
    <row r="67" spans="1:3" s="265" customFormat="1" ht="16.5" thickBot="1" x14ac:dyDescent="0.3">
      <c r="A67" s="264" t="s">
        <v>390</v>
      </c>
      <c r="B67" s="343">
        <v>0</v>
      </c>
    </row>
    <row r="68" spans="1:3" ht="16.5" thickBot="1" x14ac:dyDescent="0.3">
      <c r="A68" s="129" t="s">
        <v>391</v>
      </c>
      <c r="B68" s="266">
        <f>B67/$B$27</f>
        <v>0</v>
      </c>
    </row>
    <row r="69" spans="1:3" ht="16.5" thickBot="1" x14ac:dyDescent="0.3">
      <c r="A69" s="129" t="s">
        <v>392</v>
      </c>
      <c r="B69" s="342">
        <v>0</v>
      </c>
      <c r="C69" s="120">
        <v>1</v>
      </c>
    </row>
    <row r="70" spans="1:3" ht="16.5" thickBot="1" x14ac:dyDescent="0.3">
      <c r="A70" s="129" t="s">
        <v>393</v>
      </c>
      <c r="B70" s="342">
        <v>0</v>
      </c>
      <c r="C70" s="120">
        <v>2</v>
      </c>
    </row>
    <row r="71" spans="1:3" s="265" customFormat="1" ht="16.5" thickBot="1" x14ac:dyDescent="0.3">
      <c r="A71" s="264" t="s">
        <v>390</v>
      </c>
      <c r="B71" s="343">
        <v>0</v>
      </c>
    </row>
    <row r="72" spans="1:3" ht="16.5" thickBot="1" x14ac:dyDescent="0.3">
      <c r="A72" s="129" t="s">
        <v>391</v>
      </c>
      <c r="B72" s="266">
        <f>B71/$B$27</f>
        <v>0</v>
      </c>
    </row>
    <row r="73" spans="1:3" ht="16.5" thickBot="1" x14ac:dyDescent="0.3">
      <c r="A73" s="129" t="s">
        <v>392</v>
      </c>
      <c r="B73" s="342">
        <v>0</v>
      </c>
      <c r="C73" s="120">
        <v>1</v>
      </c>
    </row>
    <row r="74" spans="1:3" ht="16.5" thickBot="1" x14ac:dyDescent="0.3">
      <c r="A74" s="129" t="s">
        <v>393</v>
      </c>
      <c r="B74" s="342">
        <v>0</v>
      </c>
      <c r="C74" s="120">
        <v>2</v>
      </c>
    </row>
    <row r="75" spans="1:3" ht="29.25" thickBot="1" x14ac:dyDescent="0.3">
      <c r="A75" s="128" t="s">
        <v>396</v>
      </c>
      <c r="B75" s="266">
        <f>B30/B27</f>
        <v>0.21635891563449405</v>
      </c>
    </row>
    <row r="76" spans="1:3" ht="16.5" thickBot="1" x14ac:dyDescent="0.3">
      <c r="A76" s="130" t="s">
        <v>388</v>
      </c>
      <c r="B76" s="136"/>
    </row>
    <row r="77" spans="1:3" ht="16.5" thickBot="1" x14ac:dyDescent="0.3">
      <c r="A77" s="130" t="s">
        <v>397</v>
      </c>
      <c r="B77" s="136"/>
    </row>
    <row r="78" spans="1:3" ht="16.5" thickBot="1" x14ac:dyDescent="0.3">
      <c r="A78" s="130" t="s">
        <v>398</v>
      </c>
      <c r="B78" s="136"/>
    </row>
    <row r="79" spans="1:3" ht="16.5" thickBot="1" x14ac:dyDescent="0.3">
      <c r="A79" s="130" t="s">
        <v>399</v>
      </c>
      <c r="B79" s="404">
        <f>B60</f>
        <v>0.21635891563449405</v>
      </c>
    </row>
    <row r="80" spans="1:3" customFormat="1" thickBot="1" x14ac:dyDescent="0.3">
      <c r="A80" s="392" t="s">
        <v>676</v>
      </c>
      <c r="B80" s="393">
        <f>B81+B85</f>
        <v>0.21635891563449405</v>
      </c>
    </row>
    <row r="81" spans="1:3" customFormat="1" thickBot="1" x14ac:dyDescent="0.3">
      <c r="A81" s="277" t="s">
        <v>390</v>
      </c>
      <c r="B81" s="343">
        <v>0</v>
      </c>
    </row>
    <row r="82" spans="1:3" customFormat="1" thickBot="1" x14ac:dyDescent="0.3">
      <c r="A82" s="129" t="s">
        <v>391</v>
      </c>
      <c r="B82" s="266">
        <f>B81/$B$27</f>
        <v>0</v>
      </c>
    </row>
    <row r="83" spans="1:3" customFormat="1" ht="16.5" thickBot="1" x14ac:dyDescent="0.3">
      <c r="A83" s="129" t="s">
        <v>677</v>
      </c>
      <c r="B83" s="342"/>
      <c r="C83" s="120">
        <v>1</v>
      </c>
    </row>
    <row r="84" spans="1:3" customFormat="1" ht="16.5" thickBot="1" x14ac:dyDescent="0.3">
      <c r="A84" s="129" t="s">
        <v>678</v>
      </c>
      <c r="B84" s="342"/>
      <c r="C84" s="120">
        <v>2</v>
      </c>
    </row>
    <row r="85" spans="1:3" ht="16.5" thickBot="1" x14ac:dyDescent="0.3">
      <c r="A85" s="126" t="s">
        <v>400</v>
      </c>
      <c r="B85" s="267">
        <f>B86/$B$27</f>
        <v>0.21635891563449405</v>
      </c>
    </row>
    <row r="86" spans="1:3" ht="16.5" thickBot="1" x14ac:dyDescent="0.3">
      <c r="A86" s="126" t="s">
        <v>401</v>
      </c>
      <c r="B86" s="268">
        <f xml:space="preserve"> SUMIF(C33:C84, 1,B33:B84)</f>
        <v>4.6289990000000003E-2</v>
      </c>
    </row>
    <row r="87" spans="1:3" ht="16.5" thickBot="1" x14ac:dyDescent="0.3">
      <c r="A87" s="126" t="s">
        <v>402</v>
      </c>
      <c r="B87" s="267">
        <f>B88/$B$27</f>
        <v>0.21635891563449405</v>
      </c>
    </row>
    <row r="88" spans="1:3" ht="16.5" thickBot="1" x14ac:dyDescent="0.3">
      <c r="A88" s="127" t="s">
        <v>403</v>
      </c>
      <c r="B88" s="268">
        <f xml:space="preserve"> SUMIF(C33:C84, 2,B33:B84)</f>
        <v>4.6289990000000003E-2</v>
      </c>
    </row>
    <row r="89" spans="1:3" ht="15.6" customHeight="1" x14ac:dyDescent="0.25">
      <c r="A89" s="128" t="s">
        <v>404</v>
      </c>
      <c r="B89" s="130" t="s">
        <v>405</v>
      </c>
    </row>
    <row r="90" spans="1:3" x14ac:dyDescent="0.25">
      <c r="A90" s="132" t="s">
        <v>406</v>
      </c>
      <c r="B90" s="132" t="s">
        <v>680</v>
      </c>
    </row>
    <row r="91" spans="1:3" x14ac:dyDescent="0.25">
      <c r="A91" s="132" t="s">
        <v>407</v>
      </c>
      <c r="B91" s="132" t="s">
        <v>700</v>
      </c>
    </row>
    <row r="92" spans="1:3" x14ac:dyDescent="0.25">
      <c r="A92" s="132" t="s">
        <v>408</v>
      </c>
      <c r="B92" s="132"/>
    </row>
    <row r="93" spans="1:3" x14ac:dyDescent="0.25">
      <c r="A93" s="132" t="s">
        <v>409</v>
      </c>
      <c r="B93" s="132"/>
    </row>
    <row r="94" spans="1:3" ht="16.5" thickBot="1" x14ac:dyDescent="0.3">
      <c r="A94" s="133" t="s">
        <v>410</v>
      </c>
      <c r="B94" s="133"/>
    </row>
    <row r="95" spans="1:3" ht="30.75" thickBot="1" x14ac:dyDescent="0.3">
      <c r="A95" s="130" t="s">
        <v>411</v>
      </c>
      <c r="B95" s="131" t="s">
        <v>636</v>
      </c>
    </row>
    <row r="96" spans="1:3" ht="29.25" thickBot="1" x14ac:dyDescent="0.3">
      <c r="A96" s="126" t="s">
        <v>412</v>
      </c>
      <c r="B96" s="337">
        <v>7</v>
      </c>
    </row>
    <row r="97" spans="1:2" ht="16.5" thickBot="1" x14ac:dyDescent="0.3">
      <c r="A97" s="130" t="s">
        <v>388</v>
      </c>
      <c r="B97" s="338"/>
    </row>
    <row r="98" spans="1:2" ht="16.5" thickBot="1" x14ac:dyDescent="0.3">
      <c r="A98" s="130" t="s">
        <v>413</v>
      </c>
      <c r="B98" s="337">
        <v>4</v>
      </c>
    </row>
    <row r="99" spans="1:2" ht="16.5" thickBot="1" x14ac:dyDescent="0.3">
      <c r="A99" s="130" t="s">
        <v>414</v>
      </c>
      <c r="B99" s="338">
        <v>3</v>
      </c>
    </row>
    <row r="100" spans="1:2" ht="16.5" thickBot="1" x14ac:dyDescent="0.3">
      <c r="A100" s="139" t="s">
        <v>415</v>
      </c>
      <c r="B100" s="336" t="s">
        <v>628</v>
      </c>
    </row>
    <row r="101" spans="1:2" ht="16.5" thickBot="1" x14ac:dyDescent="0.3">
      <c r="A101" s="126" t="s">
        <v>416</v>
      </c>
      <c r="B101" s="137"/>
    </row>
    <row r="102" spans="1:2" ht="16.5" thickBot="1" x14ac:dyDescent="0.3">
      <c r="A102" s="132" t="s">
        <v>417</v>
      </c>
      <c r="B102" s="140" t="s">
        <v>628</v>
      </c>
    </row>
    <row r="103" spans="1:2" ht="16.5" thickBot="1" x14ac:dyDescent="0.3">
      <c r="A103" s="132" t="s">
        <v>418</v>
      </c>
      <c r="B103" s="140" t="s">
        <v>628</v>
      </c>
    </row>
    <row r="104" spans="1:2" ht="16.5" thickBot="1" x14ac:dyDescent="0.3">
      <c r="A104" s="132" t="s">
        <v>419</v>
      </c>
      <c r="B104" s="140" t="s">
        <v>628</v>
      </c>
    </row>
    <row r="105" spans="1:2" ht="29.25" thickBot="1" x14ac:dyDescent="0.3">
      <c r="A105" s="141" t="s">
        <v>420</v>
      </c>
      <c r="B105" s="138" t="s">
        <v>646</v>
      </c>
    </row>
    <row r="106" spans="1:2" ht="28.5" x14ac:dyDescent="0.25">
      <c r="A106" s="128" t="s">
        <v>421</v>
      </c>
      <c r="B106" s="534" t="s">
        <v>628</v>
      </c>
    </row>
    <row r="107" spans="1:2" x14ac:dyDescent="0.25">
      <c r="A107" s="132" t="s">
        <v>422</v>
      </c>
      <c r="B107" s="535"/>
    </row>
    <row r="108" spans="1:2" x14ac:dyDescent="0.25">
      <c r="A108" s="132" t="s">
        <v>423</v>
      </c>
      <c r="B108" s="535"/>
    </row>
    <row r="109" spans="1:2" x14ac:dyDescent="0.25">
      <c r="A109" s="132" t="s">
        <v>424</v>
      </c>
      <c r="B109" s="535"/>
    </row>
    <row r="110" spans="1:2" x14ac:dyDescent="0.25">
      <c r="A110" s="132" t="s">
        <v>425</v>
      </c>
      <c r="B110" s="535"/>
    </row>
    <row r="111" spans="1:2" ht="16.5" thickBot="1" x14ac:dyDescent="0.3">
      <c r="A111" s="142" t="s">
        <v>426</v>
      </c>
      <c r="B111" s="536"/>
    </row>
    <row r="114" spans="1:2" x14ac:dyDescent="0.25">
      <c r="A114" s="143"/>
      <c r="B114" s="144"/>
    </row>
    <row r="115" spans="1:2" x14ac:dyDescent="0.25">
      <c r="B115" s="145"/>
    </row>
    <row r="116" spans="1:2" x14ac:dyDescent="0.25">
      <c r="B116" s="146"/>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571</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53">
        <v>2</v>
      </c>
    </row>
    <row r="7" spans="1:1" s="112"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2"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2" customFormat="1" ht="36" customHeight="1" x14ac:dyDescent="0.25">
      <c r="A44" s="257" t="s">
        <v>614</v>
      </c>
    </row>
    <row r="45" spans="1:1" ht="36" customHeight="1" x14ac:dyDescent="0.25">
      <c r="A45" s="254" t="s">
        <v>615</v>
      </c>
    </row>
    <row r="46" spans="1:1" ht="36" customHeight="1" x14ac:dyDescent="0.25">
      <c r="A46" s="254" t="s">
        <v>616</v>
      </c>
    </row>
    <row r="47" spans="1:1" s="112" customFormat="1" ht="23.25" customHeight="1" x14ac:dyDescent="0.25">
      <c r="A47" s="257" t="s">
        <v>617</v>
      </c>
    </row>
    <row r="48" spans="1:1" s="112" customFormat="1" ht="23.25" customHeight="1" x14ac:dyDescent="0.25">
      <c r="A48" s="258" t="s">
        <v>618</v>
      </c>
    </row>
    <row r="49" spans="1:1" s="112"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650</v>
      </c>
    </row>
    <row r="2" spans="1:1" ht="18.75" customHeight="1" x14ac:dyDescent="0.25">
      <c r="A2" t="s">
        <v>651</v>
      </c>
    </row>
    <row r="3" spans="1:1" x14ac:dyDescent="0.25">
      <c r="A3" s="384" t="s">
        <v>652</v>
      </c>
    </row>
    <row r="4" spans="1:1" x14ac:dyDescent="0.25">
      <c r="A4" t="s">
        <v>653</v>
      </c>
    </row>
    <row r="5" spans="1:1" x14ac:dyDescent="0.25">
      <c r="A5" t="s">
        <v>654</v>
      </c>
    </row>
    <row r="6" spans="1:1" x14ac:dyDescent="0.25">
      <c r="A6" t="s">
        <v>655</v>
      </c>
    </row>
    <row r="7" spans="1:1" x14ac:dyDescent="0.25">
      <c r="A7" t="s">
        <v>656</v>
      </c>
    </row>
    <row r="8" spans="1:1" x14ac:dyDescent="0.25">
      <c r="A8" t="s">
        <v>657</v>
      </c>
    </row>
    <row r="9" spans="1:1" x14ac:dyDescent="0.25">
      <c r="A9" t="s">
        <v>621</v>
      </c>
    </row>
    <row r="10" spans="1:1" x14ac:dyDescent="0.25">
      <c r="A10" t="s">
        <v>622</v>
      </c>
    </row>
    <row r="11" spans="1:1" x14ac:dyDescent="0.25">
      <c r="A11" t="s">
        <v>658</v>
      </c>
    </row>
    <row r="12" spans="1:1" x14ac:dyDescent="0.25">
      <c r="A12" s="384" t="s">
        <v>659</v>
      </c>
    </row>
    <row r="13" spans="1:1" x14ac:dyDescent="0.25">
      <c r="A13" t="s">
        <v>660</v>
      </c>
    </row>
    <row r="14" spans="1:1" x14ac:dyDescent="0.25">
      <c r="A14" t="s">
        <v>623</v>
      </c>
    </row>
    <row r="15" spans="1:1" x14ac:dyDescent="0.25">
      <c r="A15" t="s">
        <v>661</v>
      </c>
    </row>
    <row r="16" spans="1:1" x14ac:dyDescent="0.25">
      <c r="A16" t="s">
        <v>662</v>
      </c>
    </row>
    <row r="17" spans="1:1" x14ac:dyDescent="0.25">
      <c r="A17" t="s">
        <v>624</v>
      </c>
    </row>
    <row r="18" spans="1:1" x14ac:dyDescent="0.25">
      <c r="A18" t="s">
        <v>663</v>
      </c>
    </row>
    <row r="19" spans="1:1" x14ac:dyDescent="0.25">
      <c r="A19" t="s">
        <v>664</v>
      </c>
    </row>
    <row r="20" spans="1:1" ht="17.25" customHeight="1" x14ac:dyDescent="0.25">
      <c r="A20" t="s">
        <v>625</v>
      </c>
    </row>
    <row r="21" spans="1:1" x14ac:dyDescent="0.25">
      <c r="A21" t="s">
        <v>665</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17" t="s">
        <v>7</v>
      </c>
      <c r="B6" s="417"/>
      <c r="C6" s="417"/>
      <c r="D6" s="417"/>
      <c r="E6" s="417"/>
      <c r="F6" s="417"/>
      <c r="G6" s="417"/>
      <c r="H6" s="417"/>
      <c r="I6" s="417"/>
      <c r="J6" s="417"/>
      <c r="K6" s="417"/>
      <c r="L6" s="417"/>
      <c r="M6" s="417"/>
      <c r="N6" s="417"/>
      <c r="O6" s="417"/>
      <c r="P6" s="417"/>
      <c r="Q6" s="417"/>
      <c r="R6" s="417"/>
      <c r="S6" s="417"/>
      <c r="T6" s="12"/>
      <c r="U6" s="12"/>
      <c r="V6" s="12"/>
      <c r="W6" s="12"/>
      <c r="X6" s="12"/>
      <c r="Y6" s="12"/>
      <c r="Z6" s="12"/>
      <c r="AA6" s="12"/>
      <c r="AB6" s="12"/>
    </row>
    <row r="7" spans="1:28" s="11" customFormat="1" ht="18.75" x14ac:dyDescent="0.2">
      <c r="A7" s="417"/>
      <c r="B7" s="417"/>
      <c r="C7" s="417"/>
      <c r="D7" s="417"/>
      <c r="E7" s="417"/>
      <c r="F7" s="417"/>
      <c r="G7" s="417"/>
      <c r="H7" s="417"/>
      <c r="I7" s="417"/>
      <c r="J7" s="417"/>
      <c r="K7" s="417"/>
      <c r="L7" s="417"/>
      <c r="M7" s="417"/>
      <c r="N7" s="417"/>
      <c r="O7" s="417"/>
      <c r="P7" s="417"/>
      <c r="Q7" s="417"/>
      <c r="R7" s="417"/>
      <c r="S7" s="417"/>
      <c r="T7" s="12"/>
      <c r="U7" s="12"/>
      <c r="V7" s="12"/>
      <c r="W7" s="12"/>
      <c r="X7" s="12"/>
      <c r="Y7" s="12"/>
      <c r="Z7" s="12"/>
      <c r="AA7" s="12"/>
      <c r="AB7" s="12"/>
    </row>
    <row r="8" spans="1:28" s="11" customFormat="1" ht="18.75" x14ac:dyDescent="0.2">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12"/>
      <c r="U8" s="12"/>
      <c r="V8" s="12"/>
      <c r="W8" s="12"/>
      <c r="X8" s="12"/>
      <c r="Y8" s="12"/>
      <c r="Z8" s="12"/>
      <c r="AA8" s="12"/>
      <c r="AB8" s="12"/>
    </row>
    <row r="9" spans="1:28" s="11" customFormat="1" ht="18.75" x14ac:dyDescent="0.2">
      <c r="A9" s="422" t="s">
        <v>6</v>
      </c>
      <c r="B9" s="422"/>
      <c r="C9" s="422"/>
      <c r="D9" s="422"/>
      <c r="E9" s="422"/>
      <c r="F9" s="422"/>
      <c r="G9" s="422"/>
      <c r="H9" s="422"/>
      <c r="I9" s="422"/>
      <c r="J9" s="422"/>
      <c r="K9" s="422"/>
      <c r="L9" s="422"/>
      <c r="M9" s="422"/>
      <c r="N9" s="422"/>
      <c r="O9" s="422"/>
      <c r="P9" s="422"/>
      <c r="Q9" s="422"/>
      <c r="R9" s="422"/>
      <c r="S9" s="422"/>
      <c r="T9" s="12"/>
      <c r="U9" s="12"/>
      <c r="V9" s="12"/>
      <c r="W9" s="12"/>
      <c r="X9" s="12"/>
      <c r="Y9" s="12"/>
      <c r="Z9" s="12"/>
      <c r="AA9" s="12"/>
      <c r="AB9" s="12"/>
    </row>
    <row r="10" spans="1:28" s="11" customFormat="1" ht="18.75" x14ac:dyDescent="0.2">
      <c r="A10" s="417"/>
      <c r="B10" s="417"/>
      <c r="C10" s="417"/>
      <c r="D10" s="417"/>
      <c r="E10" s="417"/>
      <c r="F10" s="417"/>
      <c r="G10" s="417"/>
      <c r="H10" s="417"/>
      <c r="I10" s="417"/>
      <c r="J10" s="417"/>
      <c r="K10" s="417"/>
      <c r="L10" s="417"/>
      <c r="M10" s="417"/>
      <c r="N10" s="417"/>
      <c r="O10" s="417"/>
      <c r="P10" s="417"/>
      <c r="Q10" s="417"/>
      <c r="R10" s="417"/>
      <c r="S10" s="417"/>
      <c r="T10" s="12"/>
      <c r="U10" s="12"/>
      <c r="V10" s="12"/>
      <c r="W10" s="12"/>
      <c r="X10" s="12"/>
      <c r="Y10" s="12"/>
      <c r="Z10" s="12"/>
      <c r="AA10" s="12"/>
      <c r="AB10" s="12"/>
    </row>
    <row r="11" spans="1:28" s="11" customFormat="1" ht="18.75" x14ac:dyDescent="0.2">
      <c r="A11" s="418" t="str">
        <f>'1. паспорт местоположение'!A12:C12</f>
        <v>M_22-0332</v>
      </c>
      <c r="B11" s="418"/>
      <c r="C11" s="418"/>
      <c r="D11" s="418"/>
      <c r="E11" s="418"/>
      <c r="F11" s="418"/>
      <c r="G11" s="418"/>
      <c r="H11" s="418"/>
      <c r="I11" s="418"/>
      <c r="J11" s="418"/>
      <c r="K11" s="418"/>
      <c r="L11" s="418"/>
      <c r="M11" s="418"/>
      <c r="N11" s="418"/>
      <c r="O11" s="418"/>
      <c r="P11" s="418"/>
      <c r="Q11" s="418"/>
      <c r="R11" s="418"/>
      <c r="S11" s="418"/>
      <c r="T11" s="12"/>
      <c r="U11" s="12"/>
      <c r="V11" s="12"/>
      <c r="W11" s="12"/>
      <c r="X11" s="12"/>
      <c r="Y11" s="12"/>
      <c r="Z11" s="12"/>
      <c r="AA11" s="12"/>
      <c r="AB11" s="12"/>
    </row>
    <row r="12" spans="1:28" s="11"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8" t="str">
        <f>'1. паспорт местоположение'!A9:C9</f>
        <v>Акционерное общество "Россети Янтарь"</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15" customHeight="1" x14ac:dyDescent="0.2">
      <c r="A15" s="424" t="str">
        <f>'1. паспорт местоположение'!A15:C15</f>
        <v>Вынос (переустройство)  КЛ-0,4 кВ: ТП-142 - ул. Грекова, 12 (инв.542875603)  Калининградский ГО</v>
      </c>
      <c r="B15" s="422"/>
      <c r="C15" s="422"/>
      <c r="D15" s="422"/>
      <c r="E15" s="422"/>
      <c r="F15" s="422"/>
      <c r="G15" s="422"/>
      <c r="H15" s="422"/>
      <c r="I15" s="422"/>
      <c r="J15" s="422"/>
      <c r="K15" s="422"/>
      <c r="L15" s="422"/>
      <c r="M15" s="422"/>
      <c r="N15" s="422"/>
      <c r="O15" s="422"/>
      <c r="P15" s="422"/>
      <c r="Q15" s="422"/>
      <c r="R15" s="422"/>
      <c r="S15" s="422"/>
      <c r="T15" s="5"/>
      <c r="U15" s="5"/>
      <c r="V15" s="5"/>
      <c r="W15" s="5"/>
      <c r="X15" s="5"/>
      <c r="Y15" s="5"/>
      <c r="Z15" s="5"/>
      <c r="AA15" s="5"/>
      <c r="AB15" s="5"/>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485</v>
      </c>
      <c r="B17" s="426"/>
      <c r="C17" s="426"/>
      <c r="D17" s="426"/>
      <c r="E17" s="426"/>
      <c r="F17" s="426"/>
      <c r="G17" s="426"/>
      <c r="H17" s="426"/>
      <c r="I17" s="426"/>
      <c r="J17" s="426"/>
      <c r="K17" s="426"/>
      <c r="L17" s="426"/>
      <c r="M17" s="426"/>
      <c r="N17" s="426"/>
      <c r="O17" s="426"/>
      <c r="P17" s="426"/>
      <c r="Q17" s="426"/>
      <c r="R17" s="426"/>
      <c r="S17" s="426"/>
      <c r="T17" s="6"/>
      <c r="U17" s="6"/>
      <c r="V17" s="6"/>
      <c r="W17" s="6"/>
      <c r="X17" s="6"/>
      <c r="Y17" s="6"/>
      <c r="Z17" s="6"/>
      <c r="AA17" s="6"/>
      <c r="AB17" s="6"/>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16" t="s">
        <v>3</v>
      </c>
      <c r="B19" s="416" t="s">
        <v>94</v>
      </c>
      <c r="C19" s="419" t="s">
        <v>379</v>
      </c>
      <c r="D19" s="416" t="s">
        <v>378</v>
      </c>
      <c r="E19" s="416" t="s">
        <v>93</v>
      </c>
      <c r="F19" s="416" t="s">
        <v>92</v>
      </c>
      <c r="G19" s="416" t="s">
        <v>374</v>
      </c>
      <c r="H19" s="416" t="s">
        <v>91</v>
      </c>
      <c r="I19" s="416" t="s">
        <v>90</v>
      </c>
      <c r="J19" s="416" t="s">
        <v>89</v>
      </c>
      <c r="K19" s="416" t="s">
        <v>88</v>
      </c>
      <c r="L19" s="416" t="s">
        <v>87</v>
      </c>
      <c r="M19" s="416" t="s">
        <v>86</v>
      </c>
      <c r="N19" s="416" t="s">
        <v>85</v>
      </c>
      <c r="O19" s="416" t="s">
        <v>84</v>
      </c>
      <c r="P19" s="416" t="s">
        <v>83</v>
      </c>
      <c r="Q19" s="416" t="s">
        <v>377</v>
      </c>
      <c r="R19" s="416"/>
      <c r="S19" s="421" t="s">
        <v>479</v>
      </c>
      <c r="T19" s="4"/>
      <c r="U19" s="4"/>
      <c r="V19" s="4"/>
      <c r="W19" s="4"/>
      <c r="X19" s="4"/>
      <c r="Y19" s="4"/>
    </row>
    <row r="20" spans="1:28" s="3" customFormat="1" ht="180.75" customHeight="1" x14ac:dyDescent="0.2">
      <c r="A20" s="416"/>
      <c r="B20" s="416"/>
      <c r="C20" s="420"/>
      <c r="D20" s="416"/>
      <c r="E20" s="416"/>
      <c r="F20" s="416"/>
      <c r="G20" s="416"/>
      <c r="H20" s="416"/>
      <c r="I20" s="416"/>
      <c r="J20" s="416"/>
      <c r="K20" s="416"/>
      <c r="L20" s="416"/>
      <c r="M20" s="416"/>
      <c r="N20" s="416"/>
      <c r="O20" s="416"/>
      <c r="P20" s="416"/>
      <c r="Q20" s="39" t="s">
        <v>375</v>
      </c>
      <c r="R20" s="40" t="s">
        <v>376</v>
      </c>
      <c r="S20" s="421"/>
      <c r="T20" s="30"/>
      <c r="U20" s="30"/>
      <c r="V20" s="30"/>
      <c r="W20" s="30"/>
      <c r="X20" s="30"/>
      <c r="Y20" s="30"/>
      <c r="Z20" s="29"/>
      <c r="AA20" s="29"/>
      <c r="AB20" s="29"/>
    </row>
    <row r="21" spans="1:28" s="3" customFormat="1" ht="18.75" x14ac:dyDescent="0.2">
      <c r="A21" s="39">
        <v>1</v>
      </c>
      <c r="B21" s="44">
        <v>2</v>
      </c>
      <c r="C21" s="39">
        <v>3</v>
      </c>
      <c r="D21" s="44">
        <v>4</v>
      </c>
      <c r="E21" s="39">
        <v>5</v>
      </c>
      <c r="F21" s="44">
        <v>6</v>
      </c>
      <c r="G21" s="150">
        <v>7</v>
      </c>
      <c r="H21" s="151">
        <v>8</v>
      </c>
      <c r="I21" s="150">
        <v>9</v>
      </c>
      <c r="J21" s="151">
        <v>10</v>
      </c>
      <c r="K21" s="150">
        <v>11</v>
      </c>
      <c r="L21" s="151">
        <v>12</v>
      </c>
      <c r="M21" s="150">
        <v>13</v>
      </c>
      <c r="N21" s="151">
        <v>14</v>
      </c>
      <c r="O21" s="150">
        <v>15</v>
      </c>
      <c r="P21" s="151">
        <v>16</v>
      </c>
      <c r="Q21" s="150">
        <v>17</v>
      </c>
      <c r="R21" s="151">
        <v>18</v>
      </c>
      <c r="S21" s="150">
        <v>19</v>
      </c>
      <c r="T21" s="30"/>
      <c r="U21" s="30"/>
      <c r="V21" s="30"/>
      <c r="W21" s="30"/>
      <c r="X21" s="30"/>
      <c r="Y21" s="30"/>
      <c r="Z21" s="29"/>
      <c r="AA21" s="29"/>
      <c r="AB21" s="29"/>
    </row>
    <row r="22" spans="1:28" s="259" customFormat="1" ht="15.75" x14ac:dyDescent="0.25">
      <c r="A22" s="279"/>
      <c r="B22" s="263"/>
      <c r="C22" s="263"/>
      <c r="D22" s="263"/>
      <c r="E22" s="263"/>
      <c r="F22" s="263"/>
      <c r="G22" s="263"/>
      <c r="H22" s="311"/>
      <c r="I22" s="263"/>
      <c r="J22" s="311"/>
      <c r="K22" s="263"/>
      <c r="L22" s="312"/>
      <c r="M22" s="263"/>
      <c r="N22" s="263"/>
      <c r="O22" s="263"/>
      <c r="P22" s="263"/>
      <c r="Q22" s="330"/>
      <c r="R22" s="279"/>
      <c r="S22" s="313"/>
      <c r="T22" s="261"/>
      <c r="U22" s="261"/>
      <c r="V22" s="261"/>
      <c r="W22" s="261"/>
      <c r="X22" s="261"/>
      <c r="Y22" s="261"/>
      <c r="Z22" s="261"/>
      <c r="AA22" s="261"/>
      <c r="AB22" s="261"/>
    </row>
    <row r="23" spans="1:28" s="329" customFormat="1" ht="15.75" x14ac:dyDescent="0.25">
      <c r="A23" s="279"/>
      <c r="B23" s="263"/>
      <c r="C23" s="263"/>
      <c r="D23" s="263"/>
      <c r="E23" s="263"/>
      <c r="F23" s="263"/>
      <c r="G23" s="263"/>
      <c r="H23" s="311"/>
      <c r="I23" s="263"/>
      <c r="J23" s="311"/>
      <c r="K23" s="263"/>
      <c r="L23" s="312"/>
      <c r="M23" s="263"/>
      <c r="N23" s="263"/>
      <c r="O23" s="263"/>
      <c r="P23" s="263"/>
      <c r="Q23" s="330"/>
      <c r="R23" s="279"/>
      <c r="S23" s="313"/>
      <c r="T23" s="261"/>
      <c r="U23" s="261"/>
      <c r="V23" s="261"/>
      <c r="W23" s="261"/>
      <c r="X23" s="261"/>
      <c r="Y23" s="261"/>
      <c r="Z23" s="261"/>
      <c r="AA23" s="261"/>
      <c r="AB23" s="261"/>
    </row>
    <row r="24" spans="1:28" ht="20.25" customHeight="1" x14ac:dyDescent="0.25">
      <c r="A24" s="117"/>
      <c r="B24" s="44" t="s">
        <v>372</v>
      </c>
      <c r="C24" s="44"/>
      <c r="D24" s="44"/>
      <c r="E24" s="117" t="s">
        <v>373</v>
      </c>
      <c r="F24" s="117" t="s">
        <v>373</v>
      </c>
      <c r="G24" s="117" t="s">
        <v>373</v>
      </c>
      <c r="H24" s="262">
        <f>SUM(H22:H23)</f>
        <v>0</v>
      </c>
      <c r="I24" s="262">
        <f t="shared" ref="I24:J24" si="0">SUM(I22:I23)</f>
        <v>0</v>
      </c>
      <c r="J24" s="262">
        <f t="shared" si="0"/>
        <v>0</v>
      </c>
      <c r="K24" s="117"/>
      <c r="L24" s="117"/>
      <c r="M24" s="117"/>
      <c r="N24" s="117"/>
      <c r="O24" s="117"/>
      <c r="P24" s="117"/>
      <c r="Q24" s="118"/>
      <c r="R24" s="2"/>
      <c r="S24" s="262">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2023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1"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1" customFormat="1" ht="18.75" customHeight="1" x14ac:dyDescent="0.2">
      <c r="A10" s="418" t="str">
        <f>'1. паспорт местоположение'!A9:C9</f>
        <v>Акционерное общество "Россети Янтарь"</v>
      </c>
      <c r="B10" s="418"/>
      <c r="C10" s="418"/>
      <c r="D10" s="418"/>
      <c r="E10" s="418"/>
      <c r="F10" s="418"/>
      <c r="G10" s="418"/>
      <c r="H10" s="418"/>
      <c r="I10" s="418"/>
      <c r="J10" s="418"/>
      <c r="K10" s="418"/>
      <c r="L10" s="418"/>
      <c r="M10" s="418"/>
      <c r="N10" s="418"/>
      <c r="O10" s="418"/>
      <c r="P10" s="418"/>
      <c r="Q10" s="418"/>
      <c r="R10" s="418"/>
      <c r="S10" s="418"/>
      <c r="T10" s="418"/>
    </row>
    <row r="11" spans="1:20" s="11"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11"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1" customFormat="1" ht="18.75" customHeight="1" x14ac:dyDescent="0.2">
      <c r="A13" s="418" t="str">
        <f>'1. паспорт местоположение'!A12:C12</f>
        <v>M_22-0332</v>
      </c>
      <c r="B13" s="418"/>
      <c r="C13" s="418"/>
      <c r="D13" s="418"/>
      <c r="E13" s="418"/>
      <c r="F13" s="418"/>
      <c r="G13" s="418"/>
      <c r="H13" s="418"/>
      <c r="I13" s="418"/>
      <c r="J13" s="418"/>
      <c r="K13" s="418"/>
      <c r="L13" s="418"/>
      <c r="M13" s="418"/>
      <c r="N13" s="418"/>
      <c r="O13" s="418"/>
      <c r="P13" s="418"/>
      <c r="Q13" s="418"/>
      <c r="R13" s="418"/>
      <c r="S13" s="418"/>
      <c r="T13" s="418"/>
    </row>
    <row r="14" spans="1:20" s="11"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8" t="str">
        <f>'1. паспорт местоположение'!A15</f>
        <v>Вынос (переустройство)  КЛ-0,4 кВ: ТП-142 - ул. Грекова, 12 (инв.542875603)  Калининградский ГО</v>
      </c>
      <c r="B16" s="418"/>
      <c r="C16" s="418"/>
      <c r="D16" s="418"/>
      <c r="E16" s="418"/>
      <c r="F16" s="418"/>
      <c r="G16" s="418"/>
      <c r="H16" s="418"/>
      <c r="I16" s="418"/>
      <c r="J16" s="418"/>
      <c r="K16" s="418"/>
      <c r="L16" s="418"/>
      <c r="M16" s="418"/>
      <c r="N16" s="418"/>
      <c r="O16" s="418"/>
      <c r="P16" s="418"/>
      <c r="Q16" s="418"/>
      <c r="R16" s="418"/>
      <c r="S16" s="418"/>
      <c r="T16" s="418"/>
    </row>
    <row r="17" spans="1:113" s="3" customFormat="1" ht="15" customHeight="1" x14ac:dyDescent="0.2">
      <c r="A17" s="422" t="s">
        <v>4</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3" customFormat="1" ht="15" customHeight="1" x14ac:dyDescent="0.2">
      <c r="A19" s="442" t="s">
        <v>490</v>
      </c>
      <c r="B19" s="442"/>
      <c r="C19" s="442"/>
      <c r="D19" s="442"/>
      <c r="E19" s="442"/>
      <c r="F19" s="442"/>
      <c r="G19" s="442"/>
      <c r="H19" s="442"/>
      <c r="I19" s="442"/>
      <c r="J19" s="442"/>
      <c r="K19" s="442"/>
      <c r="L19" s="442"/>
      <c r="M19" s="442"/>
      <c r="N19" s="442"/>
      <c r="O19" s="442"/>
      <c r="P19" s="442"/>
      <c r="Q19" s="442"/>
      <c r="R19" s="442"/>
      <c r="S19" s="442"/>
      <c r="T19" s="442"/>
    </row>
    <row r="20" spans="1:113" s="55" customFormat="1" ht="21" customHeight="1" x14ac:dyDescent="0.25">
      <c r="A20" s="443"/>
      <c r="B20" s="443"/>
      <c r="C20" s="443"/>
      <c r="D20" s="443"/>
      <c r="E20" s="443"/>
      <c r="F20" s="443"/>
      <c r="G20" s="443"/>
      <c r="H20" s="443"/>
      <c r="I20" s="443"/>
      <c r="J20" s="443"/>
      <c r="K20" s="443"/>
      <c r="L20" s="443"/>
      <c r="M20" s="443"/>
      <c r="N20" s="443"/>
      <c r="O20" s="443"/>
      <c r="P20" s="443"/>
      <c r="Q20" s="443"/>
      <c r="R20" s="443"/>
      <c r="S20" s="443"/>
      <c r="T20" s="443"/>
    </row>
    <row r="21" spans="1:113" ht="46.5" customHeight="1" x14ac:dyDescent="0.25">
      <c r="A21" s="436" t="s">
        <v>3</v>
      </c>
      <c r="B21" s="429" t="s">
        <v>219</v>
      </c>
      <c r="C21" s="430"/>
      <c r="D21" s="433" t="s">
        <v>116</v>
      </c>
      <c r="E21" s="429" t="s">
        <v>519</v>
      </c>
      <c r="F21" s="430"/>
      <c r="G21" s="429" t="s">
        <v>269</v>
      </c>
      <c r="H21" s="430"/>
      <c r="I21" s="429" t="s">
        <v>115</v>
      </c>
      <c r="J21" s="430"/>
      <c r="K21" s="433" t="s">
        <v>114</v>
      </c>
      <c r="L21" s="429" t="s">
        <v>113</v>
      </c>
      <c r="M21" s="430"/>
      <c r="N21" s="429" t="s">
        <v>515</v>
      </c>
      <c r="O21" s="430"/>
      <c r="P21" s="433" t="s">
        <v>112</v>
      </c>
      <c r="Q21" s="439" t="s">
        <v>111</v>
      </c>
      <c r="R21" s="440"/>
      <c r="S21" s="439" t="s">
        <v>110</v>
      </c>
      <c r="T21" s="441"/>
    </row>
    <row r="22" spans="1:113" ht="204.75" customHeight="1" x14ac:dyDescent="0.25">
      <c r="A22" s="437"/>
      <c r="B22" s="431"/>
      <c r="C22" s="432"/>
      <c r="D22" s="435"/>
      <c r="E22" s="431"/>
      <c r="F22" s="432"/>
      <c r="G22" s="431"/>
      <c r="H22" s="432"/>
      <c r="I22" s="431"/>
      <c r="J22" s="432"/>
      <c r="K22" s="434"/>
      <c r="L22" s="431"/>
      <c r="M22" s="432"/>
      <c r="N22" s="431"/>
      <c r="O22" s="432"/>
      <c r="P22" s="434"/>
      <c r="Q22" s="108" t="s">
        <v>109</v>
      </c>
      <c r="R22" s="108" t="s">
        <v>489</v>
      </c>
      <c r="S22" s="108" t="s">
        <v>108</v>
      </c>
      <c r="T22" s="108" t="s">
        <v>107</v>
      </c>
    </row>
    <row r="23" spans="1:113" ht="51.75" customHeight="1" x14ac:dyDescent="0.25">
      <c r="A23" s="438"/>
      <c r="B23" s="158" t="s">
        <v>105</v>
      </c>
      <c r="C23" s="158" t="s">
        <v>106</v>
      </c>
      <c r="D23" s="434"/>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8" t="s">
        <v>105</v>
      </c>
      <c r="R23" s="108" t="s">
        <v>105</v>
      </c>
      <c r="S23" s="108" t="s">
        <v>105</v>
      </c>
      <c r="T23" s="10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34" customFormat="1" x14ac:dyDescent="0.25">
      <c r="A25" s="332" t="s">
        <v>373</v>
      </c>
      <c r="B25" s="332" t="s">
        <v>373</v>
      </c>
      <c r="C25" s="332" t="s">
        <v>373</v>
      </c>
      <c r="D25" s="332" t="s">
        <v>373</v>
      </c>
      <c r="E25" s="332" t="s">
        <v>373</v>
      </c>
      <c r="F25" s="332" t="s">
        <v>373</v>
      </c>
      <c r="G25" s="332" t="s">
        <v>373</v>
      </c>
      <c r="H25" s="332" t="s">
        <v>373</v>
      </c>
      <c r="I25" s="332" t="s">
        <v>373</v>
      </c>
      <c r="J25" s="332" t="s">
        <v>373</v>
      </c>
      <c r="K25" s="332" t="s">
        <v>373</v>
      </c>
      <c r="L25" s="332" t="s">
        <v>373</v>
      </c>
      <c r="M25" s="332" t="s">
        <v>373</v>
      </c>
      <c r="N25" s="332" t="s">
        <v>373</v>
      </c>
      <c r="O25" s="332" t="s">
        <v>373</v>
      </c>
      <c r="P25" s="56" t="s">
        <v>373</v>
      </c>
      <c r="Q25" s="333" t="s">
        <v>373</v>
      </c>
      <c r="R25" s="332" t="s">
        <v>373</v>
      </c>
      <c r="S25" s="333" t="s">
        <v>373</v>
      </c>
      <c r="T25" s="332"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28" t="s">
        <v>525</v>
      </c>
      <c r="C29" s="428"/>
      <c r="D29" s="428"/>
      <c r="E29" s="428"/>
      <c r="F29" s="428"/>
      <c r="G29" s="428"/>
      <c r="H29" s="428"/>
      <c r="I29" s="428"/>
      <c r="J29" s="428"/>
      <c r="K29" s="428"/>
      <c r="L29" s="428"/>
      <c r="M29" s="428"/>
      <c r="N29" s="428"/>
      <c r="O29" s="428"/>
      <c r="P29" s="428"/>
      <c r="Q29" s="428"/>
      <c r="R29" s="42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6" zoomScale="80" zoomScaleSheetLayoutView="80" workbookViewId="0">
      <selection activeCell="Q25" sqref="Q25:R25"/>
    </sheetView>
  </sheetViews>
  <sheetFormatPr defaultColWidth="10.7109375" defaultRowHeight="15.75" x14ac:dyDescent="0.25"/>
  <cols>
    <col min="1" max="1" width="10.7109375" style="47"/>
    <col min="2" max="3" width="22.710937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8" t="str">
        <f>'1. паспорт местоположение'!A9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11" customFormat="1" ht="18.75" customHeight="1" x14ac:dyDescent="0.2">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8" t="str">
        <f>'1. паспорт местоположение'!A12</f>
        <v>M_22-0332</v>
      </c>
      <c r="F12" s="418"/>
      <c r="G12" s="418"/>
      <c r="H12" s="418"/>
      <c r="I12" s="418"/>
      <c r="J12" s="418"/>
      <c r="K12" s="418"/>
      <c r="L12" s="418"/>
      <c r="M12" s="418"/>
      <c r="N12" s="418"/>
      <c r="O12" s="418"/>
      <c r="P12" s="418"/>
      <c r="Q12" s="418"/>
      <c r="R12" s="418"/>
      <c r="S12" s="418"/>
      <c r="T12" s="418"/>
      <c r="U12" s="418"/>
      <c r="V12" s="418"/>
      <c r="W12" s="418"/>
      <c r="X12" s="418"/>
      <c r="Y12" s="418"/>
    </row>
    <row r="13" spans="1:27" s="11" customFormat="1" ht="18.75" customHeight="1" x14ac:dyDescent="0.2">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8" t="str">
        <f>'1. паспорт местоположение'!A15</f>
        <v>Вынос (переустройство)  КЛ-0,4 кВ: ТП-142 - ул. Грекова, 12 (инв.542875603)  Калининградский ГО</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492</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55" customFormat="1" ht="21" customHeight="1" x14ac:dyDescent="0.25"/>
    <row r="21" spans="1:27" ht="15.75" customHeight="1" x14ac:dyDescent="0.25">
      <c r="A21" s="444" t="s">
        <v>3</v>
      </c>
      <c r="B21" s="447" t="s">
        <v>499</v>
      </c>
      <c r="C21" s="448"/>
      <c r="D21" s="447" t="s">
        <v>501</v>
      </c>
      <c r="E21" s="448"/>
      <c r="F21" s="439" t="s">
        <v>88</v>
      </c>
      <c r="G21" s="441"/>
      <c r="H21" s="441"/>
      <c r="I21" s="440"/>
      <c r="J21" s="444" t="s">
        <v>502</v>
      </c>
      <c r="K21" s="447" t="s">
        <v>503</v>
      </c>
      <c r="L21" s="448"/>
      <c r="M21" s="447" t="s">
        <v>504</v>
      </c>
      <c r="N21" s="448"/>
      <c r="O21" s="447" t="s">
        <v>491</v>
      </c>
      <c r="P21" s="448"/>
      <c r="Q21" s="447" t="s">
        <v>121</v>
      </c>
      <c r="R21" s="448"/>
      <c r="S21" s="444" t="s">
        <v>120</v>
      </c>
      <c r="T21" s="444" t="s">
        <v>505</v>
      </c>
      <c r="U21" s="444" t="s">
        <v>500</v>
      </c>
      <c r="V21" s="447" t="s">
        <v>119</v>
      </c>
      <c r="W21" s="448"/>
      <c r="X21" s="439" t="s">
        <v>111</v>
      </c>
      <c r="Y21" s="441"/>
      <c r="Z21" s="439" t="s">
        <v>110</v>
      </c>
      <c r="AA21" s="441"/>
    </row>
    <row r="22" spans="1:27" ht="216" customHeight="1" x14ac:dyDescent="0.25">
      <c r="A22" s="445"/>
      <c r="B22" s="449"/>
      <c r="C22" s="450"/>
      <c r="D22" s="449"/>
      <c r="E22" s="450"/>
      <c r="F22" s="439" t="s">
        <v>118</v>
      </c>
      <c r="G22" s="440"/>
      <c r="H22" s="439" t="s">
        <v>117</v>
      </c>
      <c r="I22" s="440"/>
      <c r="J22" s="446"/>
      <c r="K22" s="449"/>
      <c r="L22" s="450"/>
      <c r="M22" s="449"/>
      <c r="N22" s="450"/>
      <c r="O22" s="449"/>
      <c r="P22" s="450"/>
      <c r="Q22" s="449"/>
      <c r="R22" s="450"/>
      <c r="S22" s="446"/>
      <c r="T22" s="446"/>
      <c r="U22" s="446"/>
      <c r="V22" s="449"/>
      <c r="W22" s="450"/>
      <c r="X22" s="108" t="s">
        <v>109</v>
      </c>
      <c r="Y22" s="108" t="s">
        <v>489</v>
      </c>
      <c r="Z22" s="108" t="s">
        <v>108</v>
      </c>
      <c r="AA22" s="108" t="s">
        <v>107</v>
      </c>
    </row>
    <row r="23" spans="1:27" ht="60" customHeight="1" x14ac:dyDescent="0.25">
      <c r="A23" s="446"/>
      <c r="B23" s="156" t="s">
        <v>105</v>
      </c>
      <c r="C23" s="156"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31.5" x14ac:dyDescent="0.25">
      <c r="A25" s="341">
        <v>1</v>
      </c>
      <c r="B25" s="383" t="s">
        <v>683</v>
      </c>
      <c r="C25" s="383" t="s">
        <v>683</v>
      </c>
      <c r="D25" s="383" t="s">
        <v>684</v>
      </c>
      <c r="E25" s="383" t="s">
        <v>684</v>
      </c>
      <c r="F25" s="341">
        <v>0.4</v>
      </c>
      <c r="G25" s="341">
        <v>0.4</v>
      </c>
      <c r="H25" s="341">
        <v>0.4</v>
      </c>
      <c r="I25" s="341">
        <v>0.4</v>
      </c>
      <c r="J25" s="341" t="s">
        <v>636</v>
      </c>
      <c r="K25" s="341">
        <v>1</v>
      </c>
      <c r="L25" s="341">
        <v>1</v>
      </c>
      <c r="M25" s="341">
        <v>95</v>
      </c>
      <c r="N25" s="341">
        <v>95</v>
      </c>
      <c r="O25" s="341" t="s">
        <v>637</v>
      </c>
      <c r="P25" s="341" t="s">
        <v>637</v>
      </c>
      <c r="Q25" s="341">
        <v>6.9000000000000006E-2</v>
      </c>
      <c r="R25" s="341">
        <v>6.9000000000000006E-2</v>
      </c>
      <c r="S25" s="341" t="s">
        <v>373</v>
      </c>
      <c r="T25" s="341" t="s">
        <v>373</v>
      </c>
      <c r="U25" s="341" t="s">
        <v>373</v>
      </c>
      <c r="V25" s="341" t="s">
        <v>685</v>
      </c>
      <c r="W25" s="341" t="s">
        <v>685</v>
      </c>
      <c r="X25" s="385" t="s">
        <v>373</v>
      </c>
      <c r="Y25" s="385" t="s">
        <v>373</v>
      </c>
      <c r="Z25" s="385" t="s">
        <v>373</v>
      </c>
      <c r="AA25" s="385" t="s">
        <v>373</v>
      </c>
    </row>
    <row r="26" spans="1:27" x14ac:dyDescent="0.25">
      <c r="Q26" s="47">
        <f>SUM(Q25:Q25)</f>
        <v>6.9000000000000006E-2</v>
      </c>
      <c r="R26" s="47">
        <f>SUM(R25:R25)</f>
        <v>6.9000000000000006E-2</v>
      </c>
      <c r="S26" s="47">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2023 год</v>
      </c>
      <c r="B5" s="408"/>
      <c r="C5" s="408"/>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17" t="s">
        <v>7</v>
      </c>
      <c r="B7" s="417"/>
      <c r="C7" s="417"/>
      <c r="D7" s="12"/>
      <c r="E7" s="12"/>
      <c r="F7" s="12"/>
      <c r="G7" s="12"/>
      <c r="H7" s="12"/>
      <c r="I7" s="12"/>
      <c r="J7" s="12"/>
      <c r="K7" s="12"/>
      <c r="L7" s="12"/>
      <c r="M7" s="12"/>
      <c r="N7" s="12"/>
      <c r="O7" s="12"/>
      <c r="P7" s="12"/>
      <c r="Q7" s="12"/>
      <c r="R7" s="12"/>
      <c r="S7" s="12"/>
      <c r="T7" s="12"/>
      <c r="U7" s="12"/>
    </row>
    <row r="8" spans="1:29" s="11" customFormat="1" ht="18.75" x14ac:dyDescent="0.2">
      <c r="A8" s="417"/>
      <c r="B8" s="417"/>
      <c r="C8" s="417"/>
      <c r="D8" s="13"/>
      <c r="E8" s="13"/>
      <c r="F8" s="13"/>
      <c r="G8" s="13"/>
      <c r="H8" s="12"/>
      <c r="I8" s="12"/>
      <c r="J8" s="12"/>
      <c r="K8" s="12"/>
      <c r="L8" s="12"/>
      <c r="M8" s="12"/>
      <c r="N8" s="12"/>
      <c r="O8" s="12"/>
      <c r="P8" s="12"/>
      <c r="Q8" s="12"/>
      <c r="R8" s="12"/>
      <c r="S8" s="12"/>
      <c r="T8" s="12"/>
      <c r="U8" s="12"/>
    </row>
    <row r="9" spans="1:29" s="11" customFormat="1" ht="18.75" x14ac:dyDescent="0.2">
      <c r="A9" s="418" t="str">
        <f>'1. паспорт местоположение'!A9:C9</f>
        <v>Акционерное общество "Россети Янтарь"</v>
      </c>
      <c r="B9" s="418"/>
      <c r="C9" s="418"/>
      <c r="D9" s="7"/>
      <c r="E9" s="7"/>
      <c r="F9" s="7"/>
      <c r="G9" s="7"/>
      <c r="H9" s="12"/>
      <c r="I9" s="12"/>
      <c r="J9" s="12"/>
      <c r="K9" s="12"/>
      <c r="L9" s="12"/>
      <c r="M9" s="12"/>
      <c r="N9" s="12"/>
      <c r="O9" s="12"/>
      <c r="P9" s="12"/>
      <c r="Q9" s="12"/>
      <c r="R9" s="12"/>
      <c r="S9" s="12"/>
      <c r="T9" s="12"/>
      <c r="U9" s="12"/>
    </row>
    <row r="10" spans="1:29" s="11" customFormat="1" ht="18.75" x14ac:dyDescent="0.2">
      <c r="A10" s="422" t="s">
        <v>6</v>
      </c>
      <c r="B10" s="422"/>
      <c r="C10" s="422"/>
      <c r="D10" s="5"/>
      <c r="E10" s="5"/>
      <c r="F10" s="5"/>
      <c r="G10" s="5"/>
      <c r="H10" s="12"/>
      <c r="I10" s="12"/>
      <c r="J10" s="12"/>
      <c r="K10" s="12"/>
      <c r="L10" s="12"/>
      <c r="M10" s="12"/>
      <c r="N10" s="12"/>
      <c r="O10" s="12"/>
      <c r="P10" s="12"/>
      <c r="Q10" s="12"/>
      <c r="R10" s="12"/>
      <c r="S10" s="12"/>
      <c r="T10" s="12"/>
      <c r="U10" s="12"/>
    </row>
    <row r="11" spans="1:29" s="11" customFormat="1" ht="18.75" x14ac:dyDescent="0.2">
      <c r="A11" s="417"/>
      <c r="B11" s="417"/>
      <c r="C11" s="417"/>
      <c r="D11" s="13"/>
      <c r="E11" s="13"/>
      <c r="F11" s="13"/>
      <c r="G11" s="13"/>
      <c r="H11" s="12"/>
      <c r="I11" s="12"/>
      <c r="J11" s="12"/>
      <c r="K11" s="12"/>
      <c r="L11" s="12"/>
      <c r="M11" s="12"/>
      <c r="N11" s="12"/>
      <c r="O11" s="12"/>
      <c r="P11" s="12"/>
      <c r="Q11" s="12"/>
      <c r="R11" s="12"/>
      <c r="S11" s="12"/>
      <c r="T11" s="12"/>
      <c r="U11" s="12"/>
    </row>
    <row r="12" spans="1:29" s="11" customFormat="1" ht="18.75" x14ac:dyDescent="0.2">
      <c r="A12" s="418" t="str">
        <f>'1. паспорт местоположение'!A12:C12</f>
        <v>M_22-0332</v>
      </c>
      <c r="B12" s="418"/>
      <c r="C12" s="418"/>
      <c r="D12" s="7"/>
      <c r="E12" s="7"/>
      <c r="F12" s="7"/>
      <c r="G12" s="7"/>
      <c r="H12" s="12"/>
      <c r="I12" s="12"/>
      <c r="J12" s="12"/>
      <c r="K12" s="12"/>
      <c r="L12" s="12"/>
      <c r="M12" s="12"/>
      <c r="N12" s="12"/>
      <c r="O12" s="12"/>
      <c r="P12" s="12"/>
      <c r="Q12" s="12"/>
      <c r="R12" s="12"/>
      <c r="S12" s="12"/>
      <c r="T12" s="12"/>
      <c r="U12" s="12"/>
    </row>
    <row r="13" spans="1:29" s="11" customFormat="1" ht="18.75" x14ac:dyDescent="0.2">
      <c r="A13" s="422" t="s">
        <v>5</v>
      </c>
      <c r="B13" s="422"/>
      <c r="C13" s="42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12" x14ac:dyDescent="0.2">
      <c r="A15" s="418" t="str">
        <f>'1. паспорт местоположение'!A15</f>
        <v>Вынос (переустройство)  КЛ-0,4 кВ: ТП-142 - ул. Грекова, 12 (инв.542875603)  Калининградский ГО</v>
      </c>
      <c r="B15" s="418"/>
      <c r="C15" s="418"/>
      <c r="D15" s="7"/>
      <c r="E15" s="7"/>
      <c r="F15" s="7"/>
      <c r="G15" s="7"/>
      <c r="H15" s="7"/>
      <c r="I15" s="7"/>
      <c r="J15" s="7"/>
      <c r="K15" s="7"/>
      <c r="L15" s="7"/>
      <c r="M15" s="7"/>
      <c r="N15" s="7"/>
      <c r="O15" s="7"/>
      <c r="P15" s="7"/>
      <c r="Q15" s="7"/>
      <c r="R15" s="7"/>
      <c r="S15" s="7"/>
      <c r="T15" s="7"/>
      <c r="U15" s="7"/>
    </row>
    <row r="16" spans="1:29" s="3" customFormat="1" ht="15" customHeight="1" x14ac:dyDescent="0.2">
      <c r="A16" s="422" t="s">
        <v>4</v>
      </c>
      <c r="B16" s="422"/>
      <c r="C16" s="422"/>
      <c r="D16" s="5"/>
      <c r="E16" s="5"/>
      <c r="F16" s="5"/>
      <c r="G16" s="5"/>
      <c r="H16" s="5"/>
      <c r="I16" s="5"/>
      <c r="J16" s="5"/>
      <c r="K16" s="5"/>
      <c r="L16" s="5"/>
      <c r="M16" s="5"/>
      <c r="N16" s="5"/>
      <c r="O16" s="5"/>
      <c r="P16" s="5"/>
      <c r="Q16" s="5"/>
      <c r="R16" s="5"/>
      <c r="S16" s="5"/>
      <c r="T16" s="5"/>
      <c r="U16" s="5"/>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484</v>
      </c>
      <c r="B18" s="426"/>
      <c r="C18" s="42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8" t="s">
        <v>686</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8" t="s">
        <v>672</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517</v>
      </c>
      <c r="C24" s="27" t="s">
        <v>687</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303" t="s">
        <v>636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639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302" t="s">
        <v>688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t="s">
        <v>636</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690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3"/>
      <c r="AB6" s="153"/>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3"/>
      <c r="AB7" s="153"/>
    </row>
    <row r="8" spans="1:28" x14ac:dyDescent="0.25">
      <c r="A8" s="418" t="str">
        <f>'1. паспорт местоположение'!A9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54"/>
      <c r="AB8" s="154"/>
    </row>
    <row r="9" spans="1:28"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55"/>
      <c r="AB9" s="155"/>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3"/>
      <c r="AB10" s="153"/>
    </row>
    <row r="11" spans="1:28" x14ac:dyDescent="0.25">
      <c r="A11" s="418" t="str">
        <f>'1. паспорт местоположение'!A12:C12</f>
        <v>M_22-0332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54"/>
      <c r="AB11" s="154"/>
    </row>
    <row r="12" spans="1:28"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55"/>
      <c r="AB12" s="155"/>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8" t="str">
        <f>'1. паспорт местоположение'!A15</f>
        <v>Вынос (переустройство)  КЛ-0,4 кВ: ТП-142 - ул. Грекова, 12 (инв.542875603)  Калининградский ГО</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54"/>
      <c r="AB14" s="154"/>
    </row>
    <row r="15" spans="1:28"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55"/>
      <c r="AB15" s="155"/>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63"/>
      <c r="AB16" s="163"/>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63"/>
      <c r="AB17" s="163"/>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63"/>
      <c r="AB18" s="163"/>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63"/>
      <c r="AB19" s="163"/>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64"/>
      <c r="AB20" s="164"/>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64"/>
      <c r="AB21" s="164"/>
    </row>
    <row r="22" spans="1:28" x14ac:dyDescent="0.25">
      <c r="A22" s="452" t="s">
        <v>516</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65"/>
      <c r="AB22" s="165"/>
    </row>
    <row r="23" spans="1:28" ht="32.25" customHeight="1" x14ac:dyDescent="0.25">
      <c r="A23" s="454" t="s">
        <v>370</v>
      </c>
      <c r="B23" s="455"/>
      <c r="C23" s="455"/>
      <c r="D23" s="455"/>
      <c r="E23" s="455"/>
      <c r="F23" s="455"/>
      <c r="G23" s="455"/>
      <c r="H23" s="455"/>
      <c r="I23" s="455"/>
      <c r="J23" s="455"/>
      <c r="K23" s="455"/>
      <c r="L23" s="456"/>
      <c r="M23" s="453" t="s">
        <v>371</v>
      </c>
      <c r="N23" s="453"/>
      <c r="O23" s="453"/>
      <c r="P23" s="453"/>
      <c r="Q23" s="453"/>
      <c r="R23" s="453"/>
      <c r="S23" s="453"/>
      <c r="T23" s="453"/>
      <c r="U23" s="453"/>
      <c r="V23" s="453"/>
      <c r="W23" s="453"/>
      <c r="X23" s="453"/>
      <c r="Y23" s="453"/>
      <c r="Z23" s="453"/>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1" t="s">
        <v>256</v>
      </c>
      <c r="X24" s="111" t="s">
        <v>288</v>
      </c>
      <c r="Y24" s="111" t="s">
        <v>289</v>
      </c>
      <c r="Z24" s="113" t="s">
        <v>286</v>
      </c>
    </row>
    <row r="25" spans="1:28" ht="16.5" customHeight="1" x14ac:dyDescent="0.25">
      <c r="A25" s="105">
        <v>1</v>
      </c>
      <c r="B25" s="106">
        <v>2</v>
      </c>
      <c r="C25" s="105">
        <v>3</v>
      </c>
      <c r="D25" s="106">
        <v>4</v>
      </c>
      <c r="E25" s="105">
        <v>5</v>
      </c>
      <c r="F25" s="106">
        <v>6</v>
      </c>
      <c r="G25" s="105">
        <v>7</v>
      </c>
      <c r="H25" s="106">
        <v>8</v>
      </c>
      <c r="I25" s="105">
        <v>9</v>
      </c>
      <c r="J25" s="106">
        <v>10</v>
      </c>
      <c r="K25" s="166">
        <v>11</v>
      </c>
      <c r="L25" s="106">
        <v>12</v>
      </c>
      <c r="M25" s="166">
        <v>13</v>
      </c>
      <c r="N25" s="106">
        <v>14</v>
      </c>
      <c r="O25" s="166">
        <v>15</v>
      </c>
      <c r="P25" s="106">
        <v>16</v>
      </c>
      <c r="Q25" s="166">
        <v>17</v>
      </c>
      <c r="R25" s="106">
        <v>18</v>
      </c>
      <c r="S25" s="166">
        <v>19</v>
      </c>
      <c r="T25" s="106">
        <v>20</v>
      </c>
      <c r="U25" s="166">
        <v>21</v>
      </c>
      <c r="V25" s="106">
        <v>22</v>
      </c>
      <c r="W25" s="166">
        <v>23</v>
      </c>
      <c r="X25" s="106">
        <v>24</v>
      </c>
      <c r="Y25" s="166">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17" t="s">
        <v>7</v>
      </c>
      <c r="B7" s="417"/>
      <c r="C7" s="417"/>
      <c r="D7" s="417"/>
      <c r="E7" s="417"/>
      <c r="F7" s="417"/>
      <c r="G7" s="417"/>
      <c r="H7" s="417"/>
      <c r="I7" s="417"/>
      <c r="J7" s="417"/>
      <c r="K7" s="417"/>
      <c r="L7" s="417"/>
      <c r="M7" s="417"/>
      <c r="N7" s="12"/>
      <c r="O7" s="12"/>
      <c r="P7" s="12"/>
      <c r="Q7" s="12"/>
      <c r="R7" s="12"/>
      <c r="S7" s="12"/>
      <c r="T7" s="12"/>
      <c r="U7" s="12"/>
      <c r="V7" s="12"/>
      <c r="W7" s="12"/>
      <c r="X7" s="12"/>
    </row>
    <row r="8" spans="1:26" s="11" customFormat="1" ht="18.75" x14ac:dyDescent="0.2">
      <c r="A8" s="417"/>
      <c r="B8" s="417"/>
      <c r="C8" s="417"/>
      <c r="D8" s="417"/>
      <c r="E8" s="417"/>
      <c r="F8" s="417"/>
      <c r="G8" s="417"/>
      <c r="H8" s="417"/>
      <c r="I8" s="417"/>
      <c r="J8" s="417"/>
      <c r="K8" s="417"/>
      <c r="L8" s="417"/>
      <c r="M8" s="417"/>
      <c r="N8" s="12"/>
      <c r="O8" s="12"/>
      <c r="P8" s="12"/>
      <c r="Q8" s="12"/>
      <c r="R8" s="12"/>
      <c r="S8" s="12"/>
      <c r="T8" s="12"/>
      <c r="U8" s="12"/>
      <c r="V8" s="12"/>
      <c r="W8" s="12"/>
      <c r="X8" s="12"/>
    </row>
    <row r="9" spans="1:26" s="11" customFormat="1" ht="18.75" x14ac:dyDescent="0.2">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12"/>
      <c r="O9" s="12"/>
      <c r="P9" s="12"/>
      <c r="Q9" s="12"/>
      <c r="R9" s="12"/>
      <c r="S9" s="12"/>
      <c r="T9" s="12"/>
      <c r="U9" s="12"/>
      <c r="V9" s="12"/>
      <c r="W9" s="12"/>
      <c r="X9" s="12"/>
    </row>
    <row r="10" spans="1:26" s="11" customFormat="1" ht="18.75" x14ac:dyDescent="0.2">
      <c r="A10" s="422" t="s">
        <v>6</v>
      </c>
      <c r="B10" s="422"/>
      <c r="C10" s="422"/>
      <c r="D10" s="422"/>
      <c r="E10" s="422"/>
      <c r="F10" s="422"/>
      <c r="G10" s="422"/>
      <c r="H10" s="422"/>
      <c r="I10" s="422"/>
      <c r="J10" s="422"/>
      <c r="K10" s="422"/>
      <c r="L10" s="422"/>
      <c r="M10" s="422"/>
      <c r="N10" s="12"/>
      <c r="O10" s="12"/>
      <c r="P10" s="12"/>
      <c r="Q10" s="12"/>
      <c r="R10" s="12"/>
      <c r="S10" s="12"/>
      <c r="T10" s="12"/>
      <c r="U10" s="12"/>
      <c r="V10" s="12"/>
      <c r="W10" s="12"/>
      <c r="X10" s="12"/>
    </row>
    <row r="11" spans="1:26" s="11" customFormat="1" ht="18.75" x14ac:dyDescent="0.2">
      <c r="A11" s="417"/>
      <c r="B11" s="417"/>
      <c r="C11" s="417"/>
      <c r="D11" s="417"/>
      <c r="E11" s="417"/>
      <c r="F11" s="417"/>
      <c r="G11" s="417"/>
      <c r="H11" s="417"/>
      <c r="I11" s="417"/>
      <c r="J11" s="417"/>
      <c r="K11" s="417"/>
      <c r="L11" s="417"/>
      <c r="M11" s="417"/>
      <c r="N11" s="12"/>
      <c r="O11" s="12"/>
      <c r="P11" s="12"/>
      <c r="Q11" s="12"/>
      <c r="R11" s="12"/>
      <c r="S11" s="12"/>
      <c r="T11" s="12"/>
      <c r="U11" s="12"/>
      <c r="V11" s="12"/>
      <c r="W11" s="12"/>
      <c r="X11" s="12"/>
    </row>
    <row r="12" spans="1:26" s="11" customFormat="1" ht="18.75" x14ac:dyDescent="0.2">
      <c r="A12" s="418" t="str">
        <f>'1. паспорт местоположение'!A12:C12</f>
        <v>M_22-0332</v>
      </c>
      <c r="B12" s="418"/>
      <c r="C12" s="418"/>
      <c r="D12" s="418"/>
      <c r="E12" s="418"/>
      <c r="F12" s="418"/>
      <c r="G12" s="418"/>
      <c r="H12" s="418"/>
      <c r="I12" s="418"/>
      <c r="J12" s="418"/>
      <c r="K12" s="418"/>
      <c r="L12" s="418"/>
      <c r="M12" s="418"/>
      <c r="N12" s="12"/>
      <c r="O12" s="12"/>
      <c r="P12" s="12"/>
      <c r="Q12" s="12"/>
      <c r="R12" s="12"/>
      <c r="S12" s="12"/>
      <c r="T12" s="12"/>
      <c r="U12" s="12"/>
      <c r="V12" s="12"/>
      <c r="W12" s="12"/>
      <c r="X12" s="12"/>
    </row>
    <row r="13" spans="1:26" s="11" customFormat="1" ht="18.75" x14ac:dyDescent="0.2">
      <c r="A13" s="422" t="s">
        <v>5</v>
      </c>
      <c r="B13" s="422"/>
      <c r="C13" s="422"/>
      <c r="D13" s="422"/>
      <c r="E13" s="422"/>
      <c r="F13" s="422"/>
      <c r="G13" s="422"/>
      <c r="H13" s="422"/>
      <c r="I13" s="422"/>
      <c r="J13" s="422"/>
      <c r="K13" s="422"/>
      <c r="L13" s="422"/>
      <c r="M13" s="422"/>
      <c r="N13" s="12"/>
      <c r="O13" s="12"/>
      <c r="P13" s="12"/>
      <c r="Q13" s="12"/>
      <c r="R13" s="12"/>
      <c r="S13" s="12"/>
      <c r="T13" s="12"/>
      <c r="U13" s="12"/>
      <c r="V13" s="12"/>
      <c r="W13" s="12"/>
      <c r="X13" s="12"/>
    </row>
    <row r="14" spans="1:26" s="8" customFormat="1" ht="15.75" customHeight="1" x14ac:dyDescent="0.2">
      <c r="A14" s="423"/>
      <c r="B14" s="423"/>
      <c r="C14" s="423"/>
      <c r="D14" s="423"/>
      <c r="E14" s="423"/>
      <c r="F14" s="423"/>
      <c r="G14" s="423"/>
      <c r="H14" s="423"/>
      <c r="I14" s="423"/>
      <c r="J14" s="423"/>
      <c r="K14" s="423"/>
      <c r="L14" s="423"/>
      <c r="M14" s="423"/>
      <c r="N14" s="9"/>
      <c r="O14" s="9"/>
      <c r="P14" s="9"/>
      <c r="Q14" s="9"/>
      <c r="R14" s="9"/>
      <c r="S14" s="9"/>
      <c r="T14" s="9"/>
      <c r="U14" s="9"/>
      <c r="V14" s="9"/>
      <c r="W14" s="9"/>
      <c r="X14" s="9"/>
    </row>
    <row r="15" spans="1:26" s="3" customFormat="1" ht="12" x14ac:dyDescent="0.2">
      <c r="A15" s="418" t="str">
        <f>'1. паспорт местоположение'!A15</f>
        <v>Вынос (переустройство)  КЛ-0,4 кВ: ТП-142 - ул. Грекова, 12 (инв.542875603)  Калининградский ГО</v>
      </c>
      <c r="B15" s="418"/>
      <c r="C15" s="418"/>
      <c r="D15" s="418"/>
      <c r="E15" s="418"/>
      <c r="F15" s="418"/>
      <c r="G15" s="418"/>
      <c r="H15" s="418"/>
      <c r="I15" s="418"/>
      <c r="J15" s="418"/>
      <c r="K15" s="418"/>
      <c r="L15" s="418"/>
      <c r="M15" s="418"/>
      <c r="N15" s="7"/>
      <c r="O15" s="7"/>
      <c r="P15" s="7"/>
      <c r="Q15" s="7"/>
      <c r="R15" s="7"/>
      <c r="S15" s="7"/>
      <c r="T15" s="7"/>
      <c r="U15" s="7"/>
      <c r="V15" s="7"/>
      <c r="W15" s="7"/>
      <c r="X15" s="7"/>
    </row>
    <row r="16" spans="1:26" s="3" customFormat="1" ht="15" customHeight="1" x14ac:dyDescent="0.2">
      <c r="A16" s="422" t="s">
        <v>4</v>
      </c>
      <c r="B16" s="422"/>
      <c r="C16" s="422"/>
      <c r="D16" s="422"/>
      <c r="E16" s="422"/>
      <c r="F16" s="422"/>
      <c r="G16" s="422"/>
      <c r="H16" s="422"/>
      <c r="I16" s="422"/>
      <c r="J16" s="422"/>
      <c r="K16" s="422"/>
      <c r="L16" s="422"/>
      <c r="M16" s="422"/>
      <c r="N16" s="5"/>
      <c r="O16" s="5"/>
      <c r="P16" s="5"/>
      <c r="Q16" s="5"/>
      <c r="R16" s="5"/>
      <c r="S16" s="5"/>
      <c r="T16" s="5"/>
      <c r="U16" s="5"/>
      <c r="V16" s="5"/>
      <c r="W16" s="5"/>
      <c r="X16" s="5"/>
    </row>
    <row r="17" spans="1:24" s="3" customFormat="1" ht="15" customHeight="1" x14ac:dyDescent="0.2">
      <c r="A17" s="425"/>
      <c r="B17" s="425"/>
      <c r="C17" s="425"/>
      <c r="D17" s="425"/>
      <c r="E17" s="425"/>
      <c r="F17" s="425"/>
      <c r="G17" s="425"/>
      <c r="H17" s="425"/>
      <c r="I17" s="425"/>
      <c r="J17" s="425"/>
      <c r="K17" s="425"/>
      <c r="L17" s="425"/>
      <c r="M17" s="425"/>
      <c r="N17" s="4"/>
      <c r="O17" s="4"/>
      <c r="P17" s="4"/>
      <c r="Q17" s="4"/>
      <c r="R17" s="4"/>
      <c r="S17" s="4"/>
      <c r="T17" s="4"/>
      <c r="U17" s="4"/>
    </row>
    <row r="18" spans="1:24" s="3" customFormat="1" ht="91.5" customHeight="1" x14ac:dyDescent="0.2">
      <c r="A18" s="458" t="s">
        <v>493</v>
      </c>
      <c r="B18" s="458"/>
      <c r="C18" s="458"/>
      <c r="D18" s="458"/>
      <c r="E18" s="458"/>
      <c r="F18" s="458"/>
      <c r="G18" s="458"/>
      <c r="H18" s="458"/>
      <c r="I18" s="458"/>
      <c r="J18" s="458"/>
      <c r="K18" s="458"/>
      <c r="L18" s="458"/>
      <c r="M18" s="458"/>
      <c r="N18" s="6"/>
      <c r="O18" s="6"/>
      <c r="P18" s="6"/>
      <c r="Q18" s="6"/>
      <c r="R18" s="6"/>
      <c r="S18" s="6"/>
      <c r="T18" s="6"/>
      <c r="U18" s="6"/>
      <c r="V18" s="6"/>
      <c r="W18" s="6"/>
      <c r="X18" s="6"/>
    </row>
    <row r="19" spans="1:24" s="3" customFormat="1" ht="78" customHeight="1" x14ac:dyDescent="0.2">
      <c r="A19" s="416" t="s">
        <v>3</v>
      </c>
      <c r="B19" s="416" t="s">
        <v>82</v>
      </c>
      <c r="C19" s="416" t="s">
        <v>81</v>
      </c>
      <c r="D19" s="416" t="s">
        <v>73</v>
      </c>
      <c r="E19" s="459" t="s">
        <v>80</v>
      </c>
      <c r="F19" s="460"/>
      <c r="G19" s="460"/>
      <c r="H19" s="460"/>
      <c r="I19" s="461"/>
      <c r="J19" s="416" t="s">
        <v>79</v>
      </c>
      <c r="K19" s="416"/>
      <c r="L19" s="416"/>
      <c r="M19" s="416"/>
      <c r="N19" s="4"/>
      <c r="O19" s="4"/>
      <c r="P19" s="4"/>
      <c r="Q19" s="4"/>
      <c r="R19" s="4"/>
      <c r="S19" s="4"/>
      <c r="T19" s="4"/>
      <c r="U19" s="4"/>
    </row>
    <row r="20" spans="1:24" s="3" customFormat="1" ht="51" customHeight="1" x14ac:dyDescent="0.2">
      <c r="A20" s="416"/>
      <c r="B20" s="416"/>
      <c r="C20" s="416"/>
      <c r="D20" s="416"/>
      <c r="E20" s="39" t="s">
        <v>78</v>
      </c>
      <c r="F20" s="39" t="s">
        <v>77</v>
      </c>
      <c r="G20" s="39" t="s">
        <v>76</v>
      </c>
      <c r="H20" s="39" t="s">
        <v>75</v>
      </c>
      <c r="I20" s="39" t="s">
        <v>74</v>
      </c>
      <c r="J20" s="39">
        <v>2020</v>
      </c>
      <c r="K20" s="335">
        <v>2021</v>
      </c>
      <c r="L20" s="387">
        <v>2022</v>
      </c>
      <c r="M20" s="387">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45" t="s">
        <v>670</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77" t="str">
        <f>'1. паспорт местоположение'!A5:C5</f>
        <v>Год раскрытия информации: 2023 год</v>
      </c>
      <c r="B5" s="477"/>
      <c r="C5" s="477"/>
      <c r="D5" s="477"/>
      <c r="E5" s="477"/>
      <c r="F5" s="477"/>
      <c r="G5" s="477"/>
      <c r="H5" s="477"/>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17" t="s">
        <v>7</v>
      </c>
      <c r="B7" s="417"/>
      <c r="C7" s="417"/>
      <c r="D7" s="417"/>
      <c r="E7" s="417"/>
      <c r="F7" s="417"/>
      <c r="G7" s="417"/>
      <c r="H7" s="417"/>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42" t="str">
        <f>'1. паспорт местоположение'!A9:C9</f>
        <v>Акционерное общество "Россети Янтарь"</v>
      </c>
      <c r="B9" s="442"/>
      <c r="C9" s="442"/>
      <c r="D9" s="442"/>
      <c r="E9" s="442"/>
      <c r="F9" s="442"/>
      <c r="G9" s="442"/>
      <c r="H9" s="442"/>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22" t="s">
        <v>6</v>
      </c>
      <c r="B10" s="422"/>
      <c r="C10" s="422"/>
      <c r="D10" s="422"/>
      <c r="E10" s="422"/>
      <c r="F10" s="422"/>
      <c r="G10" s="422"/>
      <c r="H10" s="422"/>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42" t="str">
        <f>'1. паспорт местоположение'!A12:C12</f>
        <v>M_22-0332</v>
      </c>
      <c r="B12" s="442"/>
      <c r="C12" s="442"/>
      <c r="D12" s="442"/>
      <c r="E12" s="442"/>
      <c r="F12" s="442"/>
      <c r="G12" s="442"/>
      <c r="H12" s="442"/>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22" t="s">
        <v>5</v>
      </c>
      <c r="B13" s="422"/>
      <c r="C13" s="422"/>
      <c r="D13" s="422"/>
      <c r="E13" s="422"/>
      <c r="F13" s="422"/>
      <c r="G13" s="422"/>
      <c r="H13" s="422"/>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8"/>
      <c r="AA14" s="8"/>
      <c r="AB14" s="8"/>
      <c r="AC14" s="8"/>
      <c r="AD14" s="8"/>
      <c r="AE14" s="8"/>
      <c r="AF14" s="8"/>
      <c r="AG14" s="8"/>
      <c r="AH14" s="8"/>
      <c r="AI14" s="8"/>
      <c r="AJ14" s="8"/>
      <c r="AK14" s="8"/>
      <c r="AL14" s="8"/>
      <c r="AM14" s="8"/>
      <c r="AN14" s="8"/>
      <c r="AO14" s="8"/>
      <c r="AP14" s="8"/>
      <c r="AQ14" s="178"/>
      <c r="AR14" s="178"/>
    </row>
    <row r="15" spans="1:44" ht="18.75" x14ac:dyDescent="0.2">
      <c r="A15" s="478" t="str">
        <f>'1. паспорт местоположение'!A15:C15</f>
        <v>Вынос (переустройство)  КЛ-0,4 кВ: ТП-142 - ул. Грекова, 12 (инв.542875603)  Калининградский ГО</v>
      </c>
      <c r="B15" s="426"/>
      <c r="C15" s="426"/>
      <c r="D15" s="426"/>
      <c r="E15" s="426"/>
      <c r="F15" s="426"/>
      <c r="G15" s="426"/>
      <c r="H15" s="426"/>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22" t="s">
        <v>4</v>
      </c>
      <c r="B16" s="422"/>
      <c r="C16" s="422"/>
      <c r="D16" s="422"/>
      <c r="E16" s="422"/>
      <c r="F16" s="422"/>
      <c r="G16" s="422"/>
      <c r="H16" s="422"/>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1"/>
      <c r="B17" s="391"/>
      <c r="C17" s="391"/>
      <c r="D17" s="391"/>
      <c r="E17" s="391"/>
      <c r="F17" s="391"/>
      <c r="G17" s="391"/>
      <c r="H17" s="391"/>
      <c r="I17" s="391"/>
      <c r="J17" s="391"/>
      <c r="K17" s="391"/>
      <c r="L17" s="391"/>
      <c r="M17" s="391"/>
      <c r="N17" s="391"/>
      <c r="O17" s="391"/>
      <c r="P17" s="391"/>
      <c r="Q17" s="391"/>
      <c r="R17" s="391"/>
      <c r="S17" s="391"/>
      <c r="T17" s="391"/>
      <c r="U17" s="391"/>
      <c r="V17" s="391"/>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42" t="s">
        <v>494</v>
      </c>
      <c r="B18" s="442"/>
      <c r="C18" s="442"/>
      <c r="D18" s="442"/>
      <c r="E18" s="442"/>
      <c r="F18" s="442"/>
      <c r="G18" s="442"/>
      <c r="H18" s="44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178291.66666666669</v>
      </c>
    </row>
    <row r="26" spans="1:44" x14ac:dyDescent="0.2">
      <c r="A26" s="191" t="s">
        <v>342</v>
      </c>
      <c r="B26" s="314">
        <v>0</v>
      </c>
    </row>
    <row r="27" spans="1:44" x14ac:dyDescent="0.2">
      <c r="A27" s="191" t="s">
        <v>340</v>
      </c>
      <c r="B27" s="314">
        <f>$B$123</f>
        <v>35</v>
      </c>
      <c r="D27" s="184" t="s">
        <v>343</v>
      </c>
    </row>
    <row r="28" spans="1:44" ht="16.149999999999999" customHeight="1" thickBot="1" x14ac:dyDescent="0.25">
      <c r="A28" s="192" t="s">
        <v>338</v>
      </c>
      <c r="B28" s="193">
        <v>1</v>
      </c>
      <c r="D28" s="464" t="s">
        <v>341</v>
      </c>
      <c r="E28" s="465"/>
      <c r="F28" s="466"/>
      <c r="G28" s="475" t="str">
        <f>IF(SUM(B89:L89)=0,"не окупается",SUM(B89:L89))</f>
        <v>не окупается</v>
      </c>
      <c r="H28" s="476"/>
    </row>
    <row r="29" spans="1:44" ht="15.6" customHeight="1" x14ac:dyDescent="0.2">
      <c r="A29" s="189" t="s">
        <v>336</v>
      </c>
      <c r="B29" s="190">
        <f>$B$126*$B$127</f>
        <v>6418.5</v>
      </c>
      <c r="D29" s="464" t="s">
        <v>339</v>
      </c>
      <c r="E29" s="465"/>
      <c r="F29" s="466"/>
      <c r="G29" s="475" t="str">
        <f>IF(SUM(B90:L90)=0,"не окупается",SUM(B90:L90))</f>
        <v>не окупается</v>
      </c>
      <c r="H29" s="476"/>
    </row>
    <row r="30" spans="1:44" ht="27.6" customHeight="1" x14ac:dyDescent="0.2">
      <c r="A30" s="191" t="s">
        <v>533</v>
      </c>
      <c r="B30" s="314">
        <v>1</v>
      </c>
      <c r="D30" s="464" t="s">
        <v>337</v>
      </c>
      <c r="E30" s="465"/>
      <c r="F30" s="466"/>
      <c r="G30" s="467">
        <f>L87</f>
        <v>-32794.208702060459</v>
      </c>
      <c r="H30" s="468"/>
    </row>
    <row r="31" spans="1:44" x14ac:dyDescent="0.2">
      <c r="A31" s="191" t="s">
        <v>335</v>
      </c>
      <c r="B31" s="314">
        <v>1</v>
      </c>
      <c r="D31" s="469"/>
      <c r="E31" s="470"/>
      <c r="F31" s="471"/>
      <c r="G31" s="469"/>
      <c r="H31" s="471"/>
    </row>
    <row r="32" spans="1:44" x14ac:dyDescent="0.2">
      <c r="A32" s="191" t="s">
        <v>313</v>
      </c>
      <c r="B32" s="314"/>
    </row>
    <row r="33" spans="1:42" x14ac:dyDescent="0.2">
      <c r="A33" s="191" t="s">
        <v>334</v>
      </c>
      <c r="B33" s="314"/>
    </row>
    <row r="34" spans="1:42" x14ac:dyDescent="0.2">
      <c r="A34" s="191" t="s">
        <v>333</v>
      </c>
      <c r="B34" s="314"/>
    </row>
    <row r="35" spans="1:42" x14ac:dyDescent="0.2">
      <c r="A35" s="315"/>
      <c r="B35" s="314"/>
    </row>
    <row r="36" spans="1:42" ht="16.5" thickBot="1" x14ac:dyDescent="0.25">
      <c r="A36" s="192" t="s">
        <v>305</v>
      </c>
      <c r="B36" s="194">
        <v>0.2</v>
      </c>
    </row>
    <row r="37" spans="1:42" x14ac:dyDescent="0.2">
      <c r="A37" s="189" t="s">
        <v>534</v>
      </c>
      <c r="B37" s="190">
        <v>0</v>
      </c>
    </row>
    <row r="38" spans="1:42" x14ac:dyDescent="0.2">
      <c r="A38" s="191" t="s">
        <v>332</v>
      </c>
      <c r="B38" s="314"/>
    </row>
    <row r="39" spans="1:42" ht="16.5" thickBot="1" x14ac:dyDescent="0.25">
      <c r="A39" s="316" t="s">
        <v>331</v>
      </c>
      <c r="B39" s="317"/>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8" t="s">
        <v>325</v>
      </c>
      <c r="B46" s="319">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4">
        <f>H136</f>
        <v>4.2000000000000003E-2</v>
      </c>
      <c r="C48" s="344">
        <f t="shared" ref="C48:R49" si="1">I136</f>
        <v>4.2000000000000003E-2</v>
      </c>
      <c r="D48" s="344">
        <f t="shared" si="1"/>
        <v>4.2000000000000003E-2</v>
      </c>
      <c r="E48" s="344">
        <f t="shared" si="1"/>
        <v>4.2000000000000003E-2</v>
      </c>
      <c r="F48" s="344">
        <f t="shared" si="1"/>
        <v>4.2000000000000003E-2</v>
      </c>
      <c r="G48" s="344">
        <f t="shared" si="1"/>
        <v>4.2000000000000003E-2</v>
      </c>
      <c r="H48" s="344">
        <f t="shared" si="1"/>
        <v>4.2000000000000003E-2</v>
      </c>
      <c r="I48" s="344">
        <f t="shared" si="1"/>
        <v>4.2000000000000003E-2</v>
      </c>
      <c r="J48" s="344">
        <f t="shared" si="1"/>
        <v>4.2000000000000003E-2</v>
      </c>
      <c r="K48" s="344">
        <f t="shared" si="1"/>
        <v>4.2000000000000003E-2</v>
      </c>
      <c r="L48" s="344">
        <f t="shared" si="1"/>
        <v>4.2000000000000003E-2</v>
      </c>
      <c r="M48" s="344">
        <f t="shared" si="1"/>
        <v>4.2000000000000003E-2</v>
      </c>
      <c r="N48" s="344">
        <f t="shared" si="1"/>
        <v>4.2000000000000003E-2</v>
      </c>
      <c r="O48" s="344">
        <f t="shared" si="1"/>
        <v>4.2000000000000003E-2</v>
      </c>
      <c r="P48" s="344">
        <f t="shared" si="1"/>
        <v>4.2000000000000003E-2</v>
      </c>
      <c r="Q48" s="344">
        <f t="shared" si="1"/>
        <v>4.2000000000000003E-2</v>
      </c>
      <c r="R48" s="344">
        <f t="shared" si="1"/>
        <v>4.2000000000000003E-2</v>
      </c>
      <c r="S48" s="344">
        <f t="shared" ref="S48:AH49" si="2">Y136</f>
        <v>4.2000000000000003E-2</v>
      </c>
      <c r="T48" s="344">
        <f t="shared" si="2"/>
        <v>4.2000000000000003E-2</v>
      </c>
      <c r="U48" s="344">
        <f t="shared" si="2"/>
        <v>4.2000000000000003E-2</v>
      </c>
      <c r="V48" s="344">
        <f t="shared" si="2"/>
        <v>4.2000000000000003E-2</v>
      </c>
      <c r="W48" s="344">
        <f t="shared" si="2"/>
        <v>4.2000000000000003E-2</v>
      </c>
      <c r="X48" s="344">
        <f t="shared" si="2"/>
        <v>4.2000000000000003E-2</v>
      </c>
      <c r="Y48" s="344">
        <f t="shared" si="2"/>
        <v>4.2000000000000003E-2</v>
      </c>
      <c r="Z48" s="344">
        <f t="shared" si="2"/>
        <v>4.2000000000000003E-2</v>
      </c>
      <c r="AA48" s="344">
        <f t="shared" si="2"/>
        <v>4.2000000000000003E-2</v>
      </c>
      <c r="AB48" s="344">
        <f t="shared" si="2"/>
        <v>4.2000000000000003E-2</v>
      </c>
      <c r="AC48" s="344">
        <f t="shared" si="2"/>
        <v>4.2000000000000003E-2</v>
      </c>
      <c r="AD48" s="344">
        <f t="shared" si="2"/>
        <v>4.2000000000000003E-2</v>
      </c>
      <c r="AE48" s="344">
        <f t="shared" si="2"/>
        <v>4.2000000000000003E-2</v>
      </c>
      <c r="AF48" s="344">
        <f t="shared" si="2"/>
        <v>4.2000000000000003E-2</v>
      </c>
      <c r="AG48" s="344">
        <f t="shared" si="2"/>
        <v>4.2000000000000003E-2</v>
      </c>
      <c r="AH48" s="344">
        <f t="shared" si="2"/>
        <v>4.2000000000000003E-2</v>
      </c>
      <c r="AI48" s="344">
        <f t="shared" ref="AI48:AP49" si="3">AO136</f>
        <v>4.2000000000000003E-2</v>
      </c>
      <c r="AJ48" s="344">
        <f t="shared" si="3"/>
        <v>4.2000000000000003E-2</v>
      </c>
      <c r="AK48" s="344">
        <f t="shared" si="3"/>
        <v>4.2000000000000003E-2</v>
      </c>
      <c r="AL48" s="344">
        <f t="shared" si="3"/>
        <v>4.2000000000000003E-2</v>
      </c>
      <c r="AM48" s="344">
        <f t="shared" si="3"/>
        <v>4.2000000000000003E-2</v>
      </c>
      <c r="AN48" s="344">
        <f t="shared" si="3"/>
        <v>4.2000000000000003E-2</v>
      </c>
      <c r="AO48" s="344">
        <f t="shared" si="3"/>
        <v>4.2000000000000003E-2</v>
      </c>
      <c r="AP48" s="344">
        <f t="shared" si="3"/>
        <v>4.2000000000000003E-2</v>
      </c>
    </row>
    <row r="49" spans="1:45" s="203" customFormat="1" x14ac:dyDescent="0.2">
      <c r="A49" s="204" t="s">
        <v>322</v>
      </c>
      <c r="B49" s="344">
        <f>H137</f>
        <v>0.2354789208821122</v>
      </c>
      <c r="C49" s="344">
        <f t="shared" si="1"/>
        <v>0.28736903555916093</v>
      </c>
      <c r="D49" s="344">
        <f t="shared" si="1"/>
        <v>0.34143853505264565</v>
      </c>
      <c r="E49" s="344">
        <f t="shared" si="1"/>
        <v>0.39777895352485682</v>
      </c>
      <c r="F49" s="344">
        <f t="shared" si="1"/>
        <v>0.45648566957290093</v>
      </c>
      <c r="G49" s="344">
        <f t="shared" si="1"/>
        <v>0.51765806769496292</v>
      </c>
      <c r="H49" s="344">
        <f t="shared" si="1"/>
        <v>0.58139970653815132</v>
      </c>
      <c r="I49" s="344">
        <f t="shared" si="1"/>
        <v>0.64781849421275384</v>
      </c>
      <c r="J49" s="344">
        <f t="shared" si="1"/>
        <v>0.71702687096968964</v>
      </c>
      <c r="K49" s="344">
        <f t="shared" si="1"/>
        <v>0.78914199955041675</v>
      </c>
      <c r="L49" s="344">
        <f t="shared" si="1"/>
        <v>0.86428596353153431</v>
      </c>
      <c r="M49" s="344">
        <f t="shared" si="1"/>
        <v>0.94258597399985877</v>
      </c>
      <c r="N49" s="344">
        <f t="shared" si="1"/>
        <v>1.0241745849078527</v>
      </c>
      <c r="O49" s="344">
        <f t="shared" si="1"/>
        <v>1.1091899174739828</v>
      </c>
      <c r="P49" s="344">
        <f t="shared" si="1"/>
        <v>1.19777589400789</v>
      </c>
      <c r="Q49" s="344">
        <f t="shared" si="1"/>
        <v>1.2900824815562215</v>
      </c>
      <c r="R49" s="344">
        <f t="shared" si="1"/>
        <v>1.3862659457815827</v>
      </c>
      <c r="S49" s="344">
        <f t="shared" si="2"/>
        <v>1.4864891155044093</v>
      </c>
      <c r="T49" s="344">
        <f t="shared" si="2"/>
        <v>1.5909216583555947</v>
      </c>
      <c r="U49" s="344">
        <f t="shared" si="2"/>
        <v>1.6997403680065299</v>
      </c>
      <c r="V49" s="344">
        <f t="shared" si="2"/>
        <v>1.8131294634628041</v>
      </c>
      <c r="W49" s="344">
        <f t="shared" si="2"/>
        <v>1.9312809009282419</v>
      </c>
      <c r="X49" s="344">
        <f t="shared" si="2"/>
        <v>2.0543946987672284</v>
      </c>
      <c r="Y49" s="344">
        <f t="shared" si="2"/>
        <v>2.1826792761154521</v>
      </c>
      <c r="Z49" s="344">
        <f t="shared" si="2"/>
        <v>2.3163518057123014</v>
      </c>
      <c r="AA49" s="344">
        <f t="shared" si="2"/>
        <v>2.4556385815522184</v>
      </c>
      <c r="AB49" s="344">
        <f t="shared" si="2"/>
        <v>2.6007754019774119</v>
      </c>
      <c r="AC49" s="344">
        <f t="shared" si="2"/>
        <v>2.7520079688604633</v>
      </c>
      <c r="AD49" s="344">
        <f t="shared" si="2"/>
        <v>2.909592303552603</v>
      </c>
      <c r="AE49" s="344">
        <f t="shared" si="2"/>
        <v>3.0737951803018122</v>
      </c>
      <c r="AF49" s="344">
        <f t="shared" si="2"/>
        <v>3.2448945778744882</v>
      </c>
      <c r="AG49" s="344">
        <f t="shared" si="2"/>
        <v>3.4231801501452166</v>
      </c>
      <c r="AH49" s="344">
        <f t="shared" si="2"/>
        <v>3.6089537164513157</v>
      </c>
      <c r="AI49" s="344">
        <f t="shared" si="3"/>
        <v>3.8025297725422709</v>
      </c>
      <c r="AJ49" s="344">
        <f t="shared" si="3"/>
        <v>4.0042360229890468</v>
      </c>
      <c r="AK49" s="344">
        <f t="shared" si="3"/>
        <v>4.2144139359545871</v>
      </c>
      <c r="AL49" s="344">
        <f t="shared" si="3"/>
        <v>4.4334193212646804</v>
      </c>
      <c r="AM49" s="344">
        <f t="shared" si="3"/>
        <v>4.6616229327577976</v>
      </c>
      <c r="AN49" s="344">
        <f t="shared" si="3"/>
        <v>4.8994110959336252</v>
      </c>
      <c r="AO49" s="344">
        <f t="shared" si="3"/>
        <v>5.147186361962838</v>
      </c>
      <c r="AP49" s="344">
        <f t="shared" si="3"/>
        <v>5.4053681891652774</v>
      </c>
    </row>
    <row r="50" spans="1:45" s="203" customFormat="1" ht="16.5" thickBot="1" x14ac:dyDescent="0.25">
      <c r="A50" s="205" t="s">
        <v>536</v>
      </c>
      <c r="B50" s="206">
        <f>IF($B$124="да",($B$126-0.05),0)</f>
        <v>213949.95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5">
        <v>0</v>
      </c>
      <c r="C53" s="345">
        <f t="shared" ref="C53:AP53" si="6">B53+B54-B55</f>
        <v>0</v>
      </c>
      <c r="D53" s="345">
        <f t="shared" si="6"/>
        <v>0</v>
      </c>
      <c r="E53" s="345">
        <f t="shared" si="6"/>
        <v>0</v>
      </c>
      <c r="F53" s="345">
        <f t="shared" si="6"/>
        <v>0</v>
      </c>
      <c r="G53" s="345">
        <f t="shared" si="6"/>
        <v>0</v>
      </c>
      <c r="H53" s="345">
        <f t="shared" si="6"/>
        <v>0</v>
      </c>
      <c r="I53" s="345">
        <f t="shared" si="6"/>
        <v>0</v>
      </c>
      <c r="J53" s="345">
        <f t="shared" si="6"/>
        <v>0</v>
      </c>
      <c r="K53" s="345">
        <f t="shared" si="6"/>
        <v>0</v>
      </c>
      <c r="L53" s="345">
        <f t="shared" si="6"/>
        <v>0</v>
      </c>
      <c r="M53" s="345">
        <f t="shared" si="6"/>
        <v>0</v>
      </c>
      <c r="N53" s="345">
        <f t="shared" si="6"/>
        <v>0</v>
      </c>
      <c r="O53" s="345">
        <f t="shared" si="6"/>
        <v>0</v>
      </c>
      <c r="P53" s="345">
        <f t="shared" si="6"/>
        <v>0</v>
      </c>
      <c r="Q53" s="345">
        <f t="shared" si="6"/>
        <v>0</v>
      </c>
      <c r="R53" s="345">
        <f t="shared" si="6"/>
        <v>0</v>
      </c>
      <c r="S53" s="345">
        <f t="shared" si="6"/>
        <v>0</v>
      </c>
      <c r="T53" s="345">
        <f t="shared" si="6"/>
        <v>0</v>
      </c>
      <c r="U53" s="345">
        <f t="shared" si="6"/>
        <v>0</v>
      </c>
      <c r="V53" s="345">
        <f t="shared" si="6"/>
        <v>0</v>
      </c>
      <c r="W53" s="345">
        <f t="shared" si="6"/>
        <v>0</v>
      </c>
      <c r="X53" s="345">
        <f t="shared" si="6"/>
        <v>0</v>
      </c>
      <c r="Y53" s="345">
        <f t="shared" si="6"/>
        <v>0</v>
      </c>
      <c r="Z53" s="345">
        <f t="shared" si="6"/>
        <v>0</v>
      </c>
      <c r="AA53" s="345">
        <f t="shared" si="6"/>
        <v>0</v>
      </c>
      <c r="AB53" s="345">
        <f t="shared" si="6"/>
        <v>0</v>
      </c>
      <c r="AC53" s="345">
        <f t="shared" si="6"/>
        <v>0</v>
      </c>
      <c r="AD53" s="345">
        <f t="shared" si="6"/>
        <v>0</v>
      </c>
      <c r="AE53" s="345">
        <f t="shared" si="6"/>
        <v>0</v>
      </c>
      <c r="AF53" s="345">
        <f t="shared" si="6"/>
        <v>0</v>
      </c>
      <c r="AG53" s="345">
        <f t="shared" si="6"/>
        <v>0</v>
      </c>
      <c r="AH53" s="345">
        <f t="shared" si="6"/>
        <v>0</v>
      </c>
      <c r="AI53" s="345">
        <f t="shared" si="6"/>
        <v>0</v>
      </c>
      <c r="AJ53" s="345">
        <f t="shared" si="6"/>
        <v>0</v>
      </c>
      <c r="AK53" s="345">
        <f t="shared" si="6"/>
        <v>0</v>
      </c>
      <c r="AL53" s="345">
        <f t="shared" si="6"/>
        <v>0</v>
      </c>
      <c r="AM53" s="345">
        <f t="shared" si="6"/>
        <v>0</v>
      </c>
      <c r="AN53" s="345">
        <f t="shared" si="6"/>
        <v>0</v>
      </c>
      <c r="AO53" s="345">
        <f t="shared" si="6"/>
        <v>0</v>
      </c>
      <c r="AP53" s="345">
        <f t="shared" si="6"/>
        <v>0</v>
      </c>
    </row>
    <row r="54" spans="1:45" x14ac:dyDescent="0.2">
      <c r="A54" s="209" t="s">
        <v>319</v>
      </c>
      <c r="B54" s="345">
        <f>B25*B28*B43*1.18</f>
        <v>0</v>
      </c>
      <c r="C54" s="345">
        <v>0</v>
      </c>
      <c r="D54" s="345">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row>
    <row r="55" spans="1:45" x14ac:dyDescent="0.2">
      <c r="A55" s="209" t="s">
        <v>318</v>
      </c>
      <c r="B55" s="345">
        <f>$B$54/$B$40</f>
        <v>0</v>
      </c>
      <c r="C55" s="345">
        <f t="shared" ref="C55:AP55" si="7">IF(ROUND(C53,1)=0,0,B55+C54/$B$40)</f>
        <v>0</v>
      </c>
      <c r="D55" s="345">
        <f t="shared" si="7"/>
        <v>0</v>
      </c>
      <c r="E55" s="345">
        <f t="shared" si="7"/>
        <v>0</v>
      </c>
      <c r="F55" s="345">
        <f t="shared" si="7"/>
        <v>0</v>
      </c>
      <c r="G55" s="345">
        <f t="shared" si="7"/>
        <v>0</v>
      </c>
      <c r="H55" s="345">
        <f t="shared" si="7"/>
        <v>0</v>
      </c>
      <c r="I55" s="345">
        <f t="shared" si="7"/>
        <v>0</v>
      </c>
      <c r="J55" s="345">
        <f t="shared" si="7"/>
        <v>0</v>
      </c>
      <c r="K55" s="345">
        <f t="shared" si="7"/>
        <v>0</v>
      </c>
      <c r="L55" s="345">
        <f t="shared" si="7"/>
        <v>0</v>
      </c>
      <c r="M55" s="345">
        <f t="shared" si="7"/>
        <v>0</v>
      </c>
      <c r="N55" s="345">
        <f t="shared" si="7"/>
        <v>0</v>
      </c>
      <c r="O55" s="345">
        <f t="shared" si="7"/>
        <v>0</v>
      </c>
      <c r="P55" s="345">
        <f t="shared" si="7"/>
        <v>0</v>
      </c>
      <c r="Q55" s="345">
        <f t="shared" si="7"/>
        <v>0</v>
      </c>
      <c r="R55" s="345">
        <f t="shared" si="7"/>
        <v>0</v>
      </c>
      <c r="S55" s="345">
        <f t="shared" si="7"/>
        <v>0</v>
      </c>
      <c r="T55" s="345">
        <f t="shared" si="7"/>
        <v>0</v>
      </c>
      <c r="U55" s="345">
        <f t="shared" si="7"/>
        <v>0</v>
      </c>
      <c r="V55" s="345">
        <f t="shared" si="7"/>
        <v>0</v>
      </c>
      <c r="W55" s="345">
        <f t="shared" si="7"/>
        <v>0</v>
      </c>
      <c r="X55" s="345">
        <f t="shared" si="7"/>
        <v>0</v>
      </c>
      <c r="Y55" s="345">
        <f t="shared" si="7"/>
        <v>0</v>
      </c>
      <c r="Z55" s="345">
        <f t="shared" si="7"/>
        <v>0</v>
      </c>
      <c r="AA55" s="345">
        <f t="shared" si="7"/>
        <v>0</v>
      </c>
      <c r="AB55" s="345">
        <f t="shared" si="7"/>
        <v>0</v>
      </c>
      <c r="AC55" s="345">
        <f t="shared" si="7"/>
        <v>0</v>
      </c>
      <c r="AD55" s="345">
        <f t="shared" si="7"/>
        <v>0</v>
      </c>
      <c r="AE55" s="345">
        <f t="shared" si="7"/>
        <v>0</v>
      </c>
      <c r="AF55" s="345">
        <f t="shared" si="7"/>
        <v>0</v>
      </c>
      <c r="AG55" s="345">
        <f t="shared" si="7"/>
        <v>0</v>
      </c>
      <c r="AH55" s="345">
        <f t="shared" si="7"/>
        <v>0</v>
      </c>
      <c r="AI55" s="345">
        <f t="shared" si="7"/>
        <v>0</v>
      </c>
      <c r="AJ55" s="345">
        <f t="shared" si="7"/>
        <v>0</v>
      </c>
      <c r="AK55" s="345">
        <f t="shared" si="7"/>
        <v>0</v>
      </c>
      <c r="AL55" s="345">
        <f t="shared" si="7"/>
        <v>0</v>
      </c>
      <c r="AM55" s="345">
        <f t="shared" si="7"/>
        <v>0</v>
      </c>
      <c r="AN55" s="345">
        <f t="shared" si="7"/>
        <v>0</v>
      </c>
      <c r="AO55" s="345">
        <f t="shared" si="7"/>
        <v>0</v>
      </c>
      <c r="AP55" s="345">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6">
        <f t="shared" ref="B59:AP59" si="10">B50*$B$28</f>
        <v>213949.95</v>
      </c>
      <c r="C59" s="346">
        <f t="shared" si="10"/>
        <v>0</v>
      </c>
      <c r="D59" s="346">
        <f t="shared" si="10"/>
        <v>0</v>
      </c>
      <c r="E59" s="346">
        <f t="shared" si="10"/>
        <v>0</v>
      </c>
      <c r="F59" s="346">
        <f t="shared" si="10"/>
        <v>0</v>
      </c>
      <c r="G59" s="346">
        <f t="shared" si="10"/>
        <v>0</v>
      </c>
      <c r="H59" s="346">
        <f t="shared" si="10"/>
        <v>0</v>
      </c>
      <c r="I59" s="346">
        <f t="shared" si="10"/>
        <v>0</v>
      </c>
      <c r="J59" s="346">
        <f t="shared" si="10"/>
        <v>0</v>
      </c>
      <c r="K59" s="346">
        <f t="shared" si="10"/>
        <v>0</v>
      </c>
      <c r="L59" s="346">
        <f t="shared" si="10"/>
        <v>0</v>
      </c>
      <c r="M59" s="346">
        <f t="shared" si="10"/>
        <v>0</v>
      </c>
      <c r="N59" s="346">
        <f t="shared" si="10"/>
        <v>0</v>
      </c>
      <c r="O59" s="346">
        <f t="shared" si="10"/>
        <v>0</v>
      </c>
      <c r="P59" s="346">
        <f t="shared" si="10"/>
        <v>0</v>
      </c>
      <c r="Q59" s="346">
        <f t="shared" si="10"/>
        <v>0</v>
      </c>
      <c r="R59" s="346">
        <f t="shared" si="10"/>
        <v>0</v>
      </c>
      <c r="S59" s="346">
        <f t="shared" si="10"/>
        <v>0</v>
      </c>
      <c r="T59" s="346">
        <f t="shared" si="10"/>
        <v>0</v>
      </c>
      <c r="U59" s="346">
        <f t="shared" si="10"/>
        <v>0</v>
      </c>
      <c r="V59" s="346">
        <f t="shared" si="10"/>
        <v>0</v>
      </c>
      <c r="W59" s="346">
        <f t="shared" si="10"/>
        <v>0</v>
      </c>
      <c r="X59" s="346">
        <f t="shared" si="10"/>
        <v>0</v>
      </c>
      <c r="Y59" s="346">
        <f t="shared" si="10"/>
        <v>0</v>
      </c>
      <c r="Z59" s="346">
        <f t="shared" si="10"/>
        <v>0</v>
      </c>
      <c r="AA59" s="346">
        <f t="shared" si="10"/>
        <v>0</v>
      </c>
      <c r="AB59" s="346">
        <f t="shared" si="10"/>
        <v>0</v>
      </c>
      <c r="AC59" s="346">
        <f t="shared" si="10"/>
        <v>0</v>
      </c>
      <c r="AD59" s="346">
        <f t="shared" si="10"/>
        <v>0</v>
      </c>
      <c r="AE59" s="346">
        <f t="shared" si="10"/>
        <v>0</v>
      </c>
      <c r="AF59" s="346">
        <f t="shared" si="10"/>
        <v>0</v>
      </c>
      <c r="AG59" s="346">
        <f t="shared" si="10"/>
        <v>0</v>
      </c>
      <c r="AH59" s="346">
        <f t="shared" si="10"/>
        <v>0</v>
      </c>
      <c r="AI59" s="346">
        <f t="shared" si="10"/>
        <v>0</v>
      </c>
      <c r="AJ59" s="346">
        <f t="shared" si="10"/>
        <v>0</v>
      </c>
      <c r="AK59" s="346">
        <f t="shared" si="10"/>
        <v>0</v>
      </c>
      <c r="AL59" s="346">
        <f t="shared" si="10"/>
        <v>0</v>
      </c>
      <c r="AM59" s="346">
        <f t="shared" si="10"/>
        <v>0</v>
      </c>
      <c r="AN59" s="346">
        <f t="shared" si="10"/>
        <v>0</v>
      </c>
      <c r="AO59" s="346">
        <f t="shared" si="10"/>
        <v>0</v>
      </c>
      <c r="AP59" s="346">
        <f t="shared" si="10"/>
        <v>0</v>
      </c>
    </row>
    <row r="60" spans="1:45" x14ac:dyDescent="0.2">
      <c r="A60" s="209" t="s">
        <v>315</v>
      </c>
      <c r="B60" s="345">
        <f t="shared" ref="B60:Z60" si="11">SUM(B61:B65)</f>
        <v>0</v>
      </c>
      <c r="C60" s="345">
        <f t="shared" si="11"/>
        <v>-8262.9781547364746</v>
      </c>
      <c r="D60" s="345">
        <f>SUM(D61:D65)</f>
        <v>-8610.0232372354058</v>
      </c>
      <c r="E60" s="345">
        <f t="shared" si="11"/>
        <v>-8971.6442131992935</v>
      </c>
      <c r="F60" s="345">
        <f t="shared" si="11"/>
        <v>-9348.4532701536646</v>
      </c>
      <c r="G60" s="345">
        <f t="shared" si="11"/>
        <v>-9741.0883075001202</v>
      </c>
      <c r="H60" s="345">
        <f t="shared" si="11"/>
        <v>-10150.214016415124</v>
      </c>
      <c r="I60" s="345">
        <f t="shared" si="11"/>
        <v>-10576.52300510456</v>
      </c>
      <c r="J60" s="345">
        <f t="shared" si="11"/>
        <v>-11020.736971318953</v>
      </c>
      <c r="K60" s="345">
        <f t="shared" si="11"/>
        <v>-11483.607924114351</v>
      </c>
      <c r="L60" s="345">
        <f t="shared" si="11"/>
        <v>-11965.919456927153</v>
      </c>
      <c r="M60" s="345">
        <f t="shared" si="11"/>
        <v>-12468.488074118093</v>
      </c>
      <c r="N60" s="345">
        <f t="shared" si="11"/>
        <v>-12992.164573231054</v>
      </c>
      <c r="O60" s="345">
        <f t="shared" si="11"/>
        <v>-13537.835485306758</v>
      </c>
      <c r="P60" s="345">
        <f t="shared" si="11"/>
        <v>-14106.424575689642</v>
      </c>
      <c r="Q60" s="345">
        <f t="shared" si="11"/>
        <v>-14698.894407868607</v>
      </c>
      <c r="R60" s="345">
        <f t="shared" si="11"/>
        <v>-15316.247972999088</v>
      </c>
      <c r="S60" s="345">
        <f t="shared" si="11"/>
        <v>-15959.530387865052</v>
      </c>
      <c r="T60" s="345">
        <f t="shared" si="11"/>
        <v>-16629.830664155386</v>
      </c>
      <c r="U60" s="345">
        <f t="shared" si="11"/>
        <v>-17328.283552049914</v>
      </c>
      <c r="V60" s="345">
        <f t="shared" si="11"/>
        <v>-18056.07146123601</v>
      </c>
      <c r="W60" s="345">
        <f t="shared" si="11"/>
        <v>-18814.42646260792</v>
      </c>
      <c r="X60" s="345">
        <f t="shared" si="11"/>
        <v>-19604.632374037454</v>
      </c>
      <c r="Y60" s="345">
        <f t="shared" si="11"/>
        <v>-20428.026933747031</v>
      </c>
      <c r="Z60" s="345">
        <f t="shared" si="11"/>
        <v>-21286.004064964407</v>
      </c>
      <c r="AA60" s="345">
        <f t="shared" ref="AA60:AP60" si="12">SUM(AA61:AA65)</f>
        <v>-22180.016235692914</v>
      </c>
      <c r="AB60" s="345">
        <f t="shared" si="12"/>
        <v>-23111.576917592018</v>
      </c>
      <c r="AC60" s="345">
        <f t="shared" si="12"/>
        <v>-24082.263148130885</v>
      </c>
      <c r="AD60" s="345">
        <f t="shared" si="12"/>
        <v>-25093.718200352381</v>
      </c>
      <c r="AE60" s="345">
        <f t="shared" si="12"/>
        <v>-26147.654364767182</v>
      </c>
      <c r="AF60" s="345">
        <f t="shared" si="12"/>
        <v>-27245.855848087402</v>
      </c>
      <c r="AG60" s="345">
        <f t="shared" si="12"/>
        <v>-28390.181793707074</v>
      </c>
      <c r="AH60" s="345">
        <f t="shared" si="12"/>
        <v>-29582.569429042771</v>
      </c>
      <c r="AI60" s="345">
        <f t="shared" si="12"/>
        <v>-30825.037345062567</v>
      </c>
      <c r="AJ60" s="345">
        <f t="shared" si="12"/>
        <v>-32119.688913555197</v>
      </c>
      <c r="AK60" s="345">
        <f t="shared" si="12"/>
        <v>-33468.715847924519</v>
      </c>
      <c r="AL60" s="345">
        <f t="shared" si="12"/>
        <v>-34874.401913537353</v>
      </c>
      <c r="AM60" s="345">
        <f t="shared" si="12"/>
        <v>-36339.126793905925</v>
      </c>
      <c r="AN60" s="345">
        <f t="shared" si="12"/>
        <v>-37865.370119249972</v>
      </c>
      <c r="AO60" s="345">
        <f t="shared" si="12"/>
        <v>-39455.715664258474</v>
      </c>
      <c r="AP60" s="345">
        <f t="shared" si="12"/>
        <v>-41112.855722157336</v>
      </c>
    </row>
    <row r="61" spans="1:45" x14ac:dyDescent="0.2">
      <c r="A61" s="216" t="s">
        <v>314</v>
      </c>
      <c r="B61" s="345"/>
      <c r="C61" s="345">
        <f>-IF(C$47&lt;=$B$30,0,$B$29*(1+C$49)*$B$28)</f>
        <v>-8262.9781547364746</v>
      </c>
      <c r="D61" s="345">
        <f>-IF(D$47&lt;=$B$30,0,$B$29*(1+D$49)*$B$28)</f>
        <v>-8610.0232372354058</v>
      </c>
      <c r="E61" s="345">
        <f t="shared" ref="E61:AP61" si="13">-IF(E$47&lt;=$B$30,0,$B$29*(1+E$49)*$B$28)</f>
        <v>-8971.6442131992935</v>
      </c>
      <c r="F61" s="345">
        <f t="shared" si="13"/>
        <v>-9348.4532701536646</v>
      </c>
      <c r="G61" s="345">
        <f t="shared" si="13"/>
        <v>-9741.0883075001202</v>
      </c>
      <c r="H61" s="345">
        <f t="shared" si="13"/>
        <v>-10150.214016415124</v>
      </c>
      <c r="I61" s="345">
        <f t="shared" si="13"/>
        <v>-10576.52300510456</v>
      </c>
      <c r="J61" s="345">
        <f t="shared" si="13"/>
        <v>-11020.736971318953</v>
      </c>
      <c r="K61" s="345">
        <f t="shared" si="13"/>
        <v>-11483.607924114351</v>
      </c>
      <c r="L61" s="345">
        <f t="shared" si="13"/>
        <v>-11965.919456927153</v>
      </c>
      <c r="M61" s="345">
        <f t="shared" si="13"/>
        <v>-12468.488074118093</v>
      </c>
      <c r="N61" s="345">
        <f t="shared" si="13"/>
        <v>-12992.164573231054</v>
      </c>
      <c r="O61" s="345">
        <f t="shared" si="13"/>
        <v>-13537.835485306758</v>
      </c>
      <c r="P61" s="345">
        <f t="shared" si="13"/>
        <v>-14106.424575689642</v>
      </c>
      <c r="Q61" s="345">
        <f t="shared" si="13"/>
        <v>-14698.894407868607</v>
      </c>
      <c r="R61" s="345">
        <f t="shared" si="13"/>
        <v>-15316.247972999088</v>
      </c>
      <c r="S61" s="345">
        <f t="shared" si="13"/>
        <v>-15959.530387865052</v>
      </c>
      <c r="T61" s="345">
        <f t="shared" si="13"/>
        <v>-16629.830664155386</v>
      </c>
      <c r="U61" s="345">
        <f t="shared" si="13"/>
        <v>-17328.283552049914</v>
      </c>
      <c r="V61" s="345">
        <f t="shared" si="13"/>
        <v>-18056.07146123601</v>
      </c>
      <c r="W61" s="345">
        <f t="shared" si="13"/>
        <v>-18814.42646260792</v>
      </c>
      <c r="X61" s="345">
        <f t="shared" si="13"/>
        <v>-19604.632374037454</v>
      </c>
      <c r="Y61" s="345">
        <f t="shared" si="13"/>
        <v>-20428.026933747031</v>
      </c>
      <c r="Z61" s="345">
        <f t="shared" si="13"/>
        <v>-21286.004064964407</v>
      </c>
      <c r="AA61" s="345">
        <f t="shared" si="13"/>
        <v>-22180.016235692914</v>
      </c>
      <c r="AB61" s="345">
        <f t="shared" si="13"/>
        <v>-23111.576917592018</v>
      </c>
      <c r="AC61" s="345">
        <f t="shared" si="13"/>
        <v>-24082.263148130885</v>
      </c>
      <c r="AD61" s="345">
        <f t="shared" si="13"/>
        <v>-25093.718200352381</v>
      </c>
      <c r="AE61" s="345">
        <f t="shared" si="13"/>
        <v>-26147.654364767182</v>
      </c>
      <c r="AF61" s="345">
        <f t="shared" si="13"/>
        <v>-27245.855848087402</v>
      </c>
      <c r="AG61" s="345">
        <f t="shared" si="13"/>
        <v>-28390.181793707074</v>
      </c>
      <c r="AH61" s="345">
        <f t="shared" si="13"/>
        <v>-29582.569429042771</v>
      </c>
      <c r="AI61" s="345">
        <f t="shared" si="13"/>
        <v>-30825.037345062567</v>
      </c>
      <c r="AJ61" s="345">
        <f t="shared" si="13"/>
        <v>-32119.688913555197</v>
      </c>
      <c r="AK61" s="345">
        <f t="shared" si="13"/>
        <v>-33468.715847924519</v>
      </c>
      <c r="AL61" s="345">
        <f t="shared" si="13"/>
        <v>-34874.401913537353</v>
      </c>
      <c r="AM61" s="345">
        <f t="shared" si="13"/>
        <v>-36339.126793905925</v>
      </c>
      <c r="AN61" s="345">
        <f t="shared" si="13"/>
        <v>-37865.370119249972</v>
      </c>
      <c r="AO61" s="345">
        <f t="shared" si="13"/>
        <v>-39455.715664258474</v>
      </c>
      <c r="AP61" s="345">
        <f t="shared" si="13"/>
        <v>-41112.855722157336</v>
      </c>
    </row>
    <row r="62" spans="1:45" x14ac:dyDescent="0.2">
      <c r="A62" s="216" t="str">
        <f>A32</f>
        <v>Прочие расходы при эксплуатации объекта, руб. без НДС</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5"/>
      <c r="AL62" s="345"/>
      <c r="AM62" s="345"/>
      <c r="AN62" s="345"/>
      <c r="AO62" s="345"/>
      <c r="AP62" s="345"/>
    </row>
    <row r="63" spans="1:45" x14ac:dyDescent="0.2">
      <c r="A63" s="216" t="s">
        <v>534</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5"/>
      <c r="AL63" s="345"/>
      <c r="AM63" s="345"/>
      <c r="AN63" s="345"/>
      <c r="AO63" s="345"/>
      <c r="AP63" s="345"/>
    </row>
    <row r="64" spans="1:45" x14ac:dyDescent="0.2">
      <c r="A64" s="216" t="s">
        <v>534</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5"/>
      <c r="AL64" s="345"/>
      <c r="AM64" s="345"/>
      <c r="AN64" s="345"/>
      <c r="AO64" s="345"/>
      <c r="AP64" s="345"/>
    </row>
    <row r="65" spans="1:45" ht="31.5" x14ac:dyDescent="0.2">
      <c r="A65" s="216" t="s">
        <v>538</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5"/>
      <c r="AL65" s="345"/>
      <c r="AM65" s="345"/>
      <c r="AN65" s="345"/>
      <c r="AO65" s="345"/>
      <c r="AP65" s="345"/>
    </row>
    <row r="66" spans="1:45" ht="28.5" x14ac:dyDescent="0.2">
      <c r="A66" s="217" t="s">
        <v>312</v>
      </c>
      <c r="B66" s="346">
        <f t="shared" ref="B66:AO66" si="14">B59+B60</f>
        <v>213949.95</v>
      </c>
      <c r="C66" s="346">
        <f t="shared" si="14"/>
        <v>-8262.9781547364746</v>
      </c>
      <c r="D66" s="346">
        <f t="shared" si="14"/>
        <v>-8610.0232372354058</v>
      </c>
      <c r="E66" s="346">
        <f t="shared" si="14"/>
        <v>-8971.6442131992935</v>
      </c>
      <c r="F66" s="346">
        <f t="shared" si="14"/>
        <v>-9348.4532701536646</v>
      </c>
      <c r="G66" s="346">
        <f t="shared" si="14"/>
        <v>-9741.0883075001202</v>
      </c>
      <c r="H66" s="346">
        <f t="shared" si="14"/>
        <v>-10150.214016415124</v>
      </c>
      <c r="I66" s="346">
        <f t="shared" si="14"/>
        <v>-10576.52300510456</v>
      </c>
      <c r="J66" s="346">
        <f t="shared" si="14"/>
        <v>-11020.736971318953</v>
      </c>
      <c r="K66" s="346">
        <f t="shared" si="14"/>
        <v>-11483.607924114351</v>
      </c>
      <c r="L66" s="346">
        <f t="shared" si="14"/>
        <v>-11965.919456927153</v>
      </c>
      <c r="M66" s="346">
        <f t="shared" si="14"/>
        <v>-12468.488074118093</v>
      </c>
      <c r="N66" s="346">
        <f t="shared" si="14"/>
        <v>-12992.164573231054</v>
      </c>
      <c r="O66" s="346">
        <f t="shared" si="14"/>
        <v>-13537.835485306758</v>
      </c>
      <c r="P66" s="346">
        <f t="shared" si="14"/>
        <v>-14106.424575689642</v>
      </c>
      <c r="Q66" s="346">
        <f t="shared" si="14"/>
        <v>-14698.894407868607</v>
      </c>
      <c r="R66" s="346">
        <f t="shared" si="14"/>
        <v>-15316.247972999088</v>
      </c>
      <c r="S66" s="346">
        <f t="shared" si="14"/>
        <v>-15959.530387865052</v>
      </c>
      <c r="T66" s="346">
        <f t="shared" si="14"/>
        <v>-16629.830664155386</v>
      </c>
      <c r="U66" s="346">
        <f t="shared" si="14"/>
        <v>-17328.283552049914</v>
      </c>
      <c r="V66" s="346">
        <f t="shared" si="14"/>
        <v>-18056.07146123601</v>
      </c>
      <c r="W66" s="346">
        <f t="shared" si="14"/>
        <v>-18814.42646260792</v>
      </c>
      <c r="X66" s="346">
        <f t="shared" si="14"/>
        <v>-19604.632374037454</v>
      </c>
      <c r="Y66" s="346">
        <f t="shared" si="14"/>
        <v>-20428.026933747031</v>
      </c>
      <c r="Z66" s="346">
        <f t="shared" si="14"/>
        <v>-21286.004064964407</v>
      </c>
      <c r="AA66" s="346">
        <f t="shared" si="14"/>
        <v>-22180.016235692914</v>
      </c>
      <c r="AB66" s="346">
        <f t="shared" si="14"/>
        <v>-23111.576917592018</v>
      </c>
      <c r="AC66" s="346">
        <f t="shared" si="14"/>
        <v>-24082.263148130885</v>
      </c>
      <c r="AD66" s="346">
        <f t="shared" si="14"/>
        <v>-25093.718200352381</v>
      </c>
      <c r="AE66" s="346">
        <f t="shared" si="14"/>
        <v>-26147.654364767182</v>
      </c>
      <c r="AF66" s="346">
        <f t="shared" si="14"/>
        <v>-27245.855848087402</v>
      </c>
      <c r="AG66" s="346">
        <f t="shared" si="14"/>
        <v>-28390.181793707074</v>
      </c>
      <c r="AH66" s="346">
        <f t="shared" si="14"/>
        <v>-29582.569429042771</v>
      </c>
      <c r="AI66" s="346">
        <f t="shared" si="14"/>
        <v>-30825.037345062567</v>
      </c>
      <c r="AJ66" s="346">
        <f t="shared" si="14"/>
        <v>-32119.688913555197</v>
      </c>
      <c r="AK66" s="346">
        <f t="shared" si="14"/>
        <v>-33468.715847924519</v>
      </c>
      <c r="AL66" s="346">
        <f t="shared" si="14"/>
        <v>-34874.401913537353</v>
      </c>
      <c r="AM66" s="346">
        <f t="shared" si="14"/>
        <v>-36339.126793905925</v>
      </c>
      <c r="AN66" s="346">
        <f t="shared" si="14"/>
        <v>-37865.370119249972</v>
      </c>
      <c r="AO66" s="346">
        <f t="shared" si="14"/>
        <v>-39455.715664258474</v>
      </c>
      <c r="AP66" s="346">
        <f>AP59+AP60</f>
        <v>-41112.855722157336</v>
      </c>
    </row>
    <row r="67" spans="1:45" x14ac:dyDescent="0.2">
      <c r="A67" s="216" t="s">
        <v>307</v>
      </c>
      <c r="B67" s="218"/>
      <c r="C67" s="345">
        <f>-($B$25)*1.18*$B$28/$B$27</f>
        <v>-6010.9761904761908</v>
      </c>
      <c r="D67" s="345">
        <f>C67</f>
        <v>-6010.9761904761908</v>
      </c>
      <c r="E67" s="345">
        <f t="shared" ref="E67:AP67" si="15">D67</f>
        <v>-6010.9761904761908</v>
      </c>
      <c r="F67" s="345">
        <f t="shared" si="15"/>
        <v>-6010.9761904761908</v>
      </c>
      <c r="G67" s="345">
        <f t="shared" si="15"/>
        <v>-6010.9761904761908</v>
      </c>
      <c r="H67" s="345">
        <f t="shared" si="15"/>
        <v>-6010.9761904761908</v>
      </c>
      <c r="I67" s="345">
        <f t="shared" si="15"/>
        <v>-6010.9761904761908</v>
      </c>
      <c r="J67" s="345">
        <f t="shared" si="15"/>
        <v>-6010.9761904761908</v>
      </c>
      <c r="K67" s="345">
        <f t="shared" si="15"/>
        <v>-6010.9761904761908</v>
      </c>
      <c r="L67" s="345">
        <f t="shared" si="15"/>
        <v>-6010.9761904761908</v>
      </c>
      <c r="M67" s="345">
        <f t="shared" si="15"/>
        <v>-6010.9761904761908</v>
      </c>
      <c r="N67" s="345">
        <f t="shared" si="15"/>
        <v>-6010.9761904761908</v>
      </c>
      <c r="O67" s="345">
        <f t="shared" si="15"/>
        <v>-6010.9761904761908</v>
      </c>
      <c r="P67" s="345">
        <f t="shared" si="15"/>
        <v>-6010.9761904761908</v>
      </c>
      <c r="Q67" s="345">
        <f t="shared" si="15"/>
        <v>-6010.9761904761908</v>
      </c>
      <c r="R67" s="345">
        <f t="shared" si="15"/>
        <v>-6010.9761904761908</v>
      </c>
      <c r="S67" s="345">
        <f t="shared" si="15"/>
        <v>-6010.9761904761908</v>
      </c>
      <c r="T67" s="345">
        <f t="shared" si="15"/>
        <v>-6010.9761904761908</v>
      </c>
      <c r="U67" s="345">
        <f t="shared" si="15"/>
        <v>-6010.9761904761908</v>
      </c>
      <c r="V67" s="345">
        <f t="shared" si="15"/>
        <v>-6010.9761904761908</v>
      </c>
      <c r="W67" s="345">
        <f t="shared" si="15"/>
        <v>-6010.9761904761908</v>
      </c>
      <c r="X67" s="345">
        <f t="shared" si="15"/>
        <v>-6010.9761904761908</v>
      </c>
      <c r="Y67" s="345">
        <f t="shared" si="15"/>
        <v>-6010.9761904761908</v>
      </c>
      <c r="Z67" s="345">
        <f t="shared" si="15"/>
        <v>-6010.9761904761908</v>
      </c>
      <c r="AA67" s="345">
        <f t="shared" si="15"/>
        <v>-6010.9761904761908</v>
      </c>
      <c r="AB67" s="345">
        <f t="shared" si="15"/>
        <v>-6010.9761904761908</v>
      </c>
      <c r="AC67" s="345">
        <f t="shared" si="15"/>
        <v>-6010.9761904761908</v>
      </c>
      <c r="AD67" s="345">
        <f t="shared" si="15"/>
        <v>-6010.9761904761908</v>
      </c>
      <c r="AE67" s="345">
        <f t="shared" si="15"/>
        <v>-6010.9761904761908</v>
      </c>
      <c r="AF67" s="345">
        <f t="shared" si="15"/>
        <v>-6010.9761904761908</v>
      </c>
      <c r="AG67" s="345">
        <f t="shared" si="15"/>
        <v>-6010.9761904761908</v>
      </c>
      <c r="AH67" s="345">
        <f t="shared" si="15"/>
        <v>-6010.9761904761908</v>
      </c>
      <c r="AI67" s="345">
        <f t="shared" si="15"/>
        <v>-6010.9761904761908</v>
      </c>
      <c r="AJ67" s="345">
        <f t="shared" si="15"/>
        <v>-6010.9761904761908</v>
      </c>
      <c r="AK67" s="345">
        <f t="shared" si="15"/>
        <v>-6010.9761904761908</v>
      </c>
      <c r="AL67" s="345">
        <f t="shared" si="15"/>
        <v>-6010.9761904761908</v>
      </c>
      <c r="AM67" s="345">
        <f t="shared" si="15"/>
        <v>-6010.9761904761908</v>
      </c>
      <c r="AN67" s="345">
        <f t="shared" si="15"/>
        <v>-6010.9761904761908</v>
      </c>
      <c r="AO67" s="345">
        <f t="shared" si="15"/>
        <v>-6010.9761904761908</v>
      </c>
      <c r="AP67" s="345">
        <f t="shared" si="15"/>
        <v>-6010.9761904761908</v>
      </c>
      <c r="AQ67" s="219">
        <f>SUM(B67:AA67)/1.18</f>
        <v>-127351.19047619042</v>
      </c>
      <c r="AR67" s="220">
        <f>SUM(B67:AF67)/1.18</f>
        <v>-152821.42857142846</v>
      </c>
      <c r="AS67" s="220">
        <f>SUM(B67:AP67)/1.18</f>
        <v>-203761.90476190462</v>
      </c>
    </row>
    <row r="68" spans="1:45" ht="28.5" x14ac:dyDescent="0.2">
      <c r="A68" s="217" t="s">
        <v>308</v>
      </c>
      <c r="B68" s="346">
        <f t="shared" ref="B68:J68" si="16">B66+B67</f>
        <v>213949.95</v>
      </c>
      <c r="C68" s="346">
        <f>C66+C67</f>
        <v>-14273.954345212665</v>
      </c>
      <c r="D68" s="346">
        <f>D66+D67</f>
        <v>-14620.999427711597</v>
      </c>
      <c r="E68" s="346">
        <f t="shared" si="16"/>
        <v>-14982.620403675484</v>
      </c>
      <c r="F68" s="346">
        <f>F66+C67</f>
        <v>-15359.429460629855</v>
      </c>
      <c r="G68" s="346">
        <f t="shared" si="16"/>
        <v>-15752.064497976311</v>
      </c>
      <c r="H68" s="346">
        <f t="shared" si="16"/>
        <v>-16161.190206891315</v>
      </c>
      <c r="I68" s="346">
        <f t="shared" si="16"/>
        <v>-16587.499195580749</v>
      </c>
      <c r="J68" s="346">
        <f t="shared" si="16"/>
        <v>-17031.713161795145</v>
      </c>
      <c r="K68" s="346">
        <f>K66+K67</f>
        <v>-17494.584114590543</v>
      </c>
      <c r="L68" s="346">
        <f>L66+L67</f>
        <v>-17976.895647403344</v>
      </c>
      <c r="M68" s="346">
        <f t="shared" ref="M68:AO68" si="17">M66+M67</f>
        <v>-18479.464264594284</v>
      </c>
      <c r="N68" s="346">
        <f t="shared" si="17"/>
        <v>-19003.140763707244</v>
      </c>
      <c r="O68" s="346">
        <f t="shared" si="17"/>
        <v>-19548.811675782948</v>
      </c>
      <c r="P68" s="346">
        <f t="shared" si="17"/>
        <v>-20117.400766165832</v>
      </c>
      <c r="Q68" s="346">
        <f t="shared" si="17"/>
        <v>-20709.870598344798</v>
      </c>
      <c r="R68" s="346">
        <f t="shared" si="17"/>
        <v>-21327.224163475279</v>
      </c>
      <c r="S68" s="346">
        <f t="shared" si="17"/>
        <v>-21970.506578341243</v>
      </c>
      <c r="T68" s="346">
        <f t="shared" si="17"/>
        <v>-22640.806854631577</v>
      </c>
      <c r="U68" s="346">
        <f t="shared" si="17"/>
        <v>-23339.259742526105</v>
      </c>
      <c r="V68" s="346">
        <f t="shared" si="17"/>
        <v>-24067.047651712201</v>
      </c>
      <c r="W68" s="346">
        <f t="shared" si="17"/>
        <v>-24825.402653084111</v>
      </c>
      <c r="X68" s="346">
        <f t="shared" si="17"/>
        <v>-25615.608564513645</v>
      </c>
      <c r="Y68" s="346">
        <f t="shared" si="17"/>
        <v>-26439.003124223222</v>
      </c>
      <c r="Z68" s="346">
        <f t="shared" si="17"/>
        <v>-27296.980255440598</v>
      </c>
      <c r="AA68" s="346">
        <f t="shared" si="17"/>
        <v>-28190.992426169105</v>
      </c>
      <c r="AB68" s="346">
        <f t="shared" si="17"/>
        <v>-29122.553108068209</v>
      </c>
      <c r="AC68" s="346">
        <f t="shared" si="17"/>
        <v>-30093.239338607076</v>
      </c>
      <c r="AD68" s="346">
        <f t="shared" si="17"/>
        <v>-31104.694390828572</v>
      </c>
      <c r="AE68" s="346">
        <f t="shared" si="17"/>
        <v>-32158.630555243373</v>
      </c>
      <c r="AF68" s="346">
        <f t="shared" si="17"/>
        <v>-33256.832038563589</v>
      </c>
      <c r="AG68" s="346">
        <f t="shared" si="17"/>
        <v>-34401.157984183264</v>
      </c>
      <c r="AH68" s="346">
        <f t="shared" si="17"/>
        <v>-35593.545619518962</v>
      </c>
      <c r="AI68" s="346">
        <f t="shared" si="17"/>
        <v>-36836.013535538761</v>
      </c>
      <c r="AJ68" s="346">
        <f t="shared" si="17"/>
        <v>-38130.665104031388</v>
      </c>
      <c r="AK68" s="346">
        <f t="shared" si="17"/>
        <v>-39479.69203840071</v>
      </c>
      <c r="AL68" s="346">
        <f t="shared" si="17"/>
        <v>-40885.378104013544</v>
      </c>
      <c r="AM68" s="346">
        <f t="shared" si="17"/>
        <v>-42350.102984382116</v>
      </c>
      <c r="AN68" s="346">
        <f t="shared" si="17"/>
        <v>-43876.346309726163</v>
      </c>
      <c r="AO68" s="346">
        <f t="shared" si="17"/>
        <v>-45466.691854734665</v>
      </c>
      <c r="AP68" s="346">
        <f>AP66+AP67</f>
        <v>-47123.831912633526</v>
      </c>
      <c r="AQ68" s="169">
        <v>25</v>
      </c>
      <c r="AR68" s="169">
        <v>30</v>
      </c>
      <c r="AS68" s="169">
        <v>40</v>
      </c>
    </row>
    <row r="69" spans="1:45" x14ac:dyDescent="0.2">
      <c r="A69" s="216" t="s">
        <v>306</v>
      </c>
      <c r="B69" s="345">
        <f t="shared" ref="B69:AO69" si="18">-B56</f>
        <v>0</v>
      </c>
      <c r="C69" s="345">
        <f t="shared" si="18"/>
        <v>0</v>
      </c>
      <c r="D69" s="345">
        <f t="shared" si="18"/>
        <v>0</v>
      </c>
      <c r="E69" s="345">
        <f t="shared" si="18"/>
        <v>0</v>
      </c>
      <c r="F69" s="345">
        <f t="shared" si="18"/>
        <v>0</v>
      </c>
      <c r="G69" s="345">
        <f t="shared" si="18"/>
        <v>0</v>
      </c>
      <c r="H69" s="345">
        <f t="shared" si="18"/>
        <v>0</v>
      </c>
      <c r="I69" s="345">
        <f t="shared" si="18"/>
        <v>0</v>
      </c>
      <c r="J69" s="345">
        <f t="shared" si="18"/>
        <v>0</v>
      </c>
      <c r="K69" s="345">
        <f t="shared" si="18"/>
        <v>0</v>
      </c>
      <c r="L69" s="345">
        <f t="shared" si="18"/>
        <v>0</v>
      </c>
      <c r="M69" s="345">
        <f t="shared" si="18"/>
        <v>0</v>
      </c>
      <c r="N69" s="345">
        <f t="shared" si="18"/>
        <v>0</v>
      </c>
      <c r="O69" s="345">
        <f t="shared" si="18"/>
        <v>0</v>
      </c>
      <c r="P69" s="345">
        <f t="shared" si="18"/>
        <v>0</v>
      </c>
      <c r="Q69" s="345">
        <f t="shared" si="18"/>
        <v>0</v>
      </c>
      <c r="R69" s="345">
        <f t="shared" si="18"/>
        <v>0</v>
      </c>
      <c r="S69" s="345">
        <f t="shared" si="18"/>
        <v>0</v>
      </c>
      <c r="T69" s="345">
        <f t="shared" si="18"/>
        <v>0</v>
      </c>
      <c r="U69" s="345">
        <f t="shared" si="18"/>
        <v>0</v>
      </c>
      <c r="V69" s="345">
        <f t="shared" si="18"/>
        <v>0</v>
      </c>
      <c r="W69" s="345">
        <f t="shared" si="18"/>
        <v>0</v>
      </c>
      <c r="X69" s="345">
        <f t="shared" si="18"/>
        <v>0</v>
      </c>
      <c r="Y69" s="345">
        <f t="shared" si="18"/>
        <v>0</v>
      </c>
      <c r="Z69" s="345">
        <f t="shared" si="18"/>
        <v>0</v>
      </c>
      <c r="AA69" s="345">
        <f t="shared" si="18"/>
        <v>0</v>
      </c>
      <c r="AB69" s="345">
        <f t="shared" si="18"/>
        <v>0</v>
      </c>
      <c r="AC69" s="345">
        <f t="shared" si="18"/>
        <v>0</v>
      </c>
      <c r="AD69" s="345">
        <f t="shared" si="18"/>
        <v>0</v>
      </c>
      <c r="AE69" s="345">
        <f t="shared" si="18"/>
        <v>0</v>
      </c>
      <c r="AF69" s="345">
        <f t="shared" si="18"/>
        <v>0</v>
      </c>
      <c r="AG69" s="345">
        <f t="shared" si="18"/>
        <v>0</v>
      </c>
      <c r="AH69" s="345">
        <f t="shared" si="18"/>
        <v>0</v>
      </c>
      <c r="AI69" s="345">
        <f t="shared" si="18"/>
        <v>0</v>
      </c>
      <c r="AJ69" s="345">
        <f t="shared" si="18"/>
        <v>0</v>
      </c>
      <c r="AK69" s="345">
        <f t="shared" si="18"/>
        <v>0</v>
      </c>
      <c r="AL69" s="345">
        <f t="shared" si="18"/>
        <v>0</v>
      </c>
      <c r="AM69" s="345">
        <f t="shared" si="18"/>
        <v>0</v>
      </c>
      <c r="AN69" s="345">
        <f t="shared" si="18"/>
        <v>0</v>
      </c>
      <c r="AO69" s="345">
        <f t="shared" si="18"/>
        <v>0</v>
      </c>
      <c r="AP69" s="345">
        <f>-AP56</f>
        <v>0</v>
      </c>
    </row>
    <row r="70" spans="1:45" ht="14.25" x14ac:dyDescent="0.2">
      <c r="A70" s="217" t="s">
        <v>311</v>
      </c>
      <c r="B70" s="346">
        <f t="shared" ref="B70:AO70" si="19">B68+B69</f>
        <v>213949.95</v>
      </c>
      <c r="C70" s="346">
        <f t="shared" si="19"/>
        <v>-14273.954345212665</v>
      </c>
      <c r="D70" s="346">
        <f t="shared" si="19"/>
        <v>-14620.999427711597</v>
      </c>
      <c r="E70" s="346">
        <f t="shared" si="19"/>
        <v>-14982.620403675484</v>
      </c>
      <c r="F70" s="346">
        <f t="shared" si="19"/>
        <v>-15359.429460629855</v>
      </c>
      <c r="G70" s="346">
        <f t="shared" si="19"/>
        <v>-15752.064497976311</v>
      </c>
      <c r="H70" s="346">
        <f t="shared" si="19"/>
        <v>-16161.190206891315</v>
      </c>
      <c r="I70" s="346">
        <f t="shared" si="19"/>
        <v>-16587.499195580749</v>
      </c>
      <c r="J70" s="346">
        <f t="shared" si="19"/>
        <v>-17031.713161795145</v>
      </c>
      <c r="K70" s="346">
        <f t="shared" si="19"/>
        <v>-17494.584114590543</v>
      </c>
      <c r="L70" s="346">
        <f t="shared" si="19"/>
        <v>-17976.895647403344</v>
      </c>
      <c r="M70" s="346">
        <f t="shared" si="19"/>
        <v>-18479.464264594284</v>
      </c>
      <c r="N70" s="346">
        <f t="shared" si="19"/>
        <v>-19003.140763707244</v>
      </c>
      <c r="O70" s="346">
        <f t="shared" si="19"/>
        <v>-19548.811675782948</v>
      </c>
      <c r="P70" s="346">
        <f t="shared" si="19"/>
        <v>-20117.400766165832</v>
      </c>
      <c r="Q70" s="346">
        <f t="shared" si="19"/>
        <v>-20709.870598344798</v>
      </c>
      <c r="R70" s="346">
        <f t="shared" si="19"/>
        <v>-21327.224163475279</v>
      </c>
      <c r="S70" s="346">
        <f t="shared" si="19"/>
        <v>-21970.506578341243</v>
      </c>
      <c r="T70" s="346">
        <f t="shared" si="19"/>
        <v>-22640.806854631577</v>
      </c>
      <c r="U70" s="346">
        <f t="shared" si="19"/>
        <v>-23339.259742526105</v>
      </c>
      <c r="V70" s="346">
        <f t="shared" si="19"/>
        <v>-24067.047651712201</v>
      </c>
      <c r="W70" s="346">
        <f t="shared" si="19"/>
        <v>-24825.402653084111</v>
      </c>
      <c r="X70" s="346">
        <f t="shared" si="19"/>
        <v>-25615.608564513645</v>
      </c>
      <c r="Y70" s="346">
        <f t="shared" si="19"/>
        <v>-26439.003124223222</v>
      </c>
      <c r="Z70" s="346">
        <f t="shared" si="19"/>
        <v>-27296.980255440598</v>
      </c>
      <c r="AA70" s="346">
        <f t="shared" si="19"/>
        <v>-28190.992426169105</v>
      </c>
      <c r="AB70" s="346">
        <f t="shared" si="19"/>
        <v>-29122.553108068209</v>
      </c>
      <c r="AC70" s="346">
        <f t="shared" si="19"/>
        <v>-30093.239338607076</v>
      </c>
      <c r="AD70" s="346">
        <f t="shared" si="19"/>
        <v>-31104.694390828572</v>
      </c>
      <c r="AE70" s="346">
        <f t="shared" si="19"/>
        <v>-32158.630555243373</v>
      </c>
      <c r="AF70" s="346">
        <f t="shared" si="19"/>
        <v>-33256.832038563589</v>
      </c>
      <c r="AG70" s="346">
        <f t="shared" si="19"/>
        <v>-34401.157984183264</v>
      </c>
      <c r="AH70" s="346">
        <f t="shared" si="19"/>
        <v>-35593.545619518962</v>
      </c>
      <c r="AI70" s="346">
        <f t="shared" si="19"/>
        <v>-36836.013535538761</v>
      </c>
      <c r="AJ70" s="346">
        <f t="shared" si="19"/>
        <v>-38130.665104031388</v>
      </c>
      <c r="AK70" s="346">
        <f t="shared" si="19"/>
        <v>-39479.69203840071</v>
      </c>
      <c r="AL70" s="346">
        <f t="shared" si="19"/>
        <v>-40885.378104013544</v>
      </c>
      <c r="AM70" s="346">
        <f t="shared" si="19"/>
        <v>-42350.102984382116</v>
      </c>
      <c r="AN70" s="346">
        <f t="shared" si="19"/>
        <v>-43876.346309726163</v>
      </c>
      <c r="AO70" s="346">
        <f t="shared" si="19"/>
        <v>-45466.691854734665</v>
      </c>
      <c r="AP70" s="346">
        <f>AP68+AP69</f>
        <v>-47123.831912633526</v>
      </c>
    </row>
    <row r="71" spans="1:45" x14ac:dyDescent="0.2">
      <c r="A71" s="216" t="s">
        <v>305</v>
      </c>
      <c r="B71" s="345">
        <f t="shared" ref="B71:AP71" si="20">-B70*$B$36</f>
        <v>-42789.990000000005</v>
      </c>
      <c r="C71" s="345">
        <f t="shared" si="20"/>
        <v>2854.7908690425334</v>
      </c>
      <c r="D71" s="345">
        <f t="shared" si="20"/>
        <v>2924.1998855423194</v>
      </c>
      <c r="E71" s="345">
        <f t="shared" si="20"/>
        <v>2996.524080735097</v>
      </c>
      <c r="F71" s="345">
        <f t="shared" si="20"/>
        <v>3071.8858921259712</v>
      </c>
      <c r="G71" s="345">
        <f t="shared" si="20"/>
        <v>3150.4128995952624</v>
      </c>
      <c r="H71" s="345">
        <f t="shared" si="20"/>
        <v>3232.238041378263</v>
      </c>
      <c r="I71" s="345">
        <f t="shared" si="20"/>
        <v>3317.4998391161498</v>
      </c>
      <c r="J71" s="345">
        <f t="shared" si="20"/>
        <v>3406.3426323590293</v>
      </c>
      <c r="K71" s="345">
        <f t="shared" si="20"/>
        <v>3498.9168229181087</v>
      </c>
      <c r="L71" s="345">
        <f t="shared" si="20"/>
        <v>3595.3791294806688</v>
      </c>
      <c r="M71" s="345">
        <f t="shared" si="20"/>
        <v>3695.892852918857</v>
      </c>
      <c r="N71" s="345">
        <f t="shared" si="20"/>
        <v>3800.628152741449</v>
      </c>
      <c r="O71" s="345">
        <f t="shared" si="20"/>
        <v>3909.7623351565899</v>
      </c>
      <c r="P71" s="345">
        <f t="shared" si="20"/>
        <v>4023.4801532331667</v>
      </c>
      <c r="Q71" s="345">
        <f t="shared" si="20"/>
        <v>4141.9741196689602</v>
      </c>
      <c r="R71" s="345">
        <f t="shared" si="20"/>
        <v>4265.444832695056</v>
      </c>
      <c r="S71" s="345">
        <f t="shared" si="20"/>
        <v>4394.1013156682484</v>
      </c>
      <c r="T71" s="345">
        <f t="shared" si="20"/>
        <v>4528.1613709263156</v>
      </c>
      <c r="U71" s="345">
        <f t="shared" si="20"/>
        <v>4667.8519485052211</v>
      </c>
      <c r="V71" s="345">
        <f t="shared" si="20"/>
        <v>4813.4095303424401</v>
      </c>
      <c r="W71" s="345">
        <f t="shared" si="20"/>
        <v>4965.0805306168222</v>
      </c>
      <c r="X71" s="345">
        <f t="shared" si="20"/>
        <v>5123.1217129027291</v>
      </c>
      <c r="Y71" s="345">
        <f t="shared" si="20"/>
        <v>5287.8006248446445</v>
      </c>
      <c r="Z71" s="345">
        <f t="shared" si="20"/>
        <v>5459.3960510881197</v>
      </c>
      <c r="AA71" s="345">
        <f t="shared" si="20"/>
        <v>5638.198485233821</v>
      </c>
      <c r="AB71" s="345">
        <f t="shared" si="20"/>
        <v>5824.5106216136419</v>
      </c>
      <c r="AC71" s="345">
        <f t="shared" si="20"/>
        <v>6018.6478677214154</v>
      </c>
      <c r="AD71" s="345">
        <f t="shared" si="20"/>
        <v>6220.9388781657144</v>
      </c>
      <c r="AE71" s="345">
        <f t="shared" si="20"/>
        <v>6431.7261110486752</v>
      </c>
      <c r="AF71" s="345">
        <f t="shared" si="20"/>
        <v>6651.3664077127178</v>
      </c>
      <c r="AG71" s="345">
        <f t="shared" si="20"/>
        <v>6880.2315968366529</v>
      </c>
      <c r="AH71" s="345">
        <f t="shared" si="20"/>
        <v>7118.7091239037927</v>
      </c>
      <c r="AI71" s="345">
        <f t="shared" si="20"/>
        <v>7367.2027071077528</v>
      </c>
      <c r="AJ71" s="345">
        <f t="shared" si="20"/>
        <v>7626.1330208062782</v>
      </c>
      <c r="AK71" s="345">
        <f t="shared" si="20"/>
        <v>7895.9384076801425</v>
      </c>
      <c r="AL71" s="345">
        <f t="shared" si="20"/>
        <v>8177.0756208027087</v>
      </c>
      <c r="AM71" s="345">
        <f t="shared" si="20"/>
        <v>8470.020596876424</v>
      </c>
      <c r="AN71" s="345">
        <f t="shared" si="20"/>
        <v>8775.2692619452337</v>
      </c>
      <c r="AO71" s="345">
        <f t="shared" si="20"/>
        <v>9093.3383709469326</v>
      </c>
      <c r="AP71" s="345">
        <f t="shared" si="20"/>
        <v>9424.7663825267064</v>
      </c>
    </row>
    <row r="72" spans="1:45" ht="15" thickBot="1" x14ac:dyDescent="0.25">
      <c r="A72" s="221" t="s">
        <v>310</v>
      </c>
      <c r="B72" s="222">
        <f t="shared" ref="B72:AO72" si="21">B70+B71</f>
        <v>171159.96000000002</v>
      </c>
      <c r="C72" s="222">
        <f t="shared" si="21"/>
        <v>-11419.163476170132</v>
      </c>
      <c r="D72" s="222">
        <f t="shared" si="21"/>
        <v>-11696.799542169278</v>
      </c>
      <c r="E72" s="222">
        <f t="shared" si="21"/>
        <v>-11986.096322940388</v>
      </c>
      <c r="F72" s="222">
        <f t="shared" si="21"/>
        <v>-12287.543568503885</v>
      </c>
      <c r="G72" s="222">
        <f t="shared" si="21"/>
        <v>-12601.65159838105</v>
      </c>
      <c r="H72" s="222">
        <f t="shared" si="21"/>
        <v>-12928.952165513052</v>
      </c>
      <c r="I72" s="222">
        <f t="shared" si="21"/>
        <v>-13269.999356464599</v>
      </c>
      <c r="J72" s="222">
        <f t="shared" si="21"/>
        <v>-13625.370529436117</v>
      </c>
      <c r="K72" s="222">
        <f t="shared" si="21"/>
        <v>-13995.667291672435</v>
      </c>
      <c r="L72" s="222">
        <f t="shared" si="21"/>
        <v>-14381.516517922675</v>
      </c>
      <c r="M72" s="222">
        <f t="shared" si="21"/>
        <v>-14783.571411675428</v>
      </c>
      <c r="N72" s="222">
        <f t="shared" si="21"/>
        <v>-15202.512610965796</v>
      </c>
      <c r="O72" s="222">
        <f t="shared" si="21"/>
        <v>-15639.049340626359</v>
      </c>
      <c r="P72" s="222">
        <f t="shared" si="21"/>
        <v>-16093.920612932667</v>
      </c>
      <c r="Q72" s="222">
        <f t="shared" si="21"/>
        <v>-16567.896478675837</v>
      </c>
      <c r="R72" s="222">
        <f t="shared" si="21"/>
        <v>-17061.779330780224</v>
      </c>
      <c r="S72" s="222">
        <f t="shared" si="21"/>
        <v>-17576.405262672994</v>
      </c>
      <c r="T72" s="222">
        <f t="shared" si="21"/>
        <v>-18112.645483705262</v>
      </c>
      <c r="U72" s="222">
        <f t="shared" si="21"/>
        <v>-18671.407794020884</v>
      </c>
      <c r="V72" s="222">
        <f t="shared" si="21"/>
        <v>-19253.63812136976</v>
      </c>
      <c r="W72" s="222">
        <f t="shared" si="21"/>
        <v>-19860.322122467289</v>
      </c>
      <c r="X72" s="222">
        <f t="shared" si="21"/>
        <v>-20492.486851610916</v>
      </c>
      <c r="Y72" s="222">
        <f t="shared" si="21"/>
        <v>-21151.202499378578</v>
      </c>
      <c r="Z72" s="222">
        <f t="shared" si="21"/>
        <v>-21837.584204352479</v>
      </c>
      <c r="AA72" s="222">
        <f t="shared" si="21"/>
        <v>-22552.793940935284</v>
      </c>
      <c r="AB72" s="222">
        <f t="shared" si="21"/>
        <v>-23298.042486454568</v>
      </c>
      <c r="AC72" s="222">
        <f t="shared" si="21"/>
        <v>-24074.591470885662</v>
      </c>
      <c r="AD72" s="222">
        <f t="shared" si="21"/>
        <v>-24883.755512662858</v>
      </c>
      <c r="AE72" s="222">
        <f t="shared" si="21"/>
        <v>-25726.904444194697</v>
      </c>
      <c r="AF72" s="222">
        <f t="shared" si="21"/>
        <v>-26605.465630850871</v>
      </c>
      <c r="AG72" s="222">
        <f t="shared" si="21"/>
        <v>-27520.926387346612</v>
      </c>
      <c r="AH72" s="222">
        <f t="shared" si="21"/>
        <v>-28474.836495615171</v>
      </c>
      <c r="AI72" s="222">
        <f t="shared" si="21"/>
        <v>-29468.810828431007</v>
      </c>
      <c r="AJ72" s="222">
        <f t="shared" si="21"/>
        <v>-30504.532083225109</v>
      </c>
      <c r="AK72" s="222">
        <f t="shared" si="21"/>
        <v>-31583.753630720566</v>
      </c>
      <c r="AL72" s="222">
        <f t="shared" si="21"/>
        <v>-32708.302483210835</v>
      </c>
      <c r="AM72" s="222">
        <f t="shared" si="21"/>
        <v>-33880.082387505696</v>
      </c>
      <c r="AN72" s="222">
        <f t="shared" si="21"/>
        <v>-35101.077047780927</v>
      </c>
      <c r="AO72" s="222">
        <f t="shared" si="21"/>
        <v>-36373.353483787731</v>
      </c>
      <c r="AP72" s="222">
        <f>AP70+AP71</f>
        <v>-37699.065530106818</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6">
        <f t="shared" ref="B75:AO75" si="24">B68</f>
        <v>213949.95</v>
      </c>
      <c r="C75" s="346">
        <f t="shared" si="24"/>
        <v>-14273.954345212665</v>
      </c>
      <c r="D75" s="346">
        <f>D68</f>
        <v>-14620.999427711597</v>
      </c>
      <c r="E75" s="346">
        <f t="shared" si="24"/>
        <v>-14982.620403675484</v>
      </c>
      <c r="F75" s="346">
        <f t="shared" si="24"/>
        <v>-15359.429460629855</v>
      </c>
      <c r="G75" s="346">
        <f t="shared" si="24"/>
        <v>-15752.064497976311</v>
      </c>
      <c r="H75" s="346">
        <f t="shared" si="24"/>
        <v>-16161.190206891315</v>
      </c>
      <c r="I75" s="346">
        <f t="shared" si="24"/>
        <v>-16587.499195580749</v>
      </c>
      <c r="J75" s="346">
        <f t="shared" si="24"/>
        <v>-17031.713161795145</v>
      </c>
      <c r="K75" s="346">
        <f t="shared" si="24"/>
        <v>-17494.584114590543</v>
      </c>
      <c r="L75" s="346">
        <f t="shared" si="24"/>
        <v>-17976.895647403344</v>
      </c>
      <c r="M75" s="346">
        <f t="shared" si="24"/>
        <v>-18479.464264594284</v>
      </c>
      <c r="N75" s="346">
        <f t="shared" si="24"/>
        <v>-19003.140763707244</v>
      </c>
      <c r="O75" s="346">
        <f t="shared" si="24"/>
        <v>-19548.811675782948</v>
      </c>
      <c r="P75" s="346">
        <f t="shared" si="24"/>
        <v>-20117.400766165832</v>
      </c>
      <c r="Q75" s="346">
        <f t="shared" si="24"/>
        <v>-20709.870598344798</v>
      </c>
      <c r="R75" s="346">
        <f t="shared" si="24"/>
        <v>-21327.224163475279</v>
      </c>
      <c r="S75" s="346">
        <f t="shared" si="24"/>
        <v>-21970.506578341243</v>
      </c>
      <c r="T75" s="346">
        <f t="shared" si="24"/>
        <v>-22640.806854631577</v>
      </c>
      <c r="U75" s="346">
        <f t="shared" si="24"/>
        <v>-23339.259742526105</v>
      </c>
      <c r="V75" s="346">
        <f t="shared" si="24"/>
        <v>-24067.047651712201</v>
      </c>
      <c r="W75" s="346">
        <f t="shared" si="24"/>
        <v>-24825.402653084111</v>
      </c>
      <c r="X75" s="346">
        <f t="shared" si="24"/>
        <v>-25615.608564513645</v>
      </c>
      <c r="Y75" s="346">
        <f t="shared" si="24"/>
        <v>-26439.003124223222</v>
      </c>
      <c r="Z75" s="346">
        <f t="shared" si="24"/>
        <v>-27296.980255440598</v>
      </c>
      <c r="AA75" s="346">
        <f t="shared" si="24"/>
        <v>-28190.992426169105</v>
      </c>
      <c r="AB75" s="346">
        <f t="shared" si="24"/>
        <v>-29122.553108068209</v>
      </c>
      <c r="AC75" s="346">
        <f t="shared" si="24"/>
        <v>-30093.239338607076</v>
      </c>
      <c r="AD75" s="346">
        <f t="shared" si="24"/>
        <v>-31104.694390828572</v>
      </c>
      <c r="AE75" s="346">
        <f t="shared" si="24"/>
        <v>-32158.630555243373</v>
      </c>
      <c r="AF75" s="346">
        <f t="shared" si="24"/>
        <v>-33256.832038563589</v>
      </c>
      <c r="AG75" s="346">
        <f t="shared" si="24"/>
        <v>-34401.157984183264</v>
      </c>
      <c r="AH75" s="346">
        <f t="shared" si="24"/>
        <v>-35593.545619518962</v>
      </c>
      <c r="AI75" s="346">
        <f t="shared" si="24"/>
        <v>-36836.013535538761</v>
      </c>
      <c r="AJ75" s="346">
        <f t="shared" si="24"/>
        <v>-38130.665104031388</v>
      </c>
      <c r="AK75" s="346">
        <f t="shared" si="24"/>
        <v>-39479.69203840071</v>
      </c>
      <c r="AL75" s="346">
        <f t="shared" si="24"/>
        <v>-40885.378104013544</v>
      </c>
      <c r="AM75" s="346">
        <f t="shared" si="24"/>
        <v>-42350.102984382116</v>
      </c>
      <c r="AN75" s="346">
        <f t="shared" si="24"/>
        <v>-43876.346309726163</v>
      </c>
      <c r="AO75" s="346">
        <f t="shared" si="24"/>
        <v>-45466.691854734665</v>
      </c>
      <c r="AP75" s="346">
        <f>AP68</f>
        <v>-47123.831912633526</v>
      </c>
    </row>
    <row r="76" spans="1:45" x14ac:dyDescent="0.2">
      <c r="A76" s="216" t="s">
        <v>307</v>
      </c>
      <c r="B76" s="345">
        <f t="shared" ref="B76:AO76" si="25">-B67</f>
        <v>0</v>
      </c>
      <c r="C76" s="345">
        <f>-C67</f>
        <v>6010.9761904761908</v>
      </c>
      <c r="D76" s="345">
        <f t="shared" si="25"/>
        <v>6010.9761904761908</v>
      </c>
      <c r="E76" s="345">
        <f t="shared" si="25"/>
        <v>6010.9761904761908</v>
      </c>
      <c r="F76" s="345">
        <f>-C67</f>
        <v>6010.9761904761908</v>
      </c>
      <c r="G76" s="345">
        <f t="shared" si="25"/>
        <v>6010.9761904761908</v>
      </c>
      <c r="H76" s="345">
        <f t="shared" si="25"/>
        <v>6010.9761904761908</v>
      </c>
      <c r="I76" s="345">
        <f t="shared" si="25"/>
        <v>6010.9761904761908</v>
      </c>
      <c r="J76" s="345">
        <f t="shared" si="25"/>
        <v>6010.9761904761908</v>
      </c>
      <c r="K76" s="345">
        <f t="shared" si="25"/>
        <v>6010.9761904761908</v>
      </c>
      <c r="L76" s="345">
        <f>-L67</f>
        <v>6010.9761904761908</v>
      </c>
      <c r="M76" s="345">
        <f>-M67</f>
        <v>6010.9761904761908</v>
      </c>
      <c r="N76" s="345">
        <f t="shared" si="25"/>
        <v>6010.9761904761908</v>
      </c>
      <c r="O76" s="345">
        <f t="shared" si="25"/>
        <v>6010.9761904761908</v>
      </c>
      <c r="P76" s="345">
        <f t="shared" si="25"/>
        <v>6010.9761904761908</v>
      </c>
      <c r="Q76" s="345">
        <f t="shared" si="25"/>
        <v>6010.9761904761908</v>
      </c>
      <c r="R76" s="345">
        <f t="shared" si="25"/>
        <v>6010.9761904761908</v>
      </c>
      <c r="S76" s="345">
        <f t="shared" si="25"/>
        <v>6010.9761904761908</v>
      </c>
      <c r="T76" s="345">
        <f t="shared" si="25"/>
        <v>6010.9761904761908</v>
      </c>
      <c r="U76" s="345">
        <f t="shared" si="25"/>
        <v>6010.9761904761908</v>
      </c>
      <c r="V76" s="345">
        <f t="shared" si="25"/>
        <v>6010.9761904761908</v>
      </c>
      <c r="W76" s="345">
        <f t="shared" si="25"/>
        <v>6010.9761904761908</v>
      </c>
      <c r="X76" s="345">
        <f t="shared" si="25"/>
        <v>6010.9761904761908</v>
      </c>
      <c r="Y76" s="345">
        <f t="shared" si="25"/>
        <v>6010.9761904761908</v>
      </c>
      <c r="Z76" s="345">
        <f t="shared" si="25"/>
        <v>6010.9761904761908</v>
      </c>
      <c r="AA76" s="345">
        <f t="shared" si="25"/>
        <v>6010.9761904761908</v>
      </c>
      <c r="AB76" s="345">
        <f t="shared" si="25"/>
        <v>6010.9761904761908</v>
      </c>
      <c r="AC76" s="345">
        <f t="shared" si="25"/>
        <v>6010.9761904761908</v>
      </c>
      <c r="AD76" s="345">
        <f t="shared" si="25"/>
        <v>6010.9761904761908</v>
      </c>
      <c r="AE76" s="345">
        <f t="shared" si="25"/>
        <v>6010.9761904761908</v>
      </c>
      <c r="AF76" s="345">
        <f t="shared" si="25"/>
        <v>6010.9761904761908</v>
      </c>
      <c r="AG76" s="345">
        <f t="shared" si="25"/>
        <v>6010.9761904761908</v>
      </c>
      <c r="AH76" s="345">
        <f t="shared" si="25"/>
        <v>6010.9761904761908</v>
      </c>
      <c r="AI76" s="345">
        <f t="shared" si="25"/>
        <v>6010.9761904761908</v>
      </c>
      <c r="AJ76" s="345">
        <f t="shared" si="25"/>
        <v>6010.9761904761908</v>
      </c>
      <c r="AK76" s="345">
        <f t="shared" si="25"/>
        <v>6010.9761904761908</v>
      </c>
      <c r="AL76" s="345">
        <f t="shared" si="25"/>
        <v>6010.9761904761908</v>
      </c>
      <c r="AM76" s="345">
        <f t="shared" si="25"/>
        <v>6010.9761904761908</v>
      </c>
      <c r="AN76" s="345">
        <f t="shared" si="25"/>
        <v>6010.9761904761908</v>
      </c>
      <c r="AO76" s="345">
        <f t="shared" si="25"/>
        <v>6010.9761904761908</v>
      </c>
      <c r="AP76" s="345">
        <f>-AP67</f>
        <v>6010.9761904761908</v>
      </c>
    </row>
    <row r="77" spans="1:45" x14ac:dyDescent="0.2">
      <c r="A77" s="216" t="s">
        <v>306</v>
      </c>
      <c r="B77" s="345">
        <f t="shared" ref="B77:AO77" si="26">B69</f>
        <v>0</v>
      </c>
      <c r="C77" s="345">
        <f t="shared" si="26"/>
        <v>0</v>
      </c>
      <c r="D77" s="345">
        <f t="shared" si="26"/>
        <v>0</v>
      </c>
      <c r="E77" s="345">
        <f t="shared" si="26"/>
        <v>0</v>
      </c>
      <c r="F77" s="345">
        <f t="shared" si="26"/>
        <v>0</v>
      </c>
      <c r="G77" s="345">
        <f t="shared" si="26"/>
        <v>0</v>
      </c>
      <c r="H77" s="345">
        <f t="shared" si="26"/>
        <v>0</v>
      </c>
      <c r="I77" s="345">
        <f t="shared" si="26"/>
        <v>0</v>
      </c>
      <c r="J77" s="345">
        <f t="shared" si="26"/>
        <v>0</v>
      </c>
      <c r="K77" s="345">
        <f t="shared" si="26"/>
        <v>0</v>
      </c>
      <c r="L77" s="345">
        <f t="shared" si="26"/>
        <v>0</v>
      </c>
      <c r="M77" s="345">
        <f t="shared" si="26"/>
        <v>0</v>
      </c>
      <c r="N77" s="345">
        <f t="shared" si="26"/>
        <v>0</v>
      </c>
      <c r="O77" s="345">
        <f t="shared" si="26"/>
        <v>0</v>
      </c>
      <c r="P77" s="345">
        <f t="shared" si="26"/>
        <v>0</v>
      </c>
      <c r="Q77" s="345">
        <f t="shared" si="26"/>
        <v>0</v>
      </c>
      <c r="R77" s="345">
        <f t="shared" si="26"/>
        <v>0</v>
      </c>
      <c r="S77" s="345">
        <f t="shared" si="26"/>
        <v>0</v>
      </c>
      <c r="T77" s="345">
        <f t="shared" si="26"/>
        <v>0</v>
      </c>
      <c r="U77" s="345">
        <f t="shared" si="26"/>
        <v>0</v>
      </c>
      <c r="V77" s="345">
        <f t="shared" si="26"/>
        <v>0</v>
      </c>
      <c r="W77" s="345">
        <f t="shared" si="26"/>
        <v>0</v>
      </c>
      <c r="X77" s="345">
        <f t="shared" si="26"/>
        <v>0</v>
      </c>
      <c r="Y77" s="345">
        <f t="shared" si="26"/>
        <v>0</v>
      </c>
      <c r="Z77" s="345">
        <f t="shared" si="26"/>
        <v>0</v>
      </c>
      <c r="AA77" s="345">
        <f t="shared" si="26"/>
        <v>0</v>
      </c>
      <c r="AB77" s="345">
        <f t="shared" si="26"/>
        <v>0</v>
      </c>
      <c r="AC77" s="345">
        <f t="shared" si="26"/>
        <v>0</v>
      </c>
      <c r="AD77" s="345">
        <f t="shared" si="26"/>
        <v>0</v>
      </c>
      <c r="AE77" s="345">
        <f t="shared" si="26"/>
        <v>0</v>
      </c>
      <c r="AF77" s="345">
        <f t="shared" si="26"/>
        <v>0</v>
      </c>
      <c r="AG77" s="345">
        <f t="shared" si="26"/>
        <v>0</v>
      </c>
      <c r="AH77" s="345">
        <f t="shared" si="26"/>
        <v>0</v>
      </c>
      <c r="AI77" s="345">
        <f t="shared" si="26"/>
        <v>0</v>
      </c>
      <c r="AJ77" s="345">
        <f t="shared" si="26"/>
        <v>0</v>
      </c>
      <c r="AK77" s="345">
        <f t="shared" si="26"/>
        <v>0</v>
      </c>
      <c r="AL77" s="345">
        <f t="shared" si="26"/>
        <v>0</v>
      </c>
      <c r="AM77" s="345">
        <f t="shared" si="26"/>
        <v>0</v>
      </c>
      <c r="AN77" s="345">
        <f t="shared" si="26"/>
        <v>0</v>
      </c>
      <c r="AO77" s="345">
        <f t="shared" si="26"/>
        <v>0</v>
      </c>
      <c r="AP77" s="345">
        <f>AP69</f>
        <v>0</v>
      </c>
    </row>
    <row r="78" spans="1:45" x14ac:dyDescent="0.2">
      <c r="A78" s="216" t="s">
        <v>305</v>
      </c>
      <c r="B78" s="345">
        <f>IF(SUM($B$71:B71)+SUM($A$78:A78)&gt;0,0,SUM($B$71:B71)-SUM($A$78:A78))</f>
        <v>-42789.990000000005</v>
      </c>
      <c r="C78" s="345">
        <f>IF(SUM($B$71:C71)+SUM($A$78:B78)&gt;0,0,SUM($B$71:C71)-SUM($A$78:B78))</f>
        <v>2854.790869042532</v>
      </c>
      <c r="D78" s="345">
        <f>IF(SUM($B$71:D71)+SUM($A$78:C78)&gt;0,0,SUM($B$71:D71)-SUM($A$78:C78))</f>
        <v>2924.1998855423226</v>
      </c>
      <c r="E78" s="345">
        <f>IF(SUM($B$71:E71)+SUM($A$78:D78)&gt;0,0,SUM($B$71:E71)-SUM($A$78:D78))</f>
        <v>2996.5240807351001</v>
      </c>
      <c r="F78" s="345">
        <f>IF(SUM($B$71:F71)+SUM($A$78:E78)&gt;0,0,SUM($B$71:F71)-SUM($A$78:E78))</f>
        <v>3071.8858921259707</v>
      </c>
      <c r="G78" s="345">
        <f>IF(SUM($B$71:G71)+SUM($A$78:F78)&gt;0,0,SUM($B$71:G71)-SUM($A$78:F78))</f>
        <v>3150.4128995952633</v>
      </c>
      <c r="H78" s="345">
        <f>IF(SUM($B$71:H71)+SUM($A$78:G78)&gt;0,0,SUM($B$71:H71)-SUM($A$78:G78))</f>
        <v>3232.238041378263</v>
      </c>
      <c r="I78" s="345">
        <f>IF(SUM($B$71:I71)+SUM($A$78:H78)&gt;0,0,SUM($B$71:I71)-SUM($A$78:H78))</f>
        <v>3317.4998391161498</v>
      </c>
      <c r="J78" s="345">
        <f>IF(SUM($B$71:J71)+SUM($A$78:I78)&gt;0,0,SUM($B$71:J71)-SUM($A$78:I78))</f>
        <v>3406.3426323590284</v>
      </c>
      <c r="K78" s="345">
        <f>IF(SUM($B$71:K71)+SUM($A$78:J78)&gt;0,0,SUM($B$71:K71)-SUM($A$78:J78))</f>
        <v>3498.9168229181087</v>
      </c>
      <c r="L78" s="345">
        <f>IF(SUM($B$71:L71)+SUM($A$78:K78)&gt;0,0,SUM($B$71:L71)-SUM($A$78:K78))</f>
        <v>3595.3791294806688</v>
      </c>
      <c r="M78" s="345">
        <f>IF(SUM($B$71:M71)+SUM($A$78:L78)&gt;0,0,SUM($B$71:M71)-SUM($A$78:L78))</f>
        <v>3695.892852918857</v>
      </c>
      <c r="N78" s="345">
        <f>IF(SUM($B$71:N71)+SUM($A$78:M78)&gt;0,0,SUM($B$71:N71)-SUM($A$78:M78))</f>
        <v>3800.628152741449</v>
      </c>
      <c r="O78" s="345">
        <f>IF(SUM($B$71:O71)+SUM($A$78:N78)&gt;0,0,SUM($B$71:O71)-SUM($A$78:N78))</f>
        <v>3909.7623351565899</v>
      </c>
      <c r="P78" s="345">
        <f>IF(SUM($B$71:P71)+SUM($A$78:O78)&gt;0,0,SUM($B$71:P71)-SUM($A$78:O78))</f>
        <v>0</v>
      </c>
      <c r="Q78" s="345">
        <f>IF(SUM($B$71:Q71)+SUM($A$78:P78)&gt;0,0,SUM($B$71:Q71)-SUM($A$78:P78))</f>
        <v>0</v>
      </c>
      <c r="R78" s="345">
        <f>IF(SUM($B$71:R71)+SUM($A$78:Q78)&gt;0,0,SUM($B$71:R71)-SUM($A$78:Q78))</f>
        <v>0</v>
      </c>
      <c r="S78" s="345">
        <f>IF(SUM($B$71:S71)+SUM($A$78:R78)&gt;0,0,SUM($B$71:S71)-SUM($A$78:R78))</f>
        <v>0</v>
      </c>
      <c r="T78" s="345">
        <f>IF(SUM($B$71:T71)+SUM($A$78:S78)&gt;0,0,SUM($B$71:T71)-SUM($A$78:S78))</f>
        <v>0</v>
      </c>
      <c r="U78" s="345">
        <f>IF(SUM($B$71:U71)+SUM($A$78:T78)&gt;0,0,SUM($B$71:U71)-SUM($A$78:T78))</f>
        <v>0</v>
      </c>
      <c r="V78" s="345">
        <f>IF(SUM($B$71:V71)+SUM($A$78:U78)&gt;0,0,SUM($B$71:V71)-SUM($A$78:U78))</f>
        <v>0</v>
      </c>
      <c r="W78" s="345">
        <f>IF(SUM($B$71:W71)+SUM($A$78:V78)&gt;0,0,SUM($B$71:W71)-SUM($A$78:V78))</f>
        <v>0</v>
      </c>
      <c r="X78" s="345">
        <f>IF(SUM($B$71:X71)+SUM($A$78:W78)&gt;0,0,SUM($B$71:X71)-SUM($A$78:W78))</f>
        <v>0</v>
      </c>
      <c r="Y78" s="345">
        <f>IF(SUM($B$71:Y71)+SUM($A$78:X78)&gt;0,0,SUM($B$71:Y71)-SUM($A$78:X78))</f>
        <v>0</v>
      </c>
      <c r="Z78" s="345">
        <f>IF(SUM($B$71:Z71)+SUM($A$78:Y78)&gt;0,0,SUM($B$71:Z71)-SUM($A$78:Y78))</f>
        <v>0</v>
      </c>
      <c r="AA78" s="345">
        <f>IF(SUM($B$71:AA71)+SUM($A$78:Z78)&gt;0,0,SUM($B$71:AA71)-SUM($A$78:Z78))</f>
        <v>0</v>
      </c>
      <c r="AB78" s="345">
        <f>IF(SUM($B$71:AB71)+SUM($A$78:AA78)&gt;0,0,SUM($B$71:AB71)-SUM($A$78:AA78))</f>
        <v>0</v>
      </c>
      <c r="AC78" s="345">
        <f>IF(SUM($B$71:AC71)+SUM($A$78:AB78)&gt;0,0,SUM($B$71:AC71)-SUM($A$78:AB78))</f>
        <v>0</v>
      </c>
      <c r="AD78" s="345">
        <f>IF(SUM($B$71:AD71)+SUM($A$78:AC78)&gt;0,0,SUM($B$71:AD71)-SUM($A$78:AC78))</f>
        <v>0</v>
      </c>
      <c r="AE78" s="345">
        <f>IF(SUM($B$71:AE71)+SUM($A$78:AD78)&gt;0,0,SUM($B$71:AE71)-SUM($A$78:AD78))</f>
        <v>0</v>
      </c>
      <c r="AF78" s="345">
        <f>IF(SUM($B$71:AF71)+SUM($A$78:AE78)&gt;0,0,SUM($B$71:AF71)-SUM($A$78:AE78))</f>
        <v>0</v>
      </c>
      <c r="AG78" s="345">
        <f>IF(SUM($B$71:AG71)+SUM($A$78:AF78)&gt;0,0,SUM($B$71:AG71)-SUM($A$78:AF78))</f>
        <v>0</v>
      </c>
      <c r="AH78" s="345">
        <f>IF(SUM($B$71:AH71)+SUM($A$78:AG78)&gt;0,0,SUM($B$71:AH71)-SUM($A$78:AG78))</f>
        <v>0</v>
      </c>
      <c r="AI78" s="345">
        <f>IF(SUM($B$71:AI71)+SUM($A$78:AH78)&gt;0,0,SUM($B$71:AI71)-SUM($A$78:AH78))</f>
        <v>0</v>
      </c>
      <c r="AJ78" s="345">
        <f>IF(SUM($B$71:AJ71)+SUM($A$78:AI78)&gt;0,0,SUM($B$71:AJ71)-SUM($A$78:AI78))</f>
        <v>0</v>
      </c>
      <c r="AK78" s="345">
        <f>IF(SUM($B$71:AK71)+SUM($A$78:AJ78)&gt;0,0,SUM($B$71:AK71)-SUM($A$78:AJ78))</f>
        <v>0</v>
      </c>
      <c r="AL78" s="345">
        <f>IF(SUM($B$71:AL71)+SUM($A$78:AK78)&gt;0,0,SUM($B$71:AL71)-SUM($A$78:AK78))</f>
        <v>0</v>
      </c>
      <c r="AM78" s="345">
        <f>IF(SUM($B$71:AM71)+SUM($A$78:AL78)&gt;0,0,SUM($B$71:AM71)-SUM($A$78:AL78))</f>
        <v>0</v>
      </c>
      <c r="AN78" s="345">
        <f>IF(SUM($B$71:AN71)+SUM($A$78:AM78)&gt;0,0,SUM($B$71:AN71)-SUM($A$78:AM78))</f>
        <v>0</v>
      </c>
      <c r="AO78" s="345">
        <f>IF(SUM($B$71:AO71)+SUM($A$78:AN78)&gt;0,0,SUM($B$71:AO71)-SUM($A$78:AN78))</f>
        <v>0</v>
      </c>
      <c r="AP78" s="345">
        <f>IF(SUM($B$71:AP71)+SUM($A$78:AO78)&gt;0,0,SUM($B$71:AP71)-SUM($A$78:AO78))</f>
        <v>0</v>
      </c>
    </row>
    <row r="79" spans="1:45" x14ac:dyDescent="0.2">
      <c r="A79" s="216" t="s">
        <v>304</v>
      </c>
      <c r="B79" s="345">
        <f>IF(((SUM($B$59:B59)+SUM($B$61:B64))+SUM($B$81:B81))&lt;0,((SUM($B$59:B59)+SUM($B$61:B64))+SUM($B$81:B81))*0.18-SUM($A$79:A79),IF(SUM(A$79:$B79)&lt;0,0-SUM(A$79:$B79),0))</f>
        <v>-8.9999999979045245E-3</v>
      </c>
      <c r="C79" s="345">
        <f>IF(((SUM($B$59:C59)+SUM($B$61:C64))+SUM($B$81:C81))&lt;0,((SUM($B$59:C59)+SUM($B$61:C64))+SUM($B$81:C81))*0.18-SUM($A$79:B79),IF(SUM($B$79:B79)&lt;0,0-SUM($B$79:B79),0))</f>
        <v>-1487.3360678525669</v>
      </c>
      <c r="D79" s="345">
        <f>IF(((SUM($B$59:D59)+SUM($B$61:D64))+SUM($B$81:D81))&lt;0,((SUM($B$59:D59)+SUM($B$61:D64))+SUM($B$81:D81))*0.18-SUM($A$79:C79),IF(SUM($B$79:C79)&lt;0,0-SUM($B$79:C79),0))</f>
        <v>-1549.8041827023733</v>
      </c>
      <c r="E79" s="345">
        <f>IF(((SUM($B$59:E59)+SUM($B$61:E64))+SUM($B$81:E81))&lt;0,((SUM($B$59:E59)+SUM($B$61:E64))+SUM($B$81:E81))*0.18-SUM($A$79:D79),IF(SUM($B$79:D79)&lt;0,0-SUM($B$79:D79),0))</f>
        <v>-1614.8959583758683</v>
      </c>
      <c r="F79" s="345">
        <f>IF(((SUM($B$59:F59)+SUM($B$61:F64))+SUM($B$81:F81))&lt;0,((SUM($B$59:F59)+SUM($B$61:F64))+SUM($B$81:F81))*0.18-SUM($A$79:E79),IF(SUM($B$79:E79)&lt;0,0-SUM($B$79:E79),0))</f>
        <v>-1682.7215886276599</v>
      </c>
      <c r="G79" s="345">
        <f>IF(((SUM($B$59:G59)+SUM($B$61:G64))+SUM($B$81:G81))&lt;0,((SUM($B$59:G59)+SUM($B$61:G64))+SUM($B$81:G81))*0.18-SUM($A$79:F79),IF(SUM($B$79:F79)&lt;0,0-SUM($B$79:F79),0))</f>
        <v>-1753.3958953500205</v>
      </c>
      <c r="H79" s="345">
        <f>IF(((SUM($B$59:H59)+SUM($B$61:H64))+SUM($B$81:H81))&lt;0,((SUM($B$59:H59)+SUM($B$61:H64))+SUM($B$81:H81))*0.18-SUM($A$79:G79),IF(SUM($B$79:G79)&lt;0,0-SUM($B$79:G79),0))</f>
        <v>-1827.0385229547228</v>
      </c>
      <c r="I79" s="345">
        <f>IF(((SUM($B$59:I59)+SUM($B$61:I64))+SUM($B$81:I81))&lt;0,((SUM($B$59:I59)+SUM($B$61:I64))+SUM($B$81:I81))*0.18-SUM($A$79:H79),IF(SUM($B$79:H79)&lt;0,0-SUM($B$79:H79),0))</f>
        <v>-1903.7741409188202</v>
      </c>
      <c r="J79" s="345">
        <f>IF(((SUM($B$59:J59)+SUM($B$61:J64))+SUM($B$81:J81))&lt;0,((SUM($B$59:J59)+SUM($B$61:J64))+SUM($B$81:J81))*0.18-SUM($A$79:I79),IF(SUM($B$79:I79)&lt;0,0-SUM($B$79:I79),0))</f>
        <v>-1983.7326548374131</v>
      </c>
      <c r="K79" s="345">
        <f>IF(((SUM($B$59:K59)+SUM($B$61:K64))+SUM($B$81:K81))&lt;0,((SUM($B$59:K59)+SUM($B$61:K64))+SUM($B$81:K81))*0.18-SUM($A$79:J79),IF(SUM($B$79:J79)&lt;0,0-SUM($B$79:J79),0))</f>
        <v>-2067.0494263405835</v>
      </c>
      <c r="L79" s="345">
        <f>IF(((SUM($B$59:L59)+SUM($B$61:L64))+SUM($B$81:L81))&lt;0,((SUM($B$59:L59)+SUM($B$61:L64))+SUM($B$81:L81))*0.18-SUM($A$79:K79),IF(SUM($B$79:K79)&lt;0,0-SUM($B$79:K79),0))</f>
        <v>-2153.8655022468884</v>
      </c>
      <c r="M79" s="345">
        <f>IF(((SUM($B$59:M59)+SUM($B$61:M64))+SUM($B$81:M81))&lt;0,((SUM($B$59:M59)+SUM($B$61:M64))+SUM($B$81:M81))*0.18-SUM($A$79:L79),IF(SUM($B$79:L79)&lt;0,0-SUM($B$79:L79),0))</f>
        <v>-2244.3278533412558</v>
      </c>
      <c r="N79" s="345">
        <f>IF(((SUM($B$59:N59)+SUM($B$61:N64))+SUM($B$81:N81))&lt;0,((SUM($B$59:N59)+SUM($B$61:N64))+SUM($B$81:N81))*0.18-SUM($A$79:M79),IF(SUM($B$79:M79)&lt;0,0-SUM($B$79:M79),0))</f>
        <v>-2338.5896231815896</v>
      </c>
      <c r="O79" s="345">
        <f>IF(((SUM($B$59:O59)+SUM($B$61:O64))+SUM($B$81:O81))&lt;0,((SUM($B$59:O59)+SUM($B$61:O64))+SUM($B$81:O81))*0.18-SUM($A$79:N79),IF(SUM($B$79:N79)&lt;0,0-SUM($B$79:N79),0))</f>
        <v>-2436.8103873552136</v>
      </c>
      <c r="P79" s="345">
        <f>IF(((SUM($B$59:P59)+SUM($B$61:P64))+SUM($B$81:P81))&lt;0,((SUM($B$59:P59)+SUM($B$61:P64))+SUM($B$81:P81))*0.18-SUM($A$79:O79),IF(SUM($B$79:O79)&lt;0,0-SUM($B$79:O79),0))</f>
        <v>-2539.1564236241393</v>
      </c>
      <c r="Q79" s="345">
        <f>IF(((SUM($B$59:Q59)+SUM($B$61:Q64))+SUM($B$81:Q81))&lt;0,((SUM($B$59:Q59)+SUM($B$61:Q64))+SUM($B$81:Q81))*0.18-SUM($A$79:P79),IF(SUM($B$79:P79)&lt;0,0-SUM($B$79:P79),0))</f>
        <v>-2645.8009934163529</v>
      </c>
      <c r="R79" s="345">
        <f>IF(((SUM($B$59:R59)+SUM($B$61:R64))+SUM($B$81:R81))&lt;0,((SUM($B$59:R59)+SUM($B$61:R64))+SUM($B$81:R81))*0.18-SUM($A$79:Q79),IF(SUM($B$79:Q79)&lt;0,0-SUM($B$79:Q79),0))</f>
        <v>-2756.9246351398324</v>
      </c>
      <c r="S79" s="345">
        <f>IF(((SUM($B$59:S59)+SUM($B$61:S64))+SUM($B$81:S81))&lt;0,((SUM($B$59:S59)+SUM($B$61:S64))+SUM($B$81:S81))*0.18-SUM($A$79:R79),IF(SUM($B$79:R79)&lt;0,0-SUM($B$79:R79),0))</f>
        <v>-2872.7154698157101</v>
      </c>
      <c r="T79" s="345">
        <f>IF(((SUM($B$59:T59)+SUM($B$61:T64))+SUM($B$81:T81))&lt;0,((SUM($B$59:T59)+SUM($B$61:T64))+SUM($B$81:T81))*0.18-SUM($A$79:S79),IF(SUM($B$79:S79)&lt;0,0-SUM($B$79:S79),0))</f>
        <v>-2993.3695195479741</v>
      </c>
      <c r="U79" s="345">
        <f>IF(((SUM($B$59:U59)+SUM($B$61:U64))+SUM($B$81:U81))&lt;0,((SUM($B$59:U59)+SUM($B$61:U64))+SUM($B$81:U81))*0.18-SUM($A$79:T79),IF(SUM($B$79:T79)&lt;0,0-SUM($B$79:T79),0))</f>
        <v>-3119.0910393689846</v>
      </c>
      <c r="V79" s="345">
        <f>IF(((SUM($B$59:V59)+SUM($B$61:V64))+SUM($B$81:V81))&lt;0,((SUM($B$59:V59)+SUM($B$61:V64))+SUM($B$81:V81))*0.18-SUM($A$79:U79),IF(SUM($B$79:U79)&lt;0,0-SUM($B$79:U79),0))</f>
        <v>-3250.0928630224807</v>
      </c>
      <c r="W79" s="345">
        <f>IF(((SUM($B$59:W59)+SUM($B$61:W64))+SUM($B$81:W81))&lt;0,((SUM($B$59:W59)+SUM($B$61:W64))+SUM($B$81:W81))*0.18-SUM($A$79:V79),IF(SUM($B$79:V79)&lt;0,0-SUM($B$79:V79),0))</f>
        <v>-3386.5967632694228</v>
      </c>
      <c r="X79" s="345">
        <f>IF(((SUM($B$59:X59)+SUM($B$61:X64))+SUM($B$81:X81))&lt;0,((SUM($B$59:X59)+SUM($B$61:X64))+SUM($B$81:X81))*0.18-SUM($A$79:W79),IF(SUM($B$79:W79)&lt;0,0-SUM($B$79:W79),0))</f>
        <v>-3528.8338273267436</v>
      </c>
      <c r="Y79" s="345">
        <f>IF(((SUM($B$59:Y59)+SUM($B$61:Y64))+SUM($B$81:Y81))&lt;0,((SUM($B$59:Y59)+SUM($B$61:Y64))+SUM($B$81:Y81))*0.18-SUM($A$79:X79),IF(SUM($B$79:X79)&lt;0,0-SUM($B$79:X79),0))</f>
        <v>-3677.0448480744672</v>
      </c>
      <c r="Z79" s="345">
        <f>IF(((SUM($B$59:Z59)+SUM($B$61:Z64))+SUM($B$81:Z81))&lt;0,((SUM($B$59:Z59)+SUM($B$61:Z64))+SUM($B$81:Z81))*0.18-SUM($A$79:Y79),IF(SUM($B$79:Y79)&lt;0,0-SUM($B$79:Y79),0))</f>
        <v>-3831.4807316935985</v>
      </c>
      <c r="AA79" s="345">
        <f>IF(((SUM($B$59:AA59)+SUM($B$61:AA64))+SUM($B$81:AA81))&lt;0,((SUM($B$59:AA59)+SUM($B$61:AA64))+SUM($B$81:AA81))*0.18-SUM($A$79:Z79),IF(SUM($B$79:Z79)&lt;0,0-SUM($B$79:Z79),0))</f>
        <v>-3992.4029224247206</v>
      </c>
      <c r="AB79" s="345">
        <f>IF(((SUM($B$59:AB59)+SUM($B$61:AB64))+SUM($B$81:AB81))&lt;0,((SUM($B$59:AB59)+SUM($B$61:AB64))+SUM($B$81:AB81))*0.18-SUM($A$79:AA79),IF(SUM($B$79:AA79)&lt;0,0-SUM($B$79:AA79),0))</f>
        <v>-4160.0838451665622</v>
      </c>
      <c r="AC79" s="345">
        <f>IF(((SUM($B$59:AC59)+SUM($B$61:AC64))+SUM($B$81:AC81))&lt;0,((SUM($B$59:AC59)+SUM($B$61:AC64))+SUM($B$81:AC81))*0.18-SUM($A$79:AB79),IF(SUM($B$79:AB79)&lt;0,0-SUM($B$79:AB79),0))</f>
        <v>-4334.807366663561</v>
      </c>
      <c r="AD79" s="345">
        <f>IF(((SUM($B$59:AD59)+SUM($B$61:AD64))+SUM($B$81:AD81))&lt;0,((SUM($B$59:AD59)+SUM($B$61:AD64))+SUM($B$81:AD81))*0.18-SUM($A$79:AC79),IF(SUM($B$79:AC79)&lt;0,0-SUM($B$79:AC79),0))</f>
        <v>-4516.8692760634294</v>
      </c>
      <c r="AE79" s="345">
        <f>IF(((SUM($B$59:AE59)+SUM($B$61:AE64))+SUM($B$81:AE81))&lt;0,((SUM($B$59:AE59)+SUM($B$61:AE64))+SUM($B$81:AE81))*0.18-SUM($A$79:AD79),IF(SUM($B$79:AD79)&lt;0,0-SUM($B$79:AD79),0))</f>
        <v>-4706.5777856580971</v>
      </c>
      <c r="AF79" s="345">
        <f>IF(((SUM($B$59:AF59)+SUM($B$61:AF64))+SUM($B$81:AF81))&lt;0,((SUM($B$59:AF59)+SUM($B$61:AF64))+SUM($B$81:AF81))*0.18-SUM($A$79:AE79),IF(SUM($B$79:AE79)&lt;0,0-SUM($B$79:AE79),0))</f>
        <v>-4904.2540526557423</v>
      </c>
      <c r="AG79" s="345">
        <f>IF(((SUM($B$59:AG59)+SUM($B$61:AG64))+SUM($B$81:AG81))&lt;0,((SUM($B$59:AG59)+SUM($B$61:AG64))+SUM($B$81:AG81))*0.18-SUM($A$79:AF79),IF(SUM($B$79:AF79)&lt;0,0-SUM($B$79:AF79),0))</f>
        <v>-5110.2327228672657</v>
      </c>
      <c r="AH79" s="345">
        <f>IF(((SUM($B$59:AH59)+SUM($B$61:AH64))+SUM($B$81:AH81))&lt;0,((SUM($B$59:AH59)+SUM($B$61:AH64))+SUM($B$81:AH81))*0.18-SUM($A$79:AG79),IF(SUM($B$79:AG79)&lt;0,0-SUM($B$79:AG79),0))</f>
        <v>-5324.8624972276884</v>
      </c>
      <c r="AI79" s="345">
        <f>IF(((SUM($B$59:AI59)+SUM($B$61:AI64))+SUM($B$81:AI81))&lt;0,((SUM($B$59:AI59)+SUM($B$61:AI64))+SUM($B$81:AI81))*0.18-SUM($A$79:AH79),IF(SUM($B$79:AH79)&lt;0,0-SUM($B$79:AH79),0))</f>
        <v>-5548.506722111284</v>
      </c>
      <c r="AJ79" s="345">
        <f>IF(((SUM($B$59:AJ59)+SUM($B$61:AJ64))+SUM($B$81:AJ81))&lt;0,((SUM($B$59:AJ59)+SUM($B$61:AJ64))+SUM($B$81:AJ81))*0.18-SUM($A$79:AI79),IF(SUM($B$79:AI79)&lt;0,0-SUM($B$79:AI79),0))</f>
        <v>-5781.5440044399147</v>
      </c>
      <c r="AK79" s="345">
        <f>IF(((SUM($B$59:AK59)+SUM($B$61:AK64))+SUM($B$81:AK81))&lt;0,((SUM($B$59:AK59)+SUM($B$61:AK64))+SUM($B$81:AK81))*0.18-SUM($A$79:AJ79),IF(SUM($B$79:AJ79)&lt;0,0-SUM($B$79:AJ79),0))</f>
        <v>-6024.3688526264305</v>
      </c>
      <c r="AL79" s="345">
        <f>IF(((SUM($B$59:AL59)+SUM($B$61:AL64))+SUM($B$81:AL81))&lt;0,((SUM($B$59:AL59)+SUM($B$61:AL64))+SUM($B$81:AL81))*0.18-SUM($A$79:AK79),IF(SUM($B$79:AK79)&lt;0,0-SUM($B$79:AK79),0))</f>
        <v>-6277.3923444367392</v>
      </c>
      <c r="AM79" s="345">
        <f>IF(((SUM($B$59:AM59)+SUM($B$61:AM64))+SUM($B$81:AM81))&lt;0,((SUM($B$59:AM59)+SUM($B$61:AM64))+SUM($B$81:AM81))*0.18-SUM($A$79:AL79),IF(SUM($B$79:AL79)&lt;0,0-SUM($B$79:AL79),0))</f>
        <v>-6541.0428229030513</v>
      </c>
      <c r="AN79" s="345">
        <f>IF(((SUM($B$59:AN59)+SUM($B$61:AN64))+SUM($B$81:AN81))&lt;0,((SUM($B$59:AN59)+SUM($B$61:AN64))+SUM($B$81:AN81))*0.18-SUM($A$79:AM79),IF(SUM($B$79:AM79)&lt;0,0-SUM($B$79:AM79),0))</f>
        <v>-6815.7666214650235</v>
      </c>
      <c r="AO79" s="345">
        <f>IF(((SUM($B$59:AO59)+SUM($B$61:AO64))+SUM($B$81:AO81))&lt;0,((SUM($B$59:AO59)+SUM($B$61:AO64))+SUM($B$81:AO81))*0.18-SUM($A$79:AN79),IF(SUM($B$79:AN79)&lt;0,0-SUM($B$79:AN79),0))</f>
        <v>-7102.0288195665344</v>
      </c>
      <c r="AP79" s="345">
        <f>IF(((SUM($B$59:AP59)+SUM($B$61:AP64))+SUM($B$81:AP81))&lt;0,((SUM($B$59:AP59)+SUM($B$61:AP64))+SUM($B$81:AP81))*0.18-SUM($A$79:AO79),IF(SUM($B$79:AO79)&lt;0,0-SUM($B$79:AO79),0))</f>
        <v>-7400.3140299883089</v>
      </c>
    </row>
    <row r="80" spans="1:45" x14ac:dyDescent="0.2">
      <c r="A80" s="216" t="s">
        <v>303</v>
      </c>
      <c r="B80" s="345">
        <f>-B59*(B39)</f>
        <v>0</v>
      </c>
      <c r="C80" s="345">
        <f t="shared" ref="C80:AP80" si="27">-(C59-B59)*$B$39</f>
        <v>0</v>
      </c>
      <c r="D80" s="345">
        <f t="shared" si="27"/>
        <v>0</v>
      </c>
      <c r="E80" s="345">
        <f t="shared" si="27"/>
        <v>0</v>
      </c>
      <c r="F80" s="345">
        <f t="shared" si="27"/>
        <v>0</v>
      </c>
      <c r="G80" s="345">
        <f t="shared" si="27"/>
        <v>0</v>
      </c>
      <c r="H80" s="345">
        <f t="shared" si="27"/>
        <v>0</v>
      </c>
      <c r="I80" s="345">
        <f t="shared" si="27"/>
        <v>0</v>
      </c>
      <c r="J80" s="345">
        <f t="shared" si="27"/>
        <v>0</v>
      </c>
      <c r="K80" s="345">
        <f t="shared" si="27"/>
        <v>0</v>
      </c>
      <c r="L80" s="345">
        <f t="shared" si="27"/>
        <v>0</v>
      </c>
      <c r="M80" s="345">
        <f t="shared" si="27"/>
        <v>0</v>
      </c>
      <c r="N80" s="345">
        <f t="shared" si="27"/>
        <v>0</v>
      </c>
      <c r="O80" s="345">
        <f t="shared" si="27"/>
        <v>0</v>
      </c>
      <c r="P80" s="345">
        <f t="shared" si="27"/>
        <v>0</v>
      </c>
      <c r="Q80" s="345">
        <f t="shared" si="27"/>
        <v>0</v>
      </c>
      <c r="R80" s="345">
        <f t="shared" si="27"/>
        <v>0</v>
      </c>
      <c r="S80" s="345">
        <f t="shared" si="27"/>
        <v>0</v>
      </c>
      <c r="T80" s="345">
        <f t="shared" si="27"/>
        <v>0</v>
      </c>
      <c r="U80" s="345">
        <f t="shared" si="27"/>
        <v>0</v>
      </c>
      <c r="V80" s="345">
        <f t="shared" si="27"/>
        <v>0</v>
      </c>
      <c r="W80" s="345">
        <f t="shared" si="27"/>
        <v>0</v>
      </c>
      <c r="X80" s="345">
        <f t="shared" si="27"/>
        <v>0</v>
      </c>
      <c r="Y80" s="345">
        <f t="shared" si="27"/>
        <v>0</v>
      </c>
      <c r="Z80" s="345">
        <f t="shared" si="27"/>
        <v>0</v>
      </c>
      <c r="AA80" s="345">
        <f t="shared" si="27"/>
        <v>0</v>
      </c>
      <c r="AB80" s="345">
        <f t="shared" si="27"/>
        <v>0</v>
      </c>
      <c r="AC80" s="345">
        <f t="shared" si="27"/>
        <v>0</v>
      </c>
      <c r="AD80" s="345">
        <f t="shared" si="27"/>
        <v>0</v>
      </c>
      <c r="AE80" s="345">
        <f t="shared" si="27"/>
        <v>0</v>
      </c>
      <c r="AF80" s="345">
        <f t="shared" si="27"/>
        <v>0</v>
      </c>
      <c r="AG80" s="345">
        <f t="shared" si="27"/>
        <v>0</v>
      </c>
      <c r="AH80" s="345">
        <f t="shared" si="27"/>
        <v>0</v>
      </c>
      <c r="AI80" s="345">
        <f t="shared" si="27"/>
        <v>0</v>
      </c>
      <c r="AJ80" s="345">
        <f t="shared" si="27"/>
        <v>0</v>
      </c>
      <c r="AK80" s="345">
        <f t="shared" si="27"/>
        <v>0</v>
      </c>
      <c r="AL80" s="345">
        <f t="shared" si="27"/>
        <v>0</v>
      </c>
      <c r="AM80" s="345">
        <f t="shared" si="27"/>
        <v>0</v>
      </c>
      <c r="AN80" s="345">
        <f t="shared" si="27"/>
        <v>0</v>
      </c>
      <c r="AO80" s="345">
        <f t="shared" si="27"/>
        <v>0</v>
      </c>
      <c r="AP80" s="345">
        <f t="shared" si="27"/>
        <v>0</v>
      </c>
    </row>
    <row r="81" spans="1:45" x14ac:dyDescent="0.2">
      <c r="A81" s="216" t="s">
        <v>539</v>
      </c>
      <c r="B81" s="345">
        <f>-$B$126</f>
        <v>-213950</v>
      </c>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5"/>
      <c r="AL81" s="345"/>
      <c r="AM81" s="345"/>
      <c r="AN81" s="345"/>
      <c r="AO81" s="345"/>
      <c r="AP81" s="345"/>
      <c r="AQ81" s="219">
        <f>SUM(B81:AP81)</f>
        <v>-213950</v>
      </c>
      <c r="AR81" s="220"/>
    </row>
    <row r="82" spans="1:45" x14ac:dyDescent="0.2">
      <c r="A82" s="216" t="s">
        <v>302</v>
      </c>
      <c r="B82" s="345">
        <f t="shared" ref="B82:AO82" si="28">B54-B55</f>
        <v>0</v>
      </c>
      <c r="C82" s="345">
        <f t="shared" si="28"/>
        <v>0</v>
      </c>
      <c r="D82" s="345">
        <f t="shared" si="28"/>
        <v>0</v>
      </c>
      <c r="E82" s="345">
        <f t="shared" si="28"/>
        <v>0</v>
      </c>
      <c r="F82" s="345">
        <f t="shared" si="28"/>
        <v>0</v>
      </c>
      <c r="G82" s="345">
        <f t="shared" si="28"/>
        <v>0</v>
      </c>
      <c r="H82" s="345">
        <f t="shared" si="28"/>
        <v>0</v>
      </c>
      <c r="I82" s="345">
        <f t="shared" si="28"/>
        <v>0</v>
      </c>
      <c r="J82" s="345">
        <f t="shared" si="28"/>
        <v>0</v>
      </c>
      <c r="K82" s="345">
        <f t="shared" si="28"/>
        <v>0</v>
      </c>
      <c r="L82" s="345">
        <f t="shared" si="28"/>
        <v>0</v>
      </c>
      <c r="M82" s="345">
        <f t="shared" si="28"/>
        <v>0</v>
      </c>
      <c r="N82" s="345">
        <f t="shared" si="28"/>
        <v>0</v>
      </c>
      <c r="O82" s="345">
        <f t="shared" si="28"/>
        <v>0</v>
      </c>
      <c r="P82" s="345">
        <f t="shared" si="28"/>
        <v>0</v>
      </c>
      <c r="Q82" s="345">
        <f t="shared" si="28"/>
        <v>0</v>
      </c>
      <c r="R82" s="345">
        <f t="shared" si="28"/>
        <v>0</v>
      </c>
      <c r="S82" s="345">
        <f t="shared" si="28"/>
        <v>0</v>
      </c>
      <c r="T82" s="345">
        <f t="shared" si="28"/>
        <v>0</v>
      </c>
      <c r="U82" s="345">
        <f t="shared" si="28"/>
        <v>0</v>
      </c>
      <c r="V82" s="345">
        <f t="shared" si="28"/>
        <v>0</v>
      </c>
      <c r="W82" s="345">
        <f t="shared" si="28"/>
        <v>0</v>
      </c>
      <c r="X82" s="345">
        <f t="shared" si="28"/>
        <v>0</v>
      </c>
      <c r="Y82" s="345">
        <f t="shared" si="28"/>
        <v>0</v>
      </c>
      <c r="Z82" s="345">
        <f t="shared" si="28"/>
        <v>0</v>
      </c>
      <c r="AA82" s="345">
        <f t="shared" si="28"/>
        <v>0</v>
      </c>
      <c r="AB82" s="345">
        <f t="shared" si="28"/>
        <v>0</v>
      </c>
      <c r="AC82" s="345">
        <f t="shared" si="28"/>
        <v>0</v>
      </c>
      <c r="AD82" s="345">
        <f t="shared" si="28"/>
        <v>0</v>
      </c>
      <c r="AE82" s="345">
        <f t="shared" si="28"/>
        <v>0</v>
      </c>
      <c r="AF82" s="345">
        <f t="shared" si="28"/>
        <v>0</v>
      </c>
      <c r="AG82" s="345">
        <f t="shared" si="28"/>
        <v>0</v>
      </c>
      <c r="AH82" s="345">
        <f t="shared" si="28"/>
        <v>0</v>
      </c>
      <c r="AI82" s="345">
        <f t="shared" si="28"/>
        <v>0</v>
      </c>
      <c r="AJ82" s="345">
        <f t="shared" si="28"/>
        <v>0</v>
      </c>
      <c r="AK82" s="345">
        <f t="shared" si="28"/>
        <v>0</v>
      </c>
      <c r="AL82" s="345">
        <f t="shared" si="28"/>
        <v>0</v>
      </c>
      <c r="AM82" s="345">
        <f t="shared" si="28"/>
        <v>0</v>
      </c>
      <c r="AN82" s="345">
        <f t="shared" si="28"/>
        <v>0</v>
      </c>
      <c r="AO82" s="345">
        <f t="shared" si="28"/>
        <v>0</v>
      </c>
      <c r="AP82" s="345">
        <f>AP54-AP55</f>
        <v>0</v>
      </c>
    </row>
    <row r="83" spans="1:45" ht="14.25" x14ac:dyDescent="0.2">
      <c r="A83" s="217" t="s">
        <v>301</v>
      </c>
      <c r="B83" s="346">
        <f>SUM(B75:B82)</f>
        <v>-42790.04899999997</v>
      </c>
      <c r="C83" s="346">
        <f t="shared" ref="C83:V83" si="29">SUM(C75:C82)</f>
        <v>-6895.5233535465095</v>
      </c>
      <c r="D83" s="346">
        <f t="shared" si="29"/>
        <v>-7235.6275343954567</v>
      </c>
      <c r="E83" s="346">
        <f t="shared" si="29"/>
        <v>-7590.0160908400612</v>
      </c>
      <c r="F83" s="346">
        <f t="shared" si="29"/>
        <v>-7959.2889666553538</v>
      </c>
      <c r="G83" s="346">
        <f t="shared" si="29"/>
        <v>-8344.0713032548774</v>
      </c>
      <c r="H83" s="346">
        <f t="shared" si="29"/>
        <v>-8745.014497991584</v>
      </c>
      <c r="I83" s="346">
        <f t="shared" si="29"/>
        <v>-9162.7973069072286</v>
      </c>
      <c r="J83" s="346">
        <f t="shared" si="29"/>
        <v>-9598.1269937973393</v>
      </c>
      <c r="K83" s="346">
        <f t="shared" si="29"/>
        <v>-10051.740527536827</v>
      </c>
      <c r="L83" s="346">
        <f t="shared" si="29"/>
        <v>-10524.405829693373</v>
      </c>
      <c r="M83" s="346">
        <f t="shared" si="29"/>
        <v>-11016.923074540493</v>
      </c>
      <c r="N83" s="346">
        <f t="shared" si="29"/>
        <v>-11530.126043671195</v>
      </c>
      <c r="O83" s="346">
        <f t="shared" si="29"/>
        <v>-12064.883537505382</v>
      </c>
      <c r="P83" s="346">
        <f t="shared" si="29"/>
        <v>-16645.580999313781</v>
      </c>
      <c r="Q83" s="346">
        <f t="shared" si="29"/>
        <v>-17344.69540128496</v>
      </c>
      <c r="R83" s="346">
        <f t="shared" si="29"/>
        <v>-18073.172608138921</v>
      </c>
      <c r="S83" s="346">
        <f t="shared" si="29"/>
        <v>-18832.245857680762</v>
      </c>
      <c r="T83" s="346">
        <f t="shared" si="29"/>
        <v>-19623.20018370336</v>
      </c>
      <c r="U83" s="346">
        <f t="shared" si="29"/>
        <v>-20447.374591418898</v>
      </c>
      <c r="V83" s="346">
        <f t="shared" si="29"/>
        <v>-21306.164324258491</v>
      </c>
      <c r="W83" s="346">
        <f>SUM(W75:W82)</f>
        <v>-22201.023225877343</v>
      </c>
      <c r="X83" s="346">
        <f>SUM(X75:X82)</f>
        <v>-23133.466201364197</v>
      </c>
      <c r="Y83" s="346">
        <f>SUM(Y75:Y82)</f>
        <v>-24105.071781821498</v>
      </c>
      <c r="Z83" s="346">
        <f>SUM(Z75:Z82)</f>
        <v>-25117.484796658006</v>
      </c>
      <c r="AA83" s="346">
        <f t="shared" ref="AA83:AP83" si="30">SUM(AA75:AA82)</f>
        <v>-26172.419158117635</v>
      </c>
      <c r="AB83" s="346">
        <f t="shared" si="30"/>
        <v>-27271.66076275858</v>
      </c>
      <c r="AC83" s="346">
        <f t="shared" si="30"/>
        <v>-28417.070514794446</v>
      </c>
      <c r="AD83" s="346">
        <f t="shared" si="30"/>
        <v>-29610.587476415811</v>
      </c>
      <c r="AE83" s="346">
        <f t="shared" si="30"/>
        <v>-30854.23215042528</v>
      </c>
      <c r="AF83" s="346">
        <f t="shared" si="30"/>
        <v>-32150.10990074314</v>
      </c>
      <c r="AG83" s="346">
        <f t="shared" si="30"/>
        <v>-33500.414516574339</v>
      </c>
      <c r="AH83" s="346">
        <f t="shared" si="30"/>
        <v>-34907.431926270459</v>
      </c>
      <c r="AI83" s="346">
        <f t="shared" si="30"/>
        <v>-36373.544067173854</v>
      </c>
      <c r="AJ83" s="346">
        <f t="shared" si="30"/>
        <v>-37901.232917995112</v>
      </c>
      <c r="AK83" s="346">
        <f t="shared" si="30"/>
        <v>-39493.084700550949</v>
      </c>
      <c r="AL83" s="346">
        <f t="shared" si="30"/>
        <v>-41151.794257974092</v>
      </c>
      <c r="AM83" s="346">
        <f t="shared" si="30"/>
        <v>-42880.169616808977</v>
      </c>
      <c r="AN83" s="346">
        <f t="shared" si="30"/>
        <v>-44681.136740714996</v>
      </c>
      <c r="AO83" s="346">
        <f t="shared" si="30"/>
        <v>-46557.744483825009</v>
      </c>
      <c r="AP83" s="346">
        <f t="shared" si="30"/>
        <v>-48513.169752145644</v>
      </c>
    </row>
    <row r="84" spans="1:45" ht="14.25" x14ac:dyDescent="0.2">
      <c r="A84" s="217" t="s">
        <v>300</v>
      </c>
      <c r="B84" s="346">
        <f>SUM($B$83:B83)</f>
        <v>-42790.04899999997</v>
      </c>
      <c r="C84" s="346">
        <f>SUM($B$83:C83)</f>
        <v>-49685.572353546479</v>
      </c>
      <c r="D84" s="346">
        <f>SUM($B$83:D83)</f>
        <v>-56921.199887941933</v>
      </c>
      <c r="E84" s="346">
        <f>SUM($B$83:E83)</f>
        <v>-64511.215978781998</v>
      </c>
      <c r="F84" s="346">
        <f>SUM($B$83:F83)</f>
        <v>-72470.504945437351</v>
      </c>
      <c r="G84" s="346">
        <f>SUM($B$83:G83)</f>
        <v>-80814.576248692232</v>
      </c>
      <c r="H84" s="346">
        <f>SUM($B$83:H83)</f>
        <v>-89559.590746683811</v>
      </c>
      <c r="I84" s="346">
        <f>SUM($B$83:I83)</f>
        <v>-98722.388053591043</v>
      </c>
      <c r="J84" s="346">
        <f>SUM($B$83:J83)</f>
        <v>-108320.51504738838</v>
      </c>
      <c r="K84" s="346">
        <f>SUM($B$83:K83)</f>
        <v>-118372.25557492521</v>
      </c>
      <c r="L84" s="346">
        <f>SUM($B$83:L83)</f>
        <v>-128896.66140461859</v>
      </c>
      <c r="M84" s="346">
        <f>SUM($B$83:M83)</f>
        <v>-139913.58447915909</v>
      </c>
      <c r="N84" s="346">
        <f>SUM($B$83:N83)</f>
        <v>-151443.71052283028</v>
      </c>
      <c r="O84" s="346">
        <f>SUM($B$83:O83)</f>
        <v>-163508.59406033566</v>
      </c>
      <c r="P84" s="346">
        <f>SUM($B$83:P83)</f>
        <v>-180154.17505964945</v>
      </c>
      <c r="Q84" s="346">
        <f>SUM($B$83:Q83)</f>
        <v>-197498.87046093441</v>
      </c>
      <c r="R84" s="346">
        <f>SUM($B$83:R83)</f>
        <v>-215572.04306907335</v>
      </c>
      <c r="S84" s="346">
        <f>SUM($B$83:S83)</f>
        <v>-234404.28892675412</v>
      </c>
      <c r="T84" s="346">
        <f>SUM($B$83:T83)</f>
        <v>-254027.48911045748</v>
      </c>
      <c r="U84" s="346">
        <f>SUM($B$83:U83)</f>
        <v>-274474.86370187637</v>
      </c>
      <c r="V84" s="346">
        <f>SUM($B$83:V83)</f>
        <v>-295781.02802613488</v>
      </c>
      <c r="W84" s="346">
        <f>SUM($B$83:W83)</f>
        <v>-317982.0512520122</v>
      </c>
      <c r="X84" s="346">
        <f>SUM($B$83:X83)</f>
        <v>-341115.51745337638</v>
      </c>
      <c r="Y84" s="346">
        <f>SUM($B$83:Y83)</f>
        <v>-365220.58923519787</v>
      </c>
      <c r="Z84" s="346">
        <f>SUM($B$83:Z83)</f>
        <v>-390338.07403185585</v>
      </c>
      <c r="AA84" s="346">
        <f>SUM($B$83:AA83)</f>
        <v>-416510.49318997347</v>
      </c>
      <c r="AB84" s="346">
        <f>SUM($B$83:AB83)</f>
        <v>-443782.15395273204</v>
      </c>
      <c r="AC84" s="346">
        <f>SUM($B$83:AC83)</f>
        <v>-472199.22446752648</v>
      </c>
      <c r="AD84" s="346">
        <f>SUM($B$83:AD83)</f>
        <v>-501809.81194394227</v>
      </c>
      <c r="AE84" s="346">
        <f>SUM($B$83:AE83)</f>
        <v>-532664.04409436753</v>
      </c>
      <c r="AF84" s="346">
        <f>SUM($B$83:AF83)</f>
        <v>-564814.15399511065</v>
      </c>
      <c r="AG84" s="346">
        <f>SUM($B$83:AG83)</f>
        <v>-598314.56851168501</v>
      </c>
      <c r="AH84" s="346">
        <f>SUM($B$83:AH83)</f>
        <v>-633222.00043795549</v>
      </c>
      <c r="AI84" s="346">
        <f>SUM($B$83:AI83)</f>
        <v>-669595.54450512934</v>
      </c>
      <c r="AJ84" s="346">
        <f>SUM($B$83:AJ83)</f>
        <v>-707496.77742312441</v>
      </c>
      <c r="AK84" s="346">
        <f>SUM($B$83:AK83)</f>
        <v>-746989.86212367541</v>
      </c>
      <c r="AL84" s="346">
        <f>SUM($B$83:AL83)</f>
        <v>-788141.65638164955</v>
      </c>
      <c r="AM84" s="346">
        <f>SUM($B$83:AM83)</f>
        <v>-831021.82599845855</v>
      </c>
      <c r="AN84" s="346">
        <f>SUM($B$83:AN83)</f>
        <v>-875702.96273917356</v>
      </c>
      <c r="AO84" s="346">
        <f>SUM($B$83:AO83)</f>
        <v>-922260.70722299861</v>
      </c>
      <c r="AP84" s="346">
        <f>SUM($B$83:AP83)</f>
        <v>-970773.87697514426</v>
      </c>
    </row>
    <row r="85" spans="1:45" x14ac:dyDescent="0.2">
      <c r="A85" s="216" t="s">
        <v>540</v>
      </c>
      <c r="B85" s="347">
        <f t="shared" ref="B85:AP85" si="31">1/POWER((1+$B$44),B73)</f>
        <v>0.43207415462612664</v>
      </c>
      <c r="C85" s="347">
        <f t="shared" si="31"/>
        <v>0.35856776317520883</v>
      </c>
      <c r="D85" s="347">
        <f t="shared" si="31"/>
        <v>0.29756660844415667</v>
      </c>
      <c r="E85" s="347">
        <f t="shared" si="31"/>
        <v>0.24694324352212174</v>
      </c>
      <c r="F85" s="347">
        <f t="shared" si="31"/>
        <v>0.20493215230051592</v>
      </c>
      <c r="G85" s="347">
        <f t="shared" si="31"/>
        <v>0.1700681761830008</v>
      </c>
      <c r="H85" s="347">
        <f t="shared" si="31"/>
        <v>0.14113541591950271</v>
      </c>
      <c r="I85" s="347">
        <f t="shared" si="31"/>
        <v>0.11712482648921385</v>
      </c>
      <c r="J85" s="347">
        <f t="shared" si="31"/>
        <v>9.719902613212765E-2</v>
      </c>
      <c r="K85" s="347">
        <f t="shared" si="31"/>
        <v>8.0663092225832109E-2</v>
      </c>
      <c r="L85" s="347">
        <f t="shared" si="31"/>
        <v>6.6940325498615838E-2</v>
      </c>
      <c r="M85" s="347">
        <f t="shared" si="31"/>
        <v>5.5552137343249659E-2</v>
      </c>
      <c r="N85" s="347">
        <f t="shared" si="31"/>
        <v>4.6101358791078552E-2</v>
      </c>
      <c r="O85" s="347">
        <f t="shared" si="31"/>
        <v>3.825838903823945E-2</v>
      </c>
      <c r="P85" s="347">
        <f t="shared" si="31"/>
        <v>3.174970044667174E-2</v>
      </c>
      <c r="Q85" s="347">
        <f t="shared" si="31"/>
        <v>2.6348299125868668E-2</v>
      </c>
      <c r="R85" s="347">
        <f t="shared" si="31"/>
        <v>2.1865808403210511E-2</v>
      </c>
      <c r="S85" s="347">
        <f t="shared" si="31"/>
        <v>1.814589908980126E-2</v>
      </c>
      <c r="T85" s="347">
        <f t="shared" si="31"/>
        <v>1.5058837418922204E-2</v>
      </c>
      <c r="U85" s="347">
        <f t="shared" si="31"/>
        <v>1.2496960513628384E-2</v>
      </c>
      <c r="V85" s="347">
        <f t="shared" si="31"/>
        <v>1.0370921588073345E-2</v>
      </c>
      <c r="W85" s="347">
        <f t="shared" si="31"/>
        <v>8.6065739320110735E-3</v>
      </c>
      <c r="X85" s="347">
        <f t="shared" si="31"/>
        <v>7.1423850058183183E-3</v>
      </c>
      <c r="Y85" s="347">
        <f t="shared" si="31"/>
        <v>5.9272904612600145E-3</v>
      </c>
      <c r="Z85" s="347">
        <f t="shared" si="31"/>
        <v>4.9189132458589318E-3</v>
      </c>
      <c r="AA85" s="347">
        <f t="shared" si="31"/>
        <v>4.082085681210732E-3</v>
      </c>
      <c r="AB85" s="347">
        <f t="shared" si="31"/>
        <v>3.3876229719591129E-3</v>
      </c>
      <c r="AC85" s="347">
        <f t="shared" si="31"/>
        <v>2.8113053709204251E-3</v>
      </c>
      <c r="AD85" s="347">
        <f t="shared" si="31"/>
        <v>2.3330335028385286E-3</v>
      </c>
      <c r="AE85" s="347">
        <f t="shared" si="31"/>
        <v>1.9361273882477412E-3</v>
      </c>
      <c r="AF85" s="347">
        <f t="shared" si="31"/>
        <v>1.6067447205375444E-3</v>
      </c>
      <c r="AG85" s="347">
        <f t="shared" si="31"/>
        <v>1.3333981083299121E-3</v>
      </c>
      <c r="AH85" s="347">
        <f t="shared" si="31"/>
        <v>1.1065544467468149E-3</v>
      </c>
      <c r="AI85" s="347">
        <f t="shared" si="31"/>
        <v>9.1830244543304122E-4</v>
      </c>
      <c r="AJ85" s="347">
        <f t="shared" si="31"/>
        <v>7.6207671820169396E-4</v>
      </c>
      <c r="AK85" s="347">
        <f t="shared" si="31"/>
        <v>6.3242881178563804E-4</v>
      </c>
      <c r="AL85" s="347">
        <f t="shared" si="31"/>
        <v>5.2483718820384888E-4</v>
      </c>
      <c r="AM85" s="347">
        <f t="shared" si="31"/>
        <v>4.3554953377912764E-4</v>
      </c>
      <c r="AN85" s="347">
        <f t="shared" si="31"/>
        <v>3.6145189525238806E-4</v>
      </c>
      <c r="AO85" s="347">
        <f t="shared" si="31"/>
        <v>2.9996007904762516E-4</v>
      </c>
      <c r="AP85" s="347">
        <f t="shared" si="31"/>
        <v>2.4892952618060153E-4</v>
      </c>
    </row>
    <row r="86" spans="1:45" ht="28.5" x14ac:dyDescent="0.2">
      <c r="A86" s="215" t="s">
        <v>299</v>
      </c>
      <c r="B86" s="346">
        <f>B83*B85</f>
        <v>-18488.474248085524</v>
      </c>
      <c r="C86" s="346">
        <f>C83*C85</f>
        <v>-2472.5123848035864</v>
      </c>
      <c r="D86" s="346">
        <f t="shared" ref="D86:AO86" si="32">D83*D85</f>
        <v>-2153.0811453752117</v>
      </c>
      <c r="E86" s="346">
        <f t="shared" si="32"/>
        <v>-1874.3031918571398</v>
      </c>
      <c r="F86" s="346">
        <f t="shared" si="32"/>
        <v>-1631.1142187184309</v>
      </c>
      <c r="G86" s="346">
        <f t="shared" si="32"/>
        <v>-1419.0609884854716</v>
      </c>
      <c r="H86" s="346">
        <f t="shared" si="32"/>
        <v>-1234.2312583961234</v>
      </c>
      <c r="I86" s="346">
        <f t="shared" si="32"/>
        <v>-1073.1910447273451</v>
      </c>
      <c r="J86" s="346">
        <f t="shared" si="32"/>
        <v>-932.92859648958733</v>
      </c>
      <c r="K86" s="346">
        <f t="shared" si="32"/>
        <v>-810.80447320283736</v>
      </c>
      <c r="L86" s="346">
        <f t="shared" si="32"/>
        <v>-704.50715191920449</v>
      </c>
      <c r="M86" s="346">
        <f t="shared" si="32"/>
        <v>-612.01362373688971</v>
      </c>
      <c r="N86" s="346">
        <f t="shared" si="32"/>
        <v>-531.55447764564474</v>
      </c>
      <c r="O86" s="346">
        <f t="shared" si="32"/>
        <v>-461.58300807893153</v>
      </c>
      <c r="P86" s="346">
        <f t="shared" si="32"/>
        <v>-528.49221048902336</v>
      </c>
      <c r="Q86" s="346">
        <f t="shared" si="32"/>
        <v>-457.0032226801348</v>
      </c>
      <c r="R86" s="346">
        <f t="shared" si="32"/>
        <v>-395.18452948771801</v>
      </c>
      <c r="S86" s="346">
        <f t="shared" si="32"/>
        <v>-341.7280329678029</v>
      </c>
      <c r="T86" s="346">
        <f t="shared" si="32"/>
        <v>-295.50258120535324</v>
      </c>
      <c r="U86" s="346">
        <f t="shared" si="32"/>
        <v>-255.5300328763303</v>
      </c>
      <c r="V86" s="346">
        <f t="shared" si="32"/>
        <v>-220.9645595494905</v>
      </c>
      <c r="W86" s="346">
        <f t="shared" si="32"/>
        <v>-191.07474775980833</v>
      </c>
      <c r="X86" s="346">
        <f t="shared" si="32"/>
        <v>-165.2281221292285</v>
      </c>
      <c r="Y86" s="346">
        <f t="shared" si="32"/>
        <v>-142.87776204037851</v>
      </c>
      <c r="Z86" s="346">
        <f t="shared" si="32"/>
        <v>-123.5507286689414</v>
      </c>
      <c r="AA86" s="346">
        <f t="shared" si="32"/>
        <v>-106.83805748799743</v>
      </c>
      <c r="AB86" s="346">
        <f t="shared" si="32"/>
        <v>-92.386104483396949</v>
      </c>
      <c r="AC86" s="346">
        <f t="shared" si="32"/>
        <v>-79.889062964066071</v>
      </c>
      <c r="AD86" s="346">
        <f t="shared" si="32"/>
        <v>-69.082492621209042</v>
      </c>
      <c r="AE86" s="346">
        <f t="shared" si="32"/>
        <v>-59.737723909792386</v>
      </c>
      <c r="AF86" s="346">
        <f t="shared" si="32"/>
        <v>-51.657019347720876</v>
      </c>
      <c r="AG86" s="346">
        <f t="shared" si="32"/>
        <v>-44.669389344668147</v>
      </c>
      <c r="AH86" s="346">
        <f t="shared" si="32"/>
        <v>-38.626974022526312</v>
      </c>
      <c r="AI86" s="346">
        <f t="shared" si="32"/>
        <v>-33.401914465952238</v>
      </c>
      <c r="AJ86" s="346">
        <f t="shared" si="32"/>
        <v>-28.883647197943727</v>
      </c>
      <c r="AK86" s="346">
        <f t="shared" si="32"/>
        <v>-24.976564630918997</v>
      </c>
      <c r="AL86" s="346">
        <f t="shared" si="32"/>
        <v>-21.597991987898418</v>
      </c>
      <c r="AM86" s="346">
        <f t="shared" si="32"/>
        <v>-18.676437884971065</v>
      </c>
      <c r="AN86" s="346">
        <f t="shared" si="32"/>
        <v>-16.150081556962544</v>
      </c>
      <c r="AO86" s="346">
        <f t="shared" si="32"/>
        <v>-13.965464715647284</v>
      </c>
      <c r="AP86" s="346">
        <f>AP83*AP85</f>
        <v>-12.076360359920706</v>
      </c>
    </row>
    <row r="87" spans="1:45" ht="14.25" x14ac:dyDescent="0.2">
      <c r="A87" s="215" t="s">
        <v>298</v>
      </c>
      <c r="B87" s="346">
        <f>SUM($B$86:B86)</f>
        <v>-18488.474248085524</v>
      </c>
      <c r="C87" s="346">
        <f>SUM($B$86:C86)</f>
        <v>-20960.986632889111</v>
      </c>
      <c r="D87" s="346">
        <f>SUM($B$86:D86)</f>
        <v>-23114.067778264322</v>
      </c>
      <c r="E87" s="346">
        <f>SUM($B$86:E86)</f>
        <v>-24988.370970121461</v>
      </c>
      <c r="F87" s="346">
        <f>SUM($B$86:F86)</f>
        <v>-26619.485188839892</v>
      </c>
      <c r="G87" s="346">
        <f>SUM($B$86:G86)</f>
        <v>-28038.546177325363</v>
      </c>
      <c r="H87" s="346">
        <f>SUM($B$86:H86)</f>
        <v>-29272.777435721488</v>
      </c>
      <c r="I87" s="346">
        <f>SUM($B$86:I86)</f>
        <v>-30345.968480448832</v>
      </c>
      <c r="J87" s="346">
        <f>SUM($B$86:J86)</f>
        <v>-31278.897076938418</v>
      </c>
      <c r="K87" s="346">
        <f>SUM($B$86:K86)</f>
        <v>-32089.701550141253</v>
      </c>
      <c r="L87" s="346">
        <f>SUM($B$86:L86)</f>
        <v>-32794.208702060459</v>
      </c>
      <c r="M87" s="346">
        <f>SUM($B$86:M86)</f>
        <v>-33406.222325797353</v>
      </c>
      <c r="N87" s="346">
        <f>SUM($B$86:N86)</f>
        <v>-33937.776803442997</v>
      </c>
      <c r="O87" s="346">
        <f>SUM($B$86:O86)</f>
        <v>-34399.359811521928</v>
      </c>
      <c r="P87" s="346">
        <f>SUM($B$86:P86)</f>
        <v>-34927.852022010949</v>
      </c>
      <c r="Q87" s="346">
        <f>SUM($B$86:Q86)</f>
        <v>-35384.855244691083</v>
      </c>
      <c r="R87" s="346">
        <f>SUM($B$86:R86)</f>
        <v>-35780.039774178804</v>
      </c>
      <c r="S87" s="346">
        <f>SUM($B$86:S86)</f>
        <v>-36121.767807146607</v>
      </c>
      <c r="T87" s="346">
        <f>SUM($B$86:T86)</f>
        <v>-36417.270388351957</v>
      </c>
      <c r="U87" s="346">
        <f>SUM($B$86:U86)</f>
        <v>-36672.80042122829</v>
      </c>
      <c r="V87" s="346">
        <f>SUM($B$86:V86)</f>
        <v>-36893.764980777778</v>
      </c>
      <c r="W87" s="346">
        <f>SUM($B$86:W86)</f>
        <v>-37084.839728537583</v>
      </c>
      <c r="X87" s="346">
        <f>SUM($B$86:X86)</f>
        <v>-37250.067850666812</v>
      </c>
      <c r="Y87" s="346">
        <f>SUM($B$86:Y86)</f>
        <v>-37392.94561270719</v>
      </c>
      <c r="Z87" s="346">
        <f>SUM($B$86:Z86)</f>
        <v>-37516.496341376129</v>
      </c>
      <c r="AA87" s="346">
        <f>SUM($B$86:AA86)</f>
        <v>-37623.334398864128</v>
      </c>
      <c r="AB87" s="346">
        <f>SUM($B$86:AB86)</f>
        <v>-37715.720503347526</v>
      </c>
      <c r="AC87" s="346">
        <f>SUM($B$86:AC86)</f>
        <v>-37795.609566311592</v>
      </c>
      <c r="AD87" s="346">
        <f>SUM($B$86:AD86)</f>
        <v>-37864.6920589328</v>
      </c>
      <c r="AE87" s="346">
        <f>SUM($B$86:AE86)</f>
        <v>-37924.429782842592</v>
      </c>
      <c r="AF87" s="346">
        <f>SUM($B$86:AF86)</f>
        <v>-37976.086802190315</v>
      </c>
      <c r="AG87" s="346">
        <f>SUM($B$86:AG86)</f>
        <v>-38020.75619153498</v>
      </c>
      <c r="AH87" s="346">
        <f>SUM($B$86:AH86)</f>
        <v>-38059.383165557505</v>
      </c>
      <c r="AI87" s="346">
        <f>SUM($B$86:AI86)</f>
        <v>-38092.785080023459</v>
      </c>
      <c r="AJ87" s="346">
        <f>SUM($B$86:AJ86)</f>
        <v>-38121.668727221404</v>
      </c>
      <c r="AK87" s="346">
        <f>SUM($B$86:AK86)</f>
        <v>-38146.645291852321</v>
      </c>
      <c r="AL87" s="346">
        <f>SUM($B$86:AL86)</f>
        <v>-38168.243283840216</v>
      </c>
      <c r="AM87" s="346">
        <f>SUM($B$86:AM86)</f>
        <v>-38186.919721725186</v>
      </c>
      <c r="AN87" s="346">
        <f>SUM($B$86:AN86)</f>
        <v>-38203.069803282146</v>
      </c>
      <c r="AO87" s="346">
        <f>SUM($B$86:AO86)</f>
        <v>-38217.035267997795</v>
      </c>
      <c r="AP87" s="346">
        <f>SUM($B$86:AP86)</f>
        <v>-38229.111628357714</v>
      </c>
    </row>
    <row r="88" spans="1:45" ht="14.25" x14ac:dyDescent="0.2">
      <c r="A88" s="215" t="s">
        <v>297</v>
      </c>
      <c r="B88" s="348">
        <f>IF((ISERR(IRR($B$83:B83))),0,IF(IRR($B$83:B83)&lt;0,0,IRR($B$83:B83)))</f>
        <v>0</v>
      </c>
      <c r="C88" s="348">
        <f>IF((ISERR(IRR($B$83:C83))),0,IF(IRR($B$83:C83)&lt;0,0,IRR($B$83:C83)))</f>
        <v>0</v>
      </c>
      <c r="D88" s="348">
        <f>IF((ISERR(IRR($B$83:D83))),0,IF(IRR($B$83:D83)&lt;0,0,IRR($B$83:D83)))</f>
        <v>0</v>
      </c>
      <c r="E88" s="348">
        <f>IF((ISERR(IRR($B$83:E83))),0,IF(IRR($B$83:E83)&lt;0,0,IRR($B$83:E83)))</f>
        <v>0</v>
      </c>
      <c r="F88" s="348">
        <f>IF((ISERR(IRR($B$83:F83))),0,IF(IRR($B$83:F83)&lt;0,0,IRR($B$83:F83)))</f>
        <v>0</v>
      </c>
      <c r="G88" s="348">
        <f>IF((ISERR(IRR($B$83:G83))),0,IF(IRR($B$83:G83)&lt;0,0,IRR($B$83:G83)))</f>
        <v>0</v>
      </c>
      <c r="H88" s="348">
        <f>IF((ISERR(IRR($B$83:H83))),0,IF(IRR($B$83:H83)&lt;0,0,IRR($B$83:H83)))</f>
        <v>0</v>
      </c>
      <c r="I88" s="348">
        <f>IF((ISERR(IRR($B$83:I83))),0,IF(IRR($B$83:I83)&lt;0,0,IRR($B$83:I83)))</f>
        <v>0</v>
      </c>
      <c r="J88" s="348">
        <f>IF((ISERR(IRR($B$83:J83))),0,IF(IRR($B$83:J83)&lt;0,0,IRR($B$83:J83)))</f>
        <v>0</v>
      </c>
      <c r="K88" s="348">
        <f>IF((ISERR(IRR($B$83:K83))),0,IF(IRR($B$83:K83)&lt;0,0,IRR($B$83:K83)))</f>
        <v>0</v>
      </c>
      <c r="L88" s="348">
        <f>IF((ISERR(IRR($B$83:L83))),0,IF(IRR($B$83:L83)&lt;0,0,IRR($B$83:L83)))</f>
        <v>0</v>
      </c>
      <c r="M88" s="348">
        <f>IF((ISERR(IRR($B$83:M83))),0,IF(IRR($B$83:M83)&lt;0,0,IRR($B$83:M83)))</f>
        <v>0</v>
      </c>
      <c r="N88" s="348">
        <f>IF((ISERR(IRR($B$83:N83))),0,IF(IRR($B$83:N83)&lt;0,0,IRR($B$83:N83)))</f>
        <v>0</v>
      </c>
      <c r="O88" s="348">
        <f>IF((ISERR(IRR($B$83:O83))),0,IF(IRR($B$83:O83)&lt;0,0,IRR($B$83:O83)))</f>
        <v>0</v>
      </c>
      <c r="P88" s="348">
        <f>IF((ISERR(IRR($B$83:P83))),0,IF(IRR($B$83:P83)&lt;0,0,IRR($B$83:P83)))</f>
        <v>0</v>
      </c>
      <c r="Q88" s="348">
        <f>IF((ISERR(IRR($B$83:Q83))),0,IF(IRR($B$83:Q83)&lt;0,0,IRR($B$83:Q83)))</f>
        <v>0</v>
      </c>
      <c r="R88" s="348">
        <f>IF((ISERR(IRR($B$83:R83))),0,IF(IRR($B$83:R83)&lt;0,0,IRR($B$83:R83)))</f>
        <v>0</v>
      </c>
      <c r="S88" s="348">
        <f>IF((ISERR(IRR($B$83:S83))),0,IF(IRR($B$83:S83)&lt;0,0,IRR($B$83:S83)))</f>
        <v>0</v>
      </c>
      <c r="T88" s="348">
        <f>IF((ISERR(IRR($B$83:T83))),0,IF(IRR($B$83:T83)&lt;0,0,IRR($B$83:T83)))</f>
        <v>0</v>
      </c>
      <c r="U88" s="348">
        <f>IF((ISERR(IRR($B$83:U83))),0,IF(IRR($B$83:U83)&lt;0,0,IRR($B$83:U83)))</f>
        <v>0</v>
      </c>
      <c r="V88" s="348">
        <f>IF((ISERR(IRR($B$83:V83))),0,IF(IRR($B$83:V83)&lt;0,0,IRR($B$83:V83)))</f>
        <v>0</v>
      </c>
      <c r="W88" s="348">
        <f>IF((ISERR(IRR($B$83:W83))),0,IF(IRR($B$83:W83)&lt;0,0,IRR($B$83:W83)))</f>
        <v>0</v>
      </c>
      <c r="X88" s="348">
        <f>IF((ISERR(IRR($B$83:X83))),0,IF(IRR($B$83:X83)&lt;0,0,IRR($B$83:X83)))</f>
        <v>0</v>
      </c>
      <c r="Y88" s="348">
        <f>IF((ISERR(IRR($B$83:Y83))),0,IF(IRR($B$83:Y83)&lt;0,0,IRR($B$83:Y83)))</f>
        <v>0</v>
      </c>
      <c r="Z88" s="348">
        <f>IF((ISERR(IRR($B$83:Z83))),0,IF(IRR($B$83:Z83)&lt;0,0,IRR($B$83:Z83)))</f>
        <v>0</v>
      </c>
      <c r="AA88" s="348">
        <f>IF((ISERR(IRR($B$83:AA83))),0,IF(IRR($B$83:AA83)&lt;0,0,IRR($B$83:AA83)))</f>
        <v>0</v>
      </c>
      <c r="AB88" s="348">
        <f>IF((ISERR(IRR($B$83:AB83))),0,IF(IRR($B$83:AB83)&lt;0,0,IRR($B$83:AB83)))</f>
        <v>0</v>
      </c>
      <c r="AC88" s="348">
        <f>IF((ISERR(IRR($B$83:AC83))),0,IF(IRR($B$83:AC83)&lt;0,0,IRR($B$83:AC83)))</f>
        <v>0</v>
      </c>
      <c r="AD88" s="348">
        <f>IF((ISERR(IRR($B$83:AD83))),0,IF(IRR($B$83:AD83)&lt;0,0,IRR($B$83:AD83)))</f>
        <v>0</v>
      </c>
      <c r="AE88" s="348">
        <f>IF((ISERR(IRR($B$83:AE83))),0,IF(IRR($B$83:AE83)&lt;0,0,IRR($B$83:AE83)))</f>
        <v>0</v>
      </c>
      <c r="AF88" s="348">
        <f>IF((ISERR(IRR($B$83:AF83))),0,IF(IRR($B$83:AF83)&lt;0,0,IRR($B$83:AF83)))</f>
        <v>0</v>
      </c>
      <c r="AG88" s="348">
        <f>IF((ISERR(IRR($B$83:AG83))),0,IF(IRR($B$83:AG83)&lt;0,0,IRR($B$83:AG83)))</f>
        <v>0</v>
      </c>
      <c r="AH88" s="348">
        <f>IF((ISERR(IRR($B$83:AH83))),0,IF(IRR($B$83:AH83)&lt;0,0,IRR($B$83:AH83)))</f>
        <v>0</v>
      </c>
      <c r="AI88" s="348">
        <f>IF((ISERR(IRR($B$83:AI83))),0,IF(IRR($B$83:AI83)&lt;0,0,IRR($B$83:AI83)))</f>
        <v>0</v>
      </c>
      <c r="AJ88" s="348">
        <f>IF((ISERR(IRR($B$83:AJ83))),0,IF(IRR($B$83:AJ83)&lt;0,0,IRR($B$83:AJ83)))</f>
        <v>0</v>
      </c>
      <c r="AK88" s="348">
        <f>IF((ISERR(IRR($B$83:AK83))),0,IF(IRR($B$83:AK83)&lt;0,0,IRR($B$83:AK83)))</f>
        <v>0</v>
      </c>
      <c r="AL88" s="348">
        <f>IF((ISERR(IRR($B$83:AL83))),0,IF(IRR($B$83:AL83)&lt;0,0,IRR($B$83:AL83)))</f>
        <v>0</v>
      </c>
      <c r="AM88" s="348">
        <f>IF((ISERR(IRR($B$83:AM83))),0,IF(IRR($B$83:AM83)&lt;0,0,IRR($B$83:AM83)))</f>
        <v>0</v>
      </c>
      <c r="AN88" s="348">
        <f>IF((ISERR(IRR($B$83:AN83))),0,IF(IRR($B$83:AN83)&lt;0,0,IRR($B$83:AN83)))</f>
        <v>0</v>
      </c>
      <c r="AO88" s="348">
        <f>IF((ISERR(IRR($B$83:AO83))),0,IF(IRR($B$83:AO83)&lt;0,0,IRR($B$83:AO83)))</f>
        <v>0</v>
      </c>
      <c r="AP88" s="348">
        <f>IF((ISERR(IRR($B$83:AP83))),0,IF(IRR($B$83:AP83)&lt;0,0,IRR($B$83:AP83)))</f>
        <v>0</v>
      </c>
    </row>
    <row r="89" spans="1:45" ht="14.25" x14ac:dyDescent="0.2">
      <c r="A89" s="215" t="s">
        <v>296</v>
      </c>
      <c r="B89" s="349">
        <f>IF(AND(B84&gt;0,A84&lt;0),(B74-(B84/(B84-A84))),0)</f>
        <v>0</v>
      </c>
      <c r="C89" s="349">
        <f t="shared" ref="C89:AP89" si="33">IF(AND(C84&gt;0,B84&lt;0),(C74-(C84/(C84-B84))),0)</f>
        <v>0</v>
      </c>
      <c r="D89" s="349">
        <f t="shared" si="33"/>
        <v>0</v>
      </c>
      <c r="E89" s="349">
        <f t="shared" si="33"/>
        <v>0</v>
      </c>
      <c r="F89" s="349">
        <f t="shared" si="33"/>
        <v>0</v>
      </c>
      <c r="G89" s="349">
        <f t="shared" si="33"/>
        <v>0</v>
      </c>
      <c r="H89" s="349">
        <f>IF(AND(H84&gt;0,G84&lt;0),(H74-(H84/(H84-G84))),0)</f>
        <v>0</v>
      </c>
      <c r="I89" s="349">
        <f t="shared" si="33"/>
        <v>0</v>
      </c>
      <c r="J89" s="349">
        <f t="shared" si="33"/>
        <v>0</v>
      </c>
      <c r="K89" s="349">
        <f t="shared" si="33"/>
        <v>0</v>
      </c>
      <c r="L89" s="349">
        <f t="shared" si="33"/>
        <v>0</v>
      </c>
      <c r="M89" s="349">
        <f t="shared" si="33"/>
        <v>0</v>
      </c>
      <c r="N89" s="349">
        <f t="shared" si="33"/>
        <v>0</v>
      </c>
      <c r="O89" s="349">
        <f t="shared" si="33"/>
        <v>0</v>
      </c>
      <c r="P89" s="349">
        <f t="shared" si="33"/>
        <v>0</v>
      </c>
      <c r="Q89" s="349">
        <f t="shared" si="33"/>
        <v>0</v>
      </c>
      <c r="R89" s="349">
        <f t="shared" si="33"/>
        <v>0</v>
      </c>
      <c r="S89" s="349">
        <f t="shared" si="33"/>
        <v>0</v>
      </c>
      <c r="T89" s="349">
        <f t="shared" si="33"/>
        <v>0</v>
      </c>
      <c r="U89" s="349">
        <f t="shared" si="33"/>
        <v>0</v>
      </c>
      <c r="V89" s="349">
        <f t="shared" si="33"/>
        <v>0</v>
      </c>
      <c r="W89" s="349">
        <f t="shared" si="33"/>
        <v>0</v>
      </c>
      <c r="X89" s="349">
        <f t="shared" si="33"/>
        <v>0</v>
      </c>
      <c r="Y89" s="349">
        <f t="shared" si="33"/>
        <v>0</v>
      </c>
      <c r="Z89" s="349">
        <f t="shared" si="33"/>
        <v>0</v>
      </c>
      <c r="AA89" s="349">
        <f t="shared" si="33"/>
        <v>0</v>
      </c>
      <c r="AB89" s="349">
        <f t="shared" si="33"/>
        <v>0</v>
      </c>
      <c r="AC89" s="349">
        <f t="shared" si="33"/>
        <v>0</v>
      </c>
      <c r="AD89" s="349">
        <f t="shared" si="33"/>
        <v>0</v>
      </c>
      <c r="AE89" s="349">
        <f t="shared" si="33"/>
        <v>0</v>
      </c>
      <c r="AF89" s="349">
        <f t="shared" si="33"/>
        <v>0</v>
      </c>
      <c r="AG89" s="349">
        <f t="shared" si="33"/>
        <v>0</v>
      </c>
      <c r="AH89" s="349">
        <f t="shared" si="33"/>
        <v>0</v>
      </c>
      <c r="AI89" s="349">
        <f t="shared" si="33"/>
        <v>0</v>
      </c>
      <c r="AJ89" s="349">
        <f t="shared" si="33"/>
        <v>0</v>
      </c>
      <c r="AK89" s="349">
        <f t="shared" si="33"/>
        <v>0</v>
      </c>
      <c r="AL89" s="349">
        <f t="shared" si="33"/>
        <v>0</v>
      </c>
      <c r="AM89" s="349">
        <f t="shared" si="33"/>
        <v>0</v>
      </c>
      <c r="AN89" s="349">
        <f t="shared" si="33"/>
        <v>0</v>
      </c>
      <c r="AO89" s="349">
        <f t="shared" si="33"/>
        <v>0</v>
      </c>
      <c r="AP89" s="349">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4"/>
      <c r="C92" s="114"/>
      <c r="D92" s="114"/>
      <c r="E92" s="114"/>
      <c r="F92" s="114"/>
      <c r="G92" s="114"/>
      <c r="H92" s="114"/>
      <c r="I92" s="114"/>
      <c r="J92" s="114"/>
      <c r="K92" s="114"/>
      <c r="L92" s="229">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293</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292</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291</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290</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72" t="s">
        <v>541</v>
      </c>
      <c r="B97" s="472"/>
      <c r="C97" s="472"/>
      <c r="D97" s="472"/>
      <c r="E97" s="472"/>
      <c r="F97" s="472"/>
      <c r="G97" s="472"/>
      <c r="H97" s="472"/>
      <c r="I97" s="472"/>
      <c r="J97" s="472"/>
      <c r="K97" s="472"/>
      <c r="L97" s="472"/>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-92442.265382259793</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-92442.265382259793</v>
      </c>
      <c r="AR99" s="235"/>
      <c r="AS99" s="235"/>
    </row>
    <row r="100" spans="1:71" s="239" customFormat="1" x14ac:dyDescent="0.2">
      <c r="A100" s="237">
        <f>AQ99</f>
        <v>-92442.265382259793</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-38229.111628357714</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50">
        <f>(A101+-A100)/-A100</f>
        <v>0.58645418878176803</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1" t="s">
        <v>544</v>
      </c>
      <c r="B104" s="351" t="s">
        <v>545</v>
      </c>
      <c r="C104" s="351" t="s">
        <v>546</v>
      </c>
      <c r="D104" s="351"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2">
        <f>G30/1000/1000</f>
        <v>-3.2794208702060457E-2</v>
      </c>
      <c r="B105" s="353">
        <f>L88</f>
        <v>0</v>
      </c>
      <c r="C105" s="354" t="str">
        <f>G28</f>
        <v>не окупается</v>
      </c>
      <c r="D105" s="354"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5"/>
      <c r="B107" s="356">
        <v>2016</v>
      </c>
      <c r="C107" s="356">
        <v>2017</v>
      </c>
      <c r="D107" s="357">
        <f t="shared" ref="D107:AP107" si="37">C107+1</f>
        <v>2018</v>
      </c>
      <c r="E107" s="357">
        <f t="shared" si="37"/>
        <v>2019</v>
      </c>
      <c r="F107" s="357">
        <f t="shared" si="37"/>
        <v>2020</v>
      </c>
      <c r="G107" s="357">
        <f t="shared" si="37"/>
        <v>2021</v>
      </c>
      <c r="H107" s="357">
        <f t="shared" si="37"/>
        <v>2022</v>
      </c>
      <c r="I107" s="357">
        <f t="shared" si="37"/>
        <v>2023</v>
      </c>
      <c r="J107" s="357">
        <f t="shared" si="37"/>
        <v>2024</v>
      </c>
      <c r="K107" s="357">
        <f t="shared" si="37"/>
        <v>2025</v>
      </c>
      <c r="L107" s="357">
        <f t="shared" si="37"/>
        <v>2026</v>
      </c>
      <c r="M107" s="357">
        <f t="shared" si="37"/>
        <v>2027</v>
      </c>
      <c r="N107" s="357">
        <f t="shared" si="37"/>
        <v>2028</v>
      </c>
      <c r="O107" s="357">
        <f t="shared" si="37"/>
        <v>2029</v>
      </c>
      <c r="P107" s="357">
        <f t="shared" si="37"/>
        <v>2030</v>
      </c>
      <c r="Q107" s="357">
        <f t="shared" si="37"/>
        <v>2031</v>
      </c>
      <c r="R107" s="357">
        <f t="shared" si="37"/>
        <v>2032</v>
      </c>
      <c r="S107" s="357">
        <f t="shared" si="37"/>
        <v>2033</v>
      </c>
      <c r="T107" s="357">
        <f t="shared" si="37"/>
        <v>2034</v>
      </c>
      <c r="U107" s="357">
        <f t="shared" si="37"/>
        <v>2035</v>
      </c>
      <c r="V107" s="357">
        <f t="shared" si="37"/>
        <v>2036</v>
      </c>
      <c r="W107" s="357">
        <f t="shared" si="37"/>
        <v>2037</v>
      </c>
      <c r="X107" s="357">
        <f t="shared" si="37"/>
        <v>2038</v>
      </c>
      <c r="Y107" s="357">
        <f t="shared" si="37"/>
        <v>2039</v>
      </c>
      <c r="Z107" s="357">
        <f t="shared" si="37"/>
        <v>2040</v>
      </c>
      <c r="AA107" s="357">
        <f t="shared" si="37"/>
        <v>2041</v>
      </c>
      <c r="AB107" s="357">
        <f t="shared" si="37"/>
        <v>2042</v>
      </c>
      <c r="AC107" s="357">
        <f t="shared" si="37"/>
        <v>2043</v>
      </c>
      <c r="AD107" s="357">
        <f t="shared" si="37"/>
        <v>2044</v>
      </c>
      <c r="AE107" s="357">
        <f t="shared" si="37"/>
        <v>2045</v>
      </c>
      <c r="AF107" s="357">
        <f t="shared" si="37"/>
        <v>2046</v>
      </c>
      <c r="AG107" s="357">
        <f t="shared" si="37"/>
        <v>2047</v>
      </c>
      <c r="AH107" s="357">
        <f t="shared" si="37"/>
        <v>2048</v>
      </c>
      <c r="AI107" s="357">
        <f t="shared" si="37"/>
        <v>2049</v>
      </c>
      <c r="AJ107" s="357">
        <f t="shared" si="37"/>
        <v>2050</v>
      </c>
      <c r="AK107" s="357">
        <f t="shared" si="37"/>
        <v>2051</v>
      </c>
      <c r="AL107" s="357">
        <f t="shared" si="37"/>
        <v>2052</v>
      </c>
      <c r="AM107" s="357">
        <f t="shared" si="37"/>
        <v>2053</v>
      </c>
      <c r="AN107" s="357">
        <f t="shared" si="37"/>
        <v>2054</v>
      </c>
      <c r="AO107" s="357">
        <f t="shared" si="37"/>
        <v>2055</v>
      </c>
      <c r="AP107" s="357">
        <f t="shared" si="37"/>
        <v>2056</v>
      </c>
      <c r="AT107" s="239"/>
      <c r="AU107" s="239"/>
      <c r="AV107" s="239"/>
      <c r="AW107" s="239"/>
      <c r="AX107" s="239"/>
      <c r="AY107" s="239"/>
      <c r="AZ107" s="239"/>
      <c r="BA107" s="239"/>
      <c r="BB107" s="239"/>
      <c r="BC107" s="239"/>
      <c r="BD107" s="239"/>
      <c r="BE107" s="239"/>
      <c r="BF107" s="239"/>
      <c r="BG107" s="239"/>
    </row>
    <row r="108" spans="1:71" ht="12.75" x14ac:dyDescent="0.2">
      <c r="A108" s="358" t="s">
        <v>549</v>
      </c>
      <c r="B108" s="359"/>
      <c r="C108" s="359">
        <f>C109*$B$111*$B$112*1000</f>
        <v>0</v>
      </c>
      <c r="D108" s="359">
        <f t="shared" ref="D108:AP108" si="38">D109*$B$111*$B$112*1000</f>
        <v>0</v>
      </c>
      <c r="E108" s="359">
        <f>E109*$B$111*$B$112*1000</f>
        <v>0</v>
      </c>
      <c r="F108" s="359">
        <f t="shared" si="38"/>
        <v>0</v>
      </c>
      <c r="G108" s="359">
        <f t="shared" si="38"/>
        <v>0</v>
      </c>
      <c r="H108" s="359">
        <f t="shared" si="38"/>
        <v>0</v>
      </c>
      <c r="I108" s="359">
        <f t="shared" si="38"/>
        <v>0</v>
      </c>
      <c r="J108" s="359">
        <f t="shared" si="38"/>
        <v>0</v>
      </c>
      <c r="K108" s="359">
        <f t="shared" si="38"/>
        <v>0</v>
      </c>
      <c r="L108" s="359">
        <f t="shared" si="38"/>
        <v>0</v>
      </c>
      <c r="M108" s="359">
        <f t="shared" si="38"/>
        <v>0</v>
      </c>
      <c r="N108" s="359">
        <f t="shared" si="38"/>
        <v>0</v>
      </c>
      <c r="O108" s="359">
        <f t="shared" si="38"/>
        <v>0</v>
      </c>
      <c r="P108" s="359">
        <f t="shared" si="38"/>
        <v>0</v>
      </c>
      <c r="Q108" s="359">
        <f t="shared" si="38"/>
        <v>0</v>
      </c>
      <c r="R108" s="359">
        <f t="shared" si="38"/>
        <v>0</v>
      </c>
      <c r="S108" s="359">
        <f t="shared" si="38"/>
        <v>0</v>
      </c>
      <c r="T108" s="359">
        <f t="shared" si="38"/>
        <v>0</v>
      </c>
      <c r="U108" s="359">
        <f t="shared" si="38"/>
        <v>0</v>
      </c>
      <c r="V108" s="359">
        <f t="shared" si="38"/>
        <v>0</v>
      </c>
      <c r="W108" s="359">
        <f t="shared" si="38"/>
        <v>0</v>
      </c>
      <c r="X108" s="359">
        <f t="shared" si="38"/>
        <v>0</v>
      </c>
      <c r="Y108" s="359">
        <f t="shared" si="38"/>
        <v>0</v>
      </c>
      <c r="Z108" s="359">
        <f t="shared" si="38"/>
        <v>0</v>
      </c>
      <c r="AA108" s="359">
        <f t="shared" si="38"/>
        <v>0</v>
      </c>
      <c r="AB108" s="359">
        <f t="shared" si="38"/>
        <v>0</v>
      </c>
      <c r="AC108" s="359">
        <f t="shared" si="38"/>
        <v>0</v>
      </c>
      <c r="AD108" s="359">
        <f t="shared" si="38"/>
        <v>0</v>
      </c>
      <c r="AE108" s="359">
        <f t="shared" si="38"/>
        <v>0</v>
      </c>
      <c r="AF108" s="359">
        <f t="shared" si="38"/>
        <v>0</v>
      </c>
      <c r="AG108" s="359">
        <f t="shared" si="38"/>
        <v>0</v>
      </c>
      <c r="AH108" s="359">
        <f t="shared" si="38"/>
        <v>0</v>
      </c>
      <c r="AI108" s="359">
        <f t="shared" si="38"/>
        <v>0</v>
      </c>
      <c r="AJ108" s="359">
        <f t="shared" si="38"/>
        <v>0</v>
      </c>
      <c r="AK108" s="359">
        <f t="shared" si="38"/>
        <v>0</v>
      </c>
      <c r="AL108" s="359">
        <f t="shared" si="38"/>
        <v>0</v>
      </c>
      <c r="AM108" s="359">
        <f t="shared" si="38"/>
        <v>0</v>
      </c>
      <c r="AN108" s="359">
        <f t="shared" si="38"/>
        <v>0</v>
      </c>
      <c r="AO108" s="359">
        <f t="shared" si="38"/>
        <v>0</v>
      </c>
      <c r="AP108" s="359">
        <f t="shared" si="38"/>
        <v>0</v>
      </c>
      <c r="AT108" s="239"/>
      <c r="AU108" s="239"/>
      <c r="AV108" s="239"/>
      <c r="AW108" s="239"/>
      <c r="AX108" s="239"/>
      <c r="AY108" s="239"/>
      <c r="AZ108" s="239"/>
      <c r="BA108" s="239"/>
      <c r="BB108" s="239"/>
      <c r="BC108" s="239"/>
      <c r="BD108" s="239"/>
      <c r="BE108" s="239"/>
      <c r="BF108" s="239"/>
      <c r="BG108" s="239"/>
    </row>
    <row r="109" spans="1:71" ht="12.75" x14ac:dyDescent="0.2">
      <c r="A109" s="358" t="s">
        <v>550</v>
      </c>
      <c r="B109" s="357"/>
      <c r="C109" s="357">
        <f>B109+$I$120*C113</f>
        <v>0</v>
      </c>
      <c r="D109" s="357">
        <f>C109+$I$120*D113</f>
        <v>0</v>
      </c>
      <c r="E109" s="357">
        <f t="shared" ref="E109:AP109" si="39">D109+$I$120*E113</f>
        <v>0</v>
      </c>
      <c r="F109" s="357">
        <f t="shared" si="39"/>
        <v>0</v>
      </c>
      <c r="G109" s="357">
        <f t="shared" si="39"/>
        <v>0</v>
      </c>
      <c r="H109" s="357">
        <f t="shared" si="39"/>
        <v>0</v>
      </c>
      <c r="I109" s="357">
        <f t="shared" si="39"/>
        <v>0</v>
      </c>
      <c r="J109" s="357">
        <f t="shared" si="39"/>
        <v>0</v>
      </c>
      <c r="K109" s="357">
        <f t="shared" si="39"/>
        <v>0</v>
      </c>
      <c r="L109" s="357">
        <f t="shared" si="39"/>
        <v>0</v>
      </c>
      <c r="M109" s="357">
        <f t="shared" si="39"/>
        <v>0</v>
      </c>
      <c r="N109" s="357">
        <f t="shared" si="39"/>
        <v>0</v>
      </c>
      <c r="O109" s="357">
        <f t="shared" si="39"/>
        <v>0</v>
      </c>
      <c r="P109" s="357">
        <f t="shared" si="39"/>
        <v>0</v>
      </c>
      <c r="Q109" s="357">
        <f t="shared" si="39"/>
        <v>0</v>
      </c>
      <c r="R109" s="357">
        <f t="shared" si="39"/>
        <v>0</v>
      </c>
      <c r="S109" s="357">
        <f t="shared" si="39"/>
        <v>0</v>
      </c>
      <c r="T109" s="357">
        <f t="shared" si="39"/>
        <v>0</v>
      </c>
      <c r="U109" s="357">
        <f t="shared" si="39"/>
        <v>0</v>
      </c>
      <c r="V109" s="357">
        <f t="shared" si="39"/>
        <v>0</v>
      </c>
      <c r="W109" s="357">
        <f t="shared" si="39"/>
        <v>0</v>
      </c>
      <c r="X109" s="357">
        <f t="shared" si="39"/>
        <v>0</v>
      </c>
      <c r="Y109" s="357">
        <f t="shared" si="39"/>
        <v>0</v>
      </c>
      <c r="Z109" s="357">
        <f t="shared" si="39"/>
        <v>0</v>
      </c>
      <c r="AA109" s="357">
        <f t="shared" si="39"/>
        <v>0</v>
      </c>
      <c r="AB109" s="357">
        <f t="shared" si="39"/>
        <v>0</v>
      </c>
      <c r="AC109" s="357">
        <f t="shared" si="39"/>
        <v>0</v>
      </c>
      <c r="AD109" s="357">
        <f t="shared" si="39"/>
        <v>0</v>
      </c>
      <c r="AE109" s="357">
        <f t="shared" si="39"/>
        <v>0</v>
      </c>
      <c r="AF109" s="357">
        <f t="shared" si="39"/>
        <v>0</v>
      </c>
      <c r="AG109" s="357">
        <f t="shared" si="39"/>
        <v>0</v>
      </c>
      <c r="AH109" s="357">
        <f t="shared" si="39"/>
        <v>0</v>
      </c>
      <c r="AI109" s="357">
        <f t="shared" si="39"/>
        <v>0</v>
      </c>
      <c r="AJ109" s="357">
        <f t="shared" si="39"/>
        <v>0</v>
      </c>
      <c r="AK109" s="357">
        <f t="shared" si="39"/>
        <v>0</v>
      </c>
      <c r="AL109" s="357">
        <f t="shared" si="39"/>
        <v>0</v>
      </c>
      <c r="AM109" s="357">
        <f t="shared" si="39"/>
        <v>0</v>
      </c>
      <c r="AN109" s="357">
        <f t="shared" si="39"/>
        <v>0</v>
      </c>
      <c r="AO109" s="357">
        <f t="shared" si="39"/>
        <v>0</v>
      </c>
      <c r="AP109" s="357">
        <f t="shared" si="39"/>
        <v>0</v>
      </c>
      <c r="AT109" s="239"/>
      <c r="AU109" s="239"/>
      <c r="AV109" s="239"/>
      <c r="AW109" s="239"/>
      <c r="AX109" s="239"/>
      <c r="AY109" s="239"/>
      <c r="AZ109" s="239"/>
      <c r="BA109" s="239"/>
      <c r="BB109" s="239"/>
      <c r="BC109" s="239"/>
      <c r="BD109" s="239"/>
      <c r="BE109" s="239"/>
      <c r="BF109" s="239"/>
      <c r="BG109" s="239"/>
    </row>
    <row r="110" spans="1:71" ht="12.75" x14ac:dyDescent="0.2">
      <c r="A110" s="358" t="s">
        <v>551</v>
      </c>
      <c r="B110" s="360">
        <v>0.93</v>
      </c>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7"/>
      <c r="AI110" s="357"/>
      <c r="AJ110" s="357"/>
      <c r="AK110" s="357"/>
      <c r="AL110" s="357"/>
      <c r="AM110" s="357"/>
      <c r="AN110" s="357"/>
      <c r="AO110" s="357"/>
      <c r="AP110" s="357"/>
      <c r="AT110" s="239"/>
      <c r="AU110" s="239"/>
      <c r="AV110" s="239"/>
      <c r="AW110" s="239"/>
      <c r="AX110" s="239"/>
      <c r="AY110" s="239"/>
      <c r="AZ110" s="239"/>
      <c r="BA110" s="239"/>
      <c r="BB110" s="239"/>
      <c r="BC110" s="239"/>
      <c r="BD110" s="239"/>
      <c r="BE110" s="239"/>
      <c r="BF110" s="239"/>
      <c r="BG110" s="239"/>
    </row>
    <row r="111" spans="1:71" ht="12.75" x14ac:dyDescent="0.2">
      <c r="A111" s="358" t="s">
        <v>552</v>
      </c>
      <c r="B111" s="360">
        <v>4380</v>
      </c>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c r="Z111" s="357"/>
      <c r="AA111" s="357"/>
      <c r="AB111" s="357"/>
      <c r="AC111" s="357"/>
      <c r="AD111" s="357"/>
      <c r="AE111" s="357"/>
      <c r="AF111" s="357"/>
      <c r="AG111" s="357"/>
      <c r="AH111" s="357"/>
      <c r="AI111" s="357"/>
      <c r="AJ111" s="357"/>
      <c r="AK111" s="357"/>
      <c r="AL111" s="357"/>
      <c r="AM111" s="357"/>
      <c r="AN111" s="357"/>
      <c r="AO111" s="357"/>
      <c r="AP111" s="357"/>
      <c r="AT111" s="239"/>
      <c r="AU111" s="239"/>
      <c r="AV111" s="239"/>
      <c r="AW111" s="239"/>
      <c r="AX111" s="239"/>
      <c r="AY111" s="239"/>
      <c r="AZ111" s="239"/>
      <c r="BA111" s="239"/>
      <c r="BB111" s="239"/>
      <c r="BC111" s="239"/>
      <c r="BD111" s="239"/>
      <c r="BE111" s="239"/>
      <c r="BF111" s="239"/>
      <c r="BG111" s="239"/>
    </row>
    <row r="112" spans="1:71" ht="12.75" x14ac:dyDescent="0.2">
      <c r="A112" s="358" t="s">
        <v>553</v>
      </c>
      <c r="B112" s="356">
        <f>$B$131</f>
        <v>1.4332</v>
      </c>
      <c r="C112" s="357"/>
      <c r="D112" s="357"/>
      <c r="E112" s="357"/>
      <c r="F112" s="357"/>
      <c r="G112" s="357"/>
      <c r="H112" s="357"/>
      <c r="I112" s="357"/>
      <c r="J112" s="357"/>
      <c r="K112" s="357"/>
      <c r="L112" s="357"/>
      <c r="M112" s="357"/>
      <c r="N112" s="357"/>
      <c r="O112" s="357"/>
      <c r="P112" s="357"/>
      <c r="Q112" s="357"/>
      <c r="R112" s="357"/>
      <c r="S112" s="357"/>
      <c r="T112" s="357"/>
      <c r="U112" s="357"/>
      <c r="V112" s="357"/>
      <c r="W112" s="357"/>
      <c r="X112" s="357"/>
      <c r="Y112" s="357"/>
      <c r="Z112" s="357"/>
      <c r="AA112" s="357"/>
      <c r="AB112" s="357"/>
      <c r="AC112" s="357"/>
      <c r="AD112" s="357"/>
      <c r="AE112" s="357"/>
      <c r="AF112" s="357"/>
      <c r="AG112" s="357"/>
      <c r="AH112" s="357"/>
      <c r="AI112" s="357"/>
      <c r="AJ112" s="357"/>
      <c r="AK112" s="357"/>
      <c r="AL112" s="357"/>
      <c r="AM112" s="357"/>
      <c r="AN112" s="357"/>
      <c r="AO112" s="357"/>
      <c r="AP112" s="357"/>
      <c r="AT112" s="239"/>
      <c r="AU112" s="239"/>
      <c r="AV112" s="239"/>
      <c r="AW112" s="239"/>
      <c r="AX112" s="239"/>
      <c r="AY112" s="239"/>
      <c r="AZ112" s="239"/>
      <c r="BA112" s="239"/>
      <c r="BB112" s="239"/>
      <c r="BC112" s="239"/>
      <c r="BD112" s="239"/>
      <c r="BE112" s="239"/>
      <c r="BF112" s="239"/>
      <c r="BG112" s="239"/>
    </row>
    <row r="113" spans="1:71" ht="15" x14ac:dyDescent="0.2">
      <c r="A113" s="361" t="s">
        <v>554</v>
      </c>
      <c r="B113" s="362">
        <v>0</v>
      </c>
      <c r="C113" s="363">
        <v>0.33</v>
      </c>
      <c r="D113" s="363">
        <v>0.33</v>
      </c>
      <c r="E113" s="363">
        <v>0.34</v>
      </c>
      <c r="F113" s="362">
        <v>0</v>
      </c>
      <c r="G113" s="362">
        <v>0</v>
      </c>
      <c r="H113" s="362">
        <v>0</v>
      </c>
      <c r="I113" s="362">
        <v>0</v>
      </c>
      <c r="J113" s="362">
        <v>0</v>
      </c>
      <c r="K113" s="362">
        <v>0</v>
      </c>
      <c r="L113" s="362">
        <v>0</v>
      </c>
      <c r="M113" s="362">
        <v>0</v>
      </c>
      <c r="N113" s="362">
        <v>0</v>
      </c>
      <c r="O113" s="362">
        <v>0</v>
      </c>
      <c r="P113" s="362">
        <v>0</v>
      </c>
      <c r="Q113" s="362">
        <v>0</v>
      </c>
      <c r="R113" s="362">
        <v>0</v>
      </c>
      <c r="S113" s="362">
        <v>0</v>
      </c>
      <c r="T113" s="362">
        <v>0</v>
      </c>
      <c r="U113" s="362">
        <v>0</v>
      </c>
      <c r="V113" s="362">
        <v>0</v>
      </c>
      <c r="W113" s="362">
        <v>0</v>
      </c>
      <c r="X113" s="362">
        <v>0</v>
      </c>
      <c r="Y113" s="362">
        <v>0</v>
      </c>
      <c r="Z113" s="362">
        <v>0</v>
      </c>
      <c r="AA113" s="362">
        <v>0</v>
      </c>
      <c r="AB113" s="362">
        <v>0</v>
      </c>
      <c r="AC113" s="362">
        <v>0</v>
      </c>
      <c r="AD113" s="362">
        <v>0</v>
      </c>
      <c r="AE113" s="362">
        <v>0</v>
      </c>
      <c r="AF113" s="362">
        <v>0</v>
      </c>
      <c r="AG113" s="362">
        <v>0</v>
      </c>
      <c r="AH113" s="362">
        <v>0</v>
      </c>
      <c r="AI113" s="362">
        <v>0</v>
      </c>
      <c r="AJ113" s="362">
        <v>0</v>
      </c>
      <c r="AK113" s="362">
        <v>0</v>
      </c>
      <c r="AL113" s="362">
        <v>0</v>
      </c>
      <c r="AM113" s="362">
        <v>0</v>
      </c>
      <c r="AN113" s="362">
        <v>0</v>
      </c>
      <c r="AO113" s="362">
        <v>0</v>
      </c>
      <c r="AP113" s="362">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5"/>
      <c r="B116" s="473" t="s">
        <v>555</v>
      </c>
      <c r="C116" s="474"/>
      <c r="D116" s="473" t="s">
        <v>556</v>
      </c>
      <c r="E116" s="474"/>
      <c r="F116" s="355"/>
      <c r="G116" s="355"/>
      <c r="H116" s="355"/>
      <c r="I116" s="355"/>
      <c r="J116" s="355"/>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8" t="s">
        <v>557</v>
      </c>
      <c r="B117" s="364"/>
      <c r="C117" s="355" t="s">
        <v>558</v>
      </c>
      <c r="D117" s="364"/>
      <c r="E117" s="355" t="s">
        <v>558</v>
      </c>
      <c r="F117" s="355"/>
      <c r="G117" s="355"/>
      <c r="H117" s="355"/>
      <c r="I117" s="355"/>
      <c r="J117" s="355"/>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8" t="s">
        <v>557</v>
      </c>
      <c r="B118" s="355">
        <f>$B$110*B117</f>
        <v>0</v>
      </c>
      <c r="C118" s="355" t="s">
        <v>126</v>
      </c>
      <c r="D118" s="355">
        <f>$B$110*D117</f>
        <v>0</v>
      </c>
      <c r="E118" s="355" t="s">
        <v>126</v>
      </c>
      <c r="F118" s="358" t="s">
        <v>559</v>
      </c>
      <c r="G118" s="355">
        <f>D117-B117</f>
        <v>0</v>
      </c>
      <c r="H118" s="355" t="s">
        <v>558</v>
      </c>
      <c r="I118" s="365">
        <f>$B$110*G118</f>
        <v>0</v>
      </c>
      <c r="J118" s="355"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5"/>
      <c r="B119" s="355"/>
      <c r="C119" s="355"/>
      <c r="D119" s="355"/>
      <c r="E119" s="355"/>
      <c r="F119" s="358" t="s">
        <v>560</v>
      </c>
      <c r="G119" s="355">
        <f>I119/$B$110</f>
        <v>0</v>
      </c>
      <c r="H119" s="355" t="s">
        <v>558</v>
      </c>
      <c r="I119" s="364"/>
      <c r="J119" s="355"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6"/>
      <c r="B120" s="367"/>
      <c r="C120" s="367"/>
      <c r="D120" s="367"/>
      <c r="E120" s="367"/>
      <c r="F120" s="368" t="s">
        <v>561</v>
      </c>
      <c r="G120" s="365">
        <f>G118</f>
        <v>0</v>
      </c>
      <c r="H120" s="355" t="s">
        <v>558</v>
      </c>
      <c r="I120" s="360">
        <f>I118</f>
        <v>0</v>
      </c>
      <c r="J120" s="355"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9" t="s">
        <v>562</v>
      </c>
      <c r="B122" s="370">
        <v>0.21395</v>
      </c>
      <c r="C122" s="244" t="s">
        <v>689</v>
      </c>
      <c r="D122" s="462" t="s">
        <v>340</v>
      </c>
      <c r="E122" s="320" t="s">
        <v>640</v>
      </c>
      <c r="F122" s="321">
        <v>35</v>
      </c>
      <c r="G122" s="463"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9" t="s">
        <v>340</v>
      </c>
      <c r="B123" s="371">
        <v>35</v>
      </c>
      <c r="C123" s="244"/>
      <c r="D123" s="462"/>
      <c r="E123" s="320" t="s">
        <v>637</v>
      </c>
      <c r="F123" s="321">
        <v>30</v>
      </c>
      <c r="G123" s="463"/>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9" t="s">
        <v>563</v>
      </c>
      <c r="B124" s="371" t="s">
        <v>531</v>
      </c>
      <c r="C124" s="247" t="s">
        <v>564</v>
      </c>
      <c r="D124" s="462"/>
      <c r="E124" s="320" t="s">
        <v>642</v>
      </c>
      <c r="F124" s="321">
        <v>30</v>
      </c>
      <c r="G124" s="463"/>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2"/>
      <c r="B125" s="323"/>
      <c r="C125" s="248"/>
      <c r="D125" s="462"/>
      <c r="E125" s="320" t="s">
        <v>643</v>
      </c>
      <c r="F125" s="321">
        <v>30</v>
      </c>
      <c r="G125" s="463"/>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9" t="s">
        <v>565</v>
      </c>
      <c r="B126" s="372">
        <f>$B$122*1000*1000</f>
        <v>213950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9" t="s">
        <v>566</v>
      </c>
      <c r="B127" s="373">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9" t="s">
        <v>567</v>
      </c>
      <c r="B129" s="374">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6" t="s">
        <v>644</v>
      </c>
      <c r="B131" s="377">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9"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9"/>
      <c r="B135" s="375">
        <v>2016</v>
      </c>
      <c r="C135" s="375">
        <f>B135+1</f>
        <v>2017</v>
      </c>
      <c r="D135" s="375">
        <f t="shared" ref="D135:AY135" si="40">C135+1</f>
        <v>2018</v>
      </c>
      <c r="E135" s="375">
        <f t="shared" si="40"/>
        <v>2019</v>
      </c>
      <c r="F135" s="375">
        <f t="shared" si="40"/>
        <v>2020</v>
      </c>
      <c r="G135" s="375">
        <f t="shared" si="40"/>
        <v>2021</v>
      </c>
      <c r="H135" s="375">
        <f t="shared" si="40"/>
        <v>2022</v>
      </c>
      <c r="I135" s="375">
        <f t="shared" si="40"/>
        <v>2023</v>
      </c>
      <c r="J135" s="375">
        <f t="shared" si="40"/>
        <v>2024</v>
      </c>
      <c r="K135" s="375">
        <f t="shared" si="40"/>
        <v>2025</v>
      </c>
      <c r="L135" s="375">
        <f t="shared" si="40"/>
        <v>2026</v>
      </c>
      <c r="M135" s="375">
        <f t="shared" si="40"/>
        <v>2027</v>
      </c>
      <c r="N135" s="375">
        <f t="shared" si="40"/>
        <v>2028</v>
      </c>
      <c r="O135" s="375">
        <f t="shared" si="40"/>
        <v>2029</v>
      </c>
      <c r="P135" s="375">
        <f t="shared" si="40"/>
        <v>2030</v>
      </c>
      <c r="Q135" s="375">
        <f t="shared" si="40"/>
        <v>2031</v>
      </c>
      <c r="R135" s="375">
        <f t="shared" si="40"/>
        <v>2032</v>
      </c>
      <c r="S135" s="375">
        <f t="shared" si="40"/>
        <v>2033</v>
      </c>
      <c r="T135" s="375">
        <f t="shared" si="40"/>
        <v>2034</v>
      </c>
      <c r="U135" s="375">
        <f t="shared" si="40"/>
        <v>2035</v>
      </c>
      <c r="V135" s="375">
        <f t="shared" si="40"/>
        <v>2036</v>
      </c>
      <c r="W135" s="375">
        <f t="shared" si="40"/>
        <v>2037</v>
      </c>
      <c r="X135" s="375">
        <f t="shared" si="40"/>
        <v>2038</v>
      </c>
      <c r="Y135" s="375">
        <f t="shared" si="40"/>
        <v>2039</v>
      </c>
      <c r="Z135" s="375">
        <f t="shared" si="40"/>
        <v>2040</v>
      </c>
      <c r="AA135" s="375">
        <f t="shared" si="40"/>
        <v>2041</v>
      </c>
      <c r="AB135" s="375">
        <f t="shared" si="40"/>
        <v>2042</v>
      </c>
      <c r="AC135" s="375">
        <f t="shared" si="40"/>
        <v>2043</v>
      </c>
      <c r="AD135" s="375">
        <f t="shared" si="40"/>
        <v>2044</v>
      </c>
      <c r="AE135" s="375">
        <f t="shared" si="40"/>
        <v>2045</v>
      </c>
      <c r="AF135" s="375">
        <f t="shared" si="40"/>
        <v>2046</v>
      </c>
      <c r="AG135" s="375">
        <f t="shared" si="40"/>
        <v>2047</v>
      </c>
      <c r="AH135" s="375">
        <f t="shared" si="40"/>
        <v>2048</v>
      </c>
      <c r="AI135" s="375">
        <f t="shared" si="40"/>
        <v>2049</v>
      </c>
      <c r="AJ135" s="375">
        <f t="shared" si="40"/>
        <v>2050</v>
      </c>
      <c r="AK135" s="375">
        <f t="shared" si="40"/>
        <v>2051</v>
      </c>
      <c r="AL135" s="375">
        <f t="shared" si="40"/>
        <v>2052</v>
      </c>
      <c r="AM135" s="375">
        <f t="shared" si="40"/>
        <v>2053</v>
      </c>
      <c r="AN135" s="375">
        <f t="shared" si="40"/>
        <v>2054</v>
      </c>
      <c r="AO135" s="375">
        <f t="shared" si="40"/>
        <v>2055</v>
      </c>
      <c r="AP135" s="375">
        <f t="shared" si="40"/>
        <v>2056</v>
      </c>
      <c r="AQ135" s="375">
        <f t="shared" si="40"/>
        <v>2057</v>
      </c>
      <c r="AR135" s="375">
        <f t="shared" si="40"/>
        <v>2058</v>
      </c>
      <c r="AS135" s="375">
        <f t="shared" si="40"/>
        <v>2059</v>
      </c>
      <c r="AT135" s="375">
        <f t="shared" si="40"/>
        <v>2060</v>
      </c>
      <c r="AU135" s="375">
        <f t="shared" si="40"/>
        <v>2061</v>
      </c>
      <c r="AV135" s="375">
        <f t="shared" si="40"/>
        <v>2062</v>
      </c>
      <c r="AW135" s="375">
        <f t="shared" si="40"/>
        <v>2063</v>
      </c>
      <c r="AX135" s="375">
        <f t="shared" si="40"/>
        <v>2064</v>
      </c>
      <c r="AY135" s="375">
        <f t="shared" si="40"/>
        <v>2065</v>
      </c>
    </row>
    <row r="136" spans="1:71" ht="12.75" x14ac:dyDescent="0.2">
      <c r="A136" s="369" t="s">
        <v>569</v>
      </c>
      <c r="B136" s="378"/>
      <c r="C136" s="379"/>
      <c r="D136" s="379">
        <v>4.5999999999999999E-2</v>
      </c>
      <c r="E136" s="379">
        <v>4.3999999999999997E-2</v>
      </c>
      <c r="F136" s="379">
        <v>4.2000000000000003E-2</v>
      </c>
      <c r="G136" s="379">
        <f>F136</f>
        <v>4.2000000000000003E-2</v>
      </c>
      <c r="H136" s="379">
        <f>G136</f>
        <v>4.2000000000000003E-2</v>
      </c>
      <c r="I136" s="379">
        <f t="shared" ref="I136:AY136" si="41">H136</f>
        <v>4.2000000000000003E-2</v>
      </c>
      <c r="J136" s="379">
        <f t="shared" si="41"/>
        <v>4.2000000000000003E-2</v>
      </c>
      <c r="K136" s="379">
        <f t="shared" si="41"/>
        <v>4.2000000000000003E-2</v>
      </c>
      <c r="L136" s="379">
        <f t="shared" si="41"/>
        <v>4.2000000000000003E-2</v>
      </c>
      <c r="M136" s="379">
        <f t="shared" si="41"/>
        <v>4.2000000000000003E-2</v>
      </c>
      <c r="N136" s="379">
        <f t="shared" si="41"/>
        <v>4.2000000000000003E-2</v>
      </c>
      <c r="O136" s="379">
        <f t="shared" si="41"/>
        <v>4.2000000000000003E-2</v>
      </c>
      <c r="P136" s="379">
        <f t="shared" si="41"/>
        <v>4.2000000000000003E-2</v>
      </c>
      <c r="Q136" s="379">
        <f t="shared" si="41"/>
        <v>4.2000000000000003E-2</v>
      </c>
      <c r="R136" s="379">
        <f t="shared" si="41"/>
        <v>4.2000000000000003E-2</v>
      </c>
      <c r="S136" s="379">
        <f t="shared" si="41"/>
        <v>4.2000000000000003E-2</v>
      </c>
      <c r="T136" s="379">
        <f t="shared" si="41"/>
        <v>4.2000000000000003E-2</v>
      </c>
      <c r="U136" s="379">
        <f t="shared" si="41"/>
        <v>4.2000000000000003E-2</v>
      </c>
      <c r="V136" s="379">
        <f t="shared" si="41"/>
        <v>4.2000000000000003E-2</v>
      </c>
      <c r="W136" s="379">
        <f t="shared" si="41"/>
        <v>4.2000000000000003E-2</v>
      </c>
      <c r="X136" s="379">
        <f t="shared" si="41"/>
        <v>4.2000000000000003E-2</v>
      </c>
      <c r="Y136" s="379">
        <f t="shared" si="41"/>
        <v>4.2000000000000003E-2</v>
      </c>
      <c r="Z136" s="379">
        <f t="shared" si="41"/>
        <v>4.2000000000000003E-2</v>
      </c>
      <c r="AA136" s="379">
        <f t="shared" si="41"/>
        <v>4.2000000000000003E-2</v>
      </c>
      <c r="AB136" s="379">
        <f t="shared" si="41"/>
        <v>4.2000000000000003E-2</v>
      </c>
      <c r="AC136" s="379">
        <f t="shared" si="41"/>
        <v>4.2000000000000003E-2</v>
      </c>
      <c r="AD136" s="379">
        <f t="shared" si="41"/>
        <v>4.2000000000000003E-2</v>
      </c>
      <c r="AE136" s="379">
        <f t="shared" si="41"/>
        <v>4.2000000000000003E-2</v>
      </c>
      <c r="AF136" s="379">
        <f t="shared" si="41"/>
        <v>4.2000000000000003E-2</v>
      </c>
      <c r="AG136" s="379">
        <f t="shared" si="41"/>
        <v>4.2000000000000003E-2</v>
      </c>
      <c r="AH136" s="379">
        <f t="shared" si="41"/>
        <v>4.2000000000000003E-2</v>
      </c>
      <c r="AI136" s="379">
        <f t="shared" si="41"/>
        <v>4.2000000000000003E-2</v>
      </c>
      <c r="AJ136" s="379">
        <f t="shared" si="41"/>
        <v>4.2000000000000003E-2</v>
      </c>
      <c r="AK136" s="379">
        <f t="shared" si="41"/>
        <v>4.2000000000000003E-2</v>
      </c>
      <c r="AL136" s="379">
        <f t="shared" si="41"/>
        <v>4.2000000000000003E-2</v>
      </c>
      <c r="AM136" s="379">
        <f t="shared" si="41"/>
        <v>4.2000000000000003E-2</v>
      </c>
      <c r="AN136" s="379">
        <f t="shared" si="41"/>
        <v>4.2000000000000003E-2</v>
      </c>
      <c r="AO136" s="379">
        <f t="shared" si="41"/>
        <v>4.2000000000000003E-2</v>
      </c>
      <c r="AP136" s="379">
        <f t="shared" si="41"/>
        <v>4.2000000000000003E-2</v>
      </c>
      <c r="AQ136" s="379">
        <f t="shared" si="41"/>
        <v>4.2000000000000003E-2</v>
      </c>
      <c r="AR136" s="379">
        <f t="shared" si="41"/>
        <v>4.2000000000000003E-2</v>
      </c>
      <c r="AS136" s="379">
        <f t="shared" si="41"/>
        <v>4.2000000000000003E-2</v>
      </c>
      <c r="AT136" s="379">
        <f t="shared" si="41"/>
        <v>4.2000000000000003E-2</v>
      </c>
      <c r="AU136" s="379">
        <f t="shared" si="41"/>
        <v>4.2000000000000003E-2</v>
      </c>
      <c r="AV136" s="379">
        <f t="shared" si="41"/>
        <v>4.2000000000000003E-2</v>
      </c>
      <c r="AW136" s="379">
        <f t="shared" si="41"/>
        <v>4.2000000000000003E-2</v>
      </c>
      <c r="AX136" s="379">
        <f t="shared" si="41"/>
        <v>4.2000000000000003E-2</v>
      </c>
      <c r="AY136" s="379">
        <f t="shared" si="41"/>
        <v>4.2000000000000003E-2</v>
      </c>
    </row>
    <row r="137" spans="1:71" s="203" customFormat="1" ht="15" x14ac:dyDescent="0.2">
      <c r="A137" s="369" t="s">
        <v>570</v>
      </c>
      <c r="B137" s="326"/>
      <c r="C137" s="380">
        <f>(1+B137)*(1+C136)-1</f>
        <v>0</v>
      </c>
      <c r="D137" s="380">
        <f>(1+C137)*(1+D136)-1</f>
        <v>4.6000000000000041E-2</v>
      </c>
      <c r="E137" s="380">
        <f>(1+D137)*(1+E136)-1</f>
        <v>9.2024000000000106E-2</v>
      </c>
      <c r="F137" s="380">
        <f t="shared" ref="F137:AY137" si="42">(1+E137)*(1+F136)-1</f>
        <v>0.13788900800000015</v>
      </c>
      <c r="G137" s="380">
        <f>(1+F137)*(1+G136)-1</f>
        <v>0.18568034633600017</v>
      </c>
      <c r="H137" s="380">
        <f t="shared" si="42"/>
        <v>0.2354789208821122</v>
      </c>
      <c r="I137" s="380">
        <f t="shared" si="42"/>
        <v>0.28736903555916093</v>
      </c>
      <c r="J137" s="380">
        <f t="shared" si="42"/>
        <v>0.34143853505264565</v>
      </c>
      <c r="K137" s="380">
        <f t="shared" si="42"/>
        <v>0.39777895352485682</v>
      </c>
      <c r="L137" s="380">
        <f t="shared" si="42"/>
        <v>0.45648566957290093</v>
      </c>
      <c r="M137" s="380">
        <f t="shared" si="42"/>
        <v>0.51765806769496292</v>
      </c>
      <c r="N137" s="380">
        <f t="shared" si="42"/>
        <v>0.58139970653815132</v>
      </c>
      <c r="O137" s="380">
        <f t="shared" si="42"/>
        <v>0.64781849421275384</v>
      </c>
      <c r="P137" s="380">
        <f t="shared" si="42"/>
        <v>0.71702687096968964</v>
      </c>
      <c r="Q137" s="380">
        <f t="shared" si="42"/>
        <v>0.78914199955041675</v>
      </c>
      <c r="R137" s="380">
        <f t="shared" si="42"/>
        <v>0.86428596353153431</v>
      </c>
      <c r="S137" s="380">
        <f t="shared" si="42"/>
        <v>0.94258597399985877</v>
      </c>
      <c r="T137" s="380">
        <f t="shared" si="42"/>
        <v>1.0241745849078527</v>
      </c>
      <c r="U137" s="380">
        <f t="shared" si="42"/>
        <v>1.1091899174739828</v>
      </c>
      <c r="V137" s="380">
        <f t="shared" si="42"/>
        <v>1.19777589400789</v>
      </c>
      <c r="W137" s="380">
        <f t="shared" si="42"/>
        <v>1.2900824815562215</v>
      </c>
      <c r="X137" s="380">
        <f t="shared" si="42"/>
        <v>1.3862659457815827</v>
      </c>
      <c r="Y137" s="380">
        <f t="shared" si="42"/>
        <v>1.4864891155044093</v>
      </c>
      <c r="Z137" s="380">
        <f t="shared" si="42"/>
        <v>1.5909216583555947</v>
      </c>
      <c r="AA137" s="380">
        <f t="shared" si="42"/>
        <v>1.6997403680065299</v>
      </c>
      <c r="AB137" s="380">
        <f t="shared" si="42"/>
        <v>1.8131294634628041</v>
      </c>
      <c r="AC137" s="380">
        <f t="shared" si="42"/>
        <v>1.9312809009282419</v>
      </c>
      <c r="AD137" s="380">
        <f t="shared" si="42"/>
        <v>2.0543946987672284</v>
      </c>
      <c r="AE137" s="380">
        <f t="shared" si="42"/>
        <v>2.1826792761154521</v>
      </c>
      <c r="AF137" s="380">
        <f t="shared" si="42"/>
        <v>2.3163518057123014</v>
      </c>
      <c r="AG137" s="380">
        <f t="shared" si="42"/>
        <v>2.4556385815522184</v>
      </c>
      <c r="AH137" s="380">
        <f t="shared" si="42"/>
        <v>2.6007754019774119</v>
      </c>
      <c r="AI137" s="380">
        <f t="shared" si="42"/>
        <v>2.7520079688604633</v>
      </c>
      <c r="AJ137" s="380">
        <f t="shared" si="42"/>
        <v>2.909592303552603</v>
      </c>
      <c r="AK137" s="380">
        <f t="shared" si="42"/>
        <v>3.0737951803018122</v>
      </c>
      <c r="AL137" s="380">
        <f t="shared" si="42"/>
        <v>3.2448945778744882</v>
      </c>
      <c r="AM137" s="380">
        <f t="shared" si="42"/>
        <v>3.4231801501452166</v>
      </c>
      <c r="AN137" s="380">
        <f t="shared" si="42"/>
        <v>3.6089537164513157</v>
      </c>
      <c r="AO137" s="380">
        <f t="shared" si="42"/>
        <v>3.8025297725422709</v>
      </c>
      <c r="AP137" s="380">
        <f t="shared" si="42"/>
        <v>4.0042360229890468</v>
      </c>
      <c r="AQ137" s="380">
        <f t="shared" si="42"/>
        <v>4.2144139359545871</v>
      </c>
      <c r="AR137" s="380">
        <f t="shared" si="42"/>
        <v>4.4334193212646804</v>
      </c>
      <c r="AS137" s="380">
        <f t="shared" si="42"/>
        <v>4.6616229327577976</v>
      </c>
      <c r="AT137" s="380">
        <f t="shared" si="42"/>
        <v>4.8994110959336252</v>
      </c>
      <c r="AU137" s="380">
        <f t="shared" si="42"/>
        <v>5.147186361962838</v>
      </c>
      <c r="AV137" s="380">
        <f t="shared" si="42"/>
        <v>5.4053681891652774</v>
      </c>
      <c r="AW137" s="380">
        <f>(1+AV137)*(1+AW136)-1</f>
        <v>5.6743936531102195</v>
      </c>
      <c r="AX137" s="380">
        <f t="shared" si="42"/>
        <v>5.9547181865408492</v>
      </c>
      <c r="AY137" s="380">
        <f t="shared" si="42"/>
        <v>6.2468163503755649</v>
      </c>
    </row>
    <row r="138" spans="1:71" s="203" customFormat="1" x14ac:dyDescent="0.2">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2.75" x14ac:dyDescent="0.2">
      <c r="A139" s="246"/>
      <c r="B139" s="378">
        <v>2016</v>
      </c>
      <c r="C139" s="378">
        <f>B139+1</f>
        <v>2017</v>
      </c>
      <c r="D139" s="378">
        <f t="shared" ref="D139:S140" si="43">C139+1</f>
        <v>2018</v>
      </c>
      <c r="E139" s="378">
        <f t="shared" si="43"/>
        <v>2019</v>
      </c>
      <c r="F139" s="378">
        <f t="shared" si="43"/>
        <v>2020</v>
      </c>
      <c r="G139" s="378">
        <f t="shared" si="43"/>
        <v>2021</v>
      </c>
      <c r="H139" s="378">
        <f t="shared" si="43"/>
        <v>2022</v>
      </c>
      <c r="I139" s="378">
        <f t="shared" si="43"/>
        <v>2023</v>
      </c>
      <c r="J139" s="378">
        <f t="shared" si="43"/>
        <v>2024</v>
      </c>
      <c r="K139" s="378">
        <f t="shared" si="43"/>
        <v>2025</v>
      </c>
      <c r="L139" s="378">
        <f t="shared" si="43"/>
        <v>2026</v>
      </c>
      <c r="M139" s="378">
        <f t="shared" si="43"/>
        <v>2027</v>
      </c>
      <c r="N139" s="378">
        <f t="shared" si="43"/>
        <v>2028</v>
      </c>
      <c r="O139" s="378">
        <f t="shared" si="43"/>
        <v>2029</v>
      </c>
      <c r="P139" s="378">
        <f t="shared" si="43"/>
        <v>2030</v>
      </c>
      <c r="Q139" s="378">
        <f t="shared" si="43"/>
        <v>2031</v>
      </c>
      <c r="R139" s="378">
        <f t="shared" si="43"/>
        <v>2032</v>
      </c>
      <c r="S139" s="378">
        <f t="shared" si="43"/>
        <v>2033</v>
      </c>
      <c r="T139" s="378">
        <f t="shared" ref="T139:AI140" si="44">S139+1</f>
        <v>2034</v>
      </c>
      <c r="U139" s="378">
        <f t="shared" si="44"/>
        <v>2035</v>
      </c>
      <c r="V139" s="378">
        <f t="shared" si="44"/>
        <v>2036</v>
      </c>
      <c r="W139" s="378">
        <f t="shared" si="44"/>
        <v>2037</v>
      </c>
      <c r="X139" s="378">
        <f t="shared" si="44"/>
        <v>2038</v>
      </c>
      <c r="Y139" s="378">
        <f t="shared" si="44"/>
        <v>2039</v>
      </c>
      <c r="Z139" s="378">
        <f t="shared" si="44"/>
        <v>2040</v>
      </c>
      <c r="AA139" s="378">
        <f t="shared" si="44"/>
        <v>2041</v>
      </c>
      <c r="AB139" s="378">
        <f t="shared" si="44"/>
        <v>2042</v>
      </c>
      <c r="AC139" s="378">
        <f t="shared" si="44"/>
        <v>2043</v>
      </c>
      <c r="AD139" s="378">
        <f t="shared" si="44"/>
        <v>2044</v>
      </c>
      <c r="AE139" s="378">
        <f t="shared" si="44"/>
        <v>2045</v>
      </c>
      <c r="AF139" s="378">
        <f t="shared" si="44"/>
        <v>2046</v>
      </c>
      <c r="AG139" s="378">
        <f t="shared" si="44"/>
        <v>2047</v>
      </c>
      <c r="AH139" s="378">
        <f t="shared" si="44"/>
        <v>2048</v>
      </c>
      <c r="AI139" s="378">
        <f t="shared" si="44"/>
        <v>2049</v>
      </c>
      <c r="AJ139" s="378">
        <f t="shared" ref="AJ139:AY140" si="45">AI139+1</f>
        <v>2050</v>
      </c>
      <c r="AK139" s="378">
        <f t="shared" si="45"/>
        <v>2051</v>
      </c>
      <c r="AL139" s="378">
        <f t="shared" si="45"/>
        <v>2052</v>
      </c>
      <c r="AM139" s="378">
        <f t="shared" si="45"/>
        <v>2053</v>
      </c>
      <c r="AN139" s="378">
        <f t="shared" si="45"/>
        <v>2054</v>
      </c>
      <c r="AO139" s="378">
        <f t="shared" si="45"/>
        <v>2055</v>
      </c>
      <c r="AP139" s="378">
        <f t="shared" si="45"/>
        <v>2056</v>
      </c>
      <c r="AQ139" s="378">
        <f t="shared" si="45"/>
        <v>2057</v>
      </c>
      <c r="AR139" s="378">
        <f t="shared" si="45"/>
        <v>2058</v>
      </c>
      <c r="AS139" s="378">
        <f t="shared" si="45"/>
        <v>2059</v>
      </c>
      <c r="AT139" s="378">
        <f t="shared" si="45"/>
        <v>2060</v>
      </c>
      <c r="AU139" s="378">
        <f t="shared" si="45"/>
        <v>2061</v>
      </c>
      <c r="AV139" s="378">
        <f t="shared" si="45"/>
        <v>2062</v>
      </c>
      <c r="AW139" s="378">
        <f t="shared" si="45"/>
        <v>2063</v>
      </c>
      <c r="AX139" s="378">
        <f t="shared" si="45"/>
        <v>2064</v>
      </c>
      <c r="AY139" s="378">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1">
        <v>0</v>
      </c>
      <c r="C140" s="381">
        <v>0</v>
      </c>
      <c r="D140" s="381">
        <v>1</v>
      </c>
      <c r="E140" s="381">
        <f>D140+1</f>
        <v>2</v>
      </c>
      <c r="F140" s="381">
        <f t="shared" si="43"/>
        <v>3</v>
      </c>
      <c r="G140" s="381">
        <f t="shared" si="43"/>
        <v>4</v>
      </c>
      <c r="H140" s="381">
        <f t="shared" si="43"/>
        <v>5</v>
      </c>
      <c r="I140" s="381">
        <f t="shared" si="43"/>
        <v>6</v>
      </c>
      <c r="J140" s="381">
        <f t="shared" si="43"/>
        <v>7</v>
      </c>
      <c r="K140" s="381">
        <f t="shared" si="43"/>
        <v>8</v>
      </c>
      <c r="L140" s="381">
        <f t="shared" si="43"/>
        <v>9</v>
      </c>
      <c r="M140" s="381">
        <f t="shared" si="43"/>
        <v>10</v>
      </c>
      <c r="N140" s="381">
        <f t="shared" si="43"/>
        <v>11</v>
      </c>
      <c r="O140" s="381">
        <f t="shared" si="43"/>
        <v>12</v>
      </c>
      <c r="P140" s="381">
        <f t="shared" si="43"/>
        <v>13</v>
      </c>
      <c r="Q140" s="381">
        <f t="shared" si="43"/>
        <v>14</v>
      </c>
      <c r="R140" s="381">
        <f t="shared" si="43"/>
        <v>15</v>
      </c>
      <c r="S140" s="381">
        <f t="shared" si="43"/>
        <v>16</v>
      </c>
      <c r="T140" s="381">
        <f t="shared" si="44"/>
        <v>17</v>
      </c>
      <c r="U140" s="381">
        <f t="shared" si="44"/>
        <v>18</v>
      </c>
      <c r="V140" s="381">
        <f t="shared" si="44"/>
        <v>19</v>
      </c>
      <c r="W140" s="381">
        <f t="shared" si="44"/>
        <v>20</v>
      </c>
      <c r="X140" s="381">
        <f t="shared" si="44"/>
        <v>21</v>
      </c>
      <c r="Y140" s="381">
        <f t="shared" si="44"/>
        <v>22</v>
      </c>
      <c r="Z140" s="381">
        <f t="shared" si="44"/>
        <v>23</v>
      </c>
      <c r="AA140" s="381">
        <f t="shared" si="44"/>
        <v>24</v>
      </c>
      <c r="AB140" s="381">
        <f t="shared" si="44"/>
        <v>25</v>
      </c>
      <c r="AC140" s="381">
        <f t="shared" si="44"/>
        <v>26</v>
      </c>
      <c r="AD140" s="381">
        <f t="shared" si="44"/>
        <v>27</v>
      </c>
      <c r="AE140" s="381">
        <f t="shared" si="44"/>
        <v>28</v>
      </c>
      <c r="AF140" s="381">
        <f t="shared" si="44"/>
        <v>29</v>
      </c>
      <c r="AG140" s="381">
        <f t="shared" si="44"/>
        <v>30</v>
      </c>
      <c r="AH140" s="381">
        <f t="shared" si="44"/>
        <v>31</v>
      </c>
      <c r="AI140" s="381">
        <f t="shared" si="44"/>
        <v>32</v>
      </c>
      <c r="AJ140" s="381">
        <f t="shared" si="45"/>
        <v>33</v>
      </c>
      <c r="AK140" s="381">
        <f t="shared" si="45"/>
        <v>34</v>
      </c>
      <c r="AL140" s="381">
        <f t="shared" si="45"/>
        <v>35</v>
      </c>
      <c r="AM140" s="381">
        <f t="shared" si="45"/>
        <v>36</v>
      </c>
      <c r="AN140" s="381">
        <f t="shared" si="45"/>
        <v>37</v>
      </c>
      <c r="AO140" s="381">
        <f t="shared" si="45"/>
        <v>38</v>
      </c>
      <c r="AP140" s="381">
        <f>AO140+1</f>
        <v>39</v>
      </c>
      <c r="AQ140" s="381">
        <f t="shared" si="45"/>
        <v>40</v>
      </c>
      <c r="AR140" s="381">
        <f t="shared" si="45"/>
        <v>41</v>
      </c>
      <c r="AS140" s="381">
        <f t="shared" si="45"/>
        <v>42</v>
      </c>
      <c r="AT140" s="381">
        <f t="shared" si="45"/>
        <v>43</v>
      </c>
      <c r="AU140" s="381">
        <f t="shared" si="45"/>
        <v>44</v>
      </c>
      <c r="AV140" s="381">
        <f t="shared" si="45"/>
        <v>45</v>
      </c>
      <c r="AW140" s="381">
        <f t="shared" si="45"/>
        <v>46</v>
      </c>
      <c r="AX140" s="381">
        <f t="shared" si="45"/>
        <v>47</v>
      </c>
      <c r="AY140" s="381">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2">
        <f>AVERAGE(A140:B140)</f>
        <v>0</v>
      </c>
      <c r="C141" s="382">
        <f>AVERAGE(B140:C140)</f>
        <v>0</v>
      </c>
      <c r="D141" s="382">
        <f>AVERAGE(C140:D140)</f>
        <v>0.5</v>
      </c>
      <c r="E141" s="382">
        <f>AVERAGE(D140:E140)</f>
        <v>1.5</v>
      </c>
      <c r="F141" s="382">
        <f t="shared" ref="F141:AO141" si="46">AVERAGE(E140:F140)</f>
        <v>2.5</v>
      </c>
      <c r="G141" s="382">
        <f t="shared" si="46"/>
        <v>3.5</v>
      </c>
      <c r="H141" s="382">
        <f t="shared" si="46"/>
        <v>4.5</v>
      </c>
      <c r="I141" s="382">
        <f t="shared" si="46"/>
        <v>5.5</v>
      </c>
      <c r="J141" s="382">
        <f t="shared" si="46"/>
        <v>6.5</v>
      </c>
      <c r="K141" s="382">
        <f t="shared" si="46"/>
        <v>7.5</v>
      </c>
      <c r="L141" s="382">
        <f t="shared" si="46"/>
        <v>8.5</v>
      </c>
      <c r="M141" s="382">
        <f t="shared" si="46"/>
        <v>9.5</v>
      </c>
      <c r="N141" s="382">
        <f t="shared" si="46"/>
        <v>10.5</v>
      </c>
      <c r="O141" s="382">
        <f t="shared" si="46"/>
        <v>11.5</v>
      </c>
      <c r="P141" s="382">
        <f t="shared" si="46"/>
        <v>12.5</v>
      </c>
      <c r="Q141" s="382">
        <f t="shared" si="46"/>
        <v>13.5</v>
      </c>
      <c r="R141" s="382">
        <f t="shared" si="46"/>
        <v>14.5</v>
      </c>
      <c r="S141" s="382">
        <f t="shared" si="46"/>
        <v>15.5</v>
      </c>
      <c r="T141" s="382">
        <f t="shared" si="46"/>
        <v>16.5</v>
      </c>
      <c r="U141" s="382">
        <f t="shared" si="46"/>
        <v>17.5</v>
      </c>
      <c r="V141" s="382">
        <f t="shared" si="46"/>
        <v>18.5</v>
      </c>
      <c r="W141" s="382">
        <f t="shared" si="46"/>
        <v>19.5</v>
      </c>
      <c r="X141" s="382">
        <f t="shared" si="46"/>
        <v>20.5</v>
      </c>
      <c r="Y141" s="382">
        <f t="shared" si="46"/>
        <v>21.5</v>
      </c>
      <c r="Z141" s="382">
        <f t="shared" si="46"/>
        <v>22.5</v>
      </c>
      <c r="AA141" s="382">
        <f t="shared" si="46"/>
        <v>23.5</v>
      </c>
      <c r="AB141" s="382">
        <f t="shared" si="46"/>
        <v>24.5</v>
      </c>
      <c r="AC141" s="382">
        <f t="shared" si="46"/>
        <v>25.5</v>
      </c>
      <c r="AD141" s="382">
        <f t="shared" si="46"/>
        <v>26.5</v>
      </c>
      <c r="AE141" s="382">
        <f t="shared" si="46"/>
        <v>27.5</v>
      </c>
      <c r="AF141" s="382">
        <f t="shared" si="46"/>
        <v>28.5</v>
      </c>
      <c r="AG141" s="382">
        <f t="shared" si="46"/>
        <v>29.5</v>
      </c>
      <c r="AH141" s="382">
        <f t="shared" si="46"/>
        <v>30.5</v>
      </c>
      <c r="AI141" s="382">
        <f t="shared" si="46"/>
        <v>31.5</v>
      </c>
      <c r="AJ141" s="382">
        <f t="shared" si="46"/>
        <v>32.5</v>
      </c>
      <c r="AK141" s="382">
        <f t="shared" si="46"/>
        <v>33.5</v>
      </c>
      <c r="AL141" s="382">
        <f t="shared" si="46"/>
        <v>34.5</v>
      </c>
      <c r="AM141" s="382">
        <f t="shared" si="46"/>
        <v>35.5</v>
      </c>
      <c r="AN141" s="382">
        <f t="shared" si="46"/>
        <v>36.5</v>
      </c>
      <c r="AO141" s="382">
        <f t="shared" si="46"/>
        <v>37.5</v>
      </c>
      <c r="AP141" s="382">
        <f>AVERAGE(AO140:AP140)</f>
        <v>38.5</v>
      </c>
      <c r="AQ141" s="382">
        <f t="shared" ref="AQ141:AY141" si="47">AVERAGE(AP140:AQ140)</f>
        <v>39.5</v>
      </c>
      <c r="AR141" s="382">
        <f t="shared" si="47"/>
        <v>40.5</v>
      </c>
      <c r="AS141" s="382">
        <f t="shared" si="47"/>
        <v>41.5</v>
      </c>
      <c r="AT141" s="382">
        <f t="shared" si="47"/>
        <v>42.5</v>
      </c>
      <c r="AU141" s="382">
        <f t="shared" si="47"/>
        <v>43.5</v>
      </c>
      <c r="AV141" s="382">
        <f t="shared" si="47"/>
        <v>44.5</v>
      </c>
      <c r="AW141" s="382">
        <f t="shared" si="47"/>
        <v>45.5</v>
      </c>
      <c r="AX141" s="382">
        <f t="shared" si="47"/>
        <v>46.5</v>
      </c>
      <c r="AY141" s="382">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J32" sqref="J32"/>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8" t="str">
        <f>'2. паспорт  ТП'!A4:S4</f>
        <v>Год раскрытия информации: 2023 год</v>
      </c>
      <c r="B5" s="408"/>
      <c r="C5" s="408"/>
      <c r="D5" s="408"/>
      <c r="E5" s="408"/>
      <c r="F5" s="408"/>
      <c r="G5" s="408"/>
      <c r="H5" s="408"/>
      <c r="I5" s="408"/>
      <c r="J5" s="408"/>
      <c r="K5" s="408"/>
      <c r="L5" s="408"/>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"Россети Янтарь"</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M_22-0332</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f>
        <v>Вынос (переустройство)  КЛ-0,4 кВ: ТП-142 - ул. Грекова, 12 (инв.542875603)  Калининградский ГО</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95"/>
    </row>
    <row r="18" spans="1:12" x14ac:dyDescent="0.25">
      <c r="K18" s="94"/>
    </row>
    <row r="19" spans="1:12" ht="15.75" customHeight="1" x14ac:dyDescent="0.25">
      <c r="A19" s="489" t="s">
        <v>495</v>
      </c>
      <c r="B19" s="489"/>
      <c r="C19" s="489"/>
      <c r="D19" s="489"/>
      <c r="E19" s="489"/>
      <c r="F19" s="489"/>
      <c r="G19" s="489"/>
      <c r="H19" s="489"/>
      <c r="I19" s="489"/>
      <c r="J19" s="489"/>
      <c r="K19" s="489"/>
      <c r="L19" s="489"/>
    </row>
    <row r="20" spans="1:12" x14ac:dyDescent="0.25">
      <c r="A20" s="63"/>
      <c r="B20" s="63"/>
      <c r="C20" s="93"/>
      <c r="D20" s="93"/>
      <c r="E20" s="93"/>
      <c r="F20" s="93"/>
      <c r="G20" s="93"/>
      <c r="H20" s="93"/>
      <c r="I20" s="93"/>
      <c r="J20" s="93"/>
      <c r="K20" s="93"/>
      <c r="L20" s="93"/>
    </row>
    <row r="21" spans="1:12" ht="28.5" customHeight="1" x14ac:dyDescent="0.25">
      <c r="A21" s="479" t="s">
        <v>218</v>
      </c>
      <c r="B21" s="479" t="s">
        <v>217</v>
      </c>
      <c r="C21" s="485" t="s">
        <v>427</v>
      </c>
      <c r="D21" s="485"/>
      <c r="E21" s="485"/>
      <c r="F21" s="485"/>
      <c r="G21" s="485"/>
      <c r="H21" s="485"/>
      <c r="I21" s="480" t="s">
        <v>216</v>
      </c>
      <c r="J21" s="482" t="s">
        <v>429</v>
      </c>
      <c r="K21" s="479" t="s">
        <v>215</v>
      </c>
      <c r="L21" s="481" t="s">
        <v>428</v>
      </c>
    </row>
    <row r="22" spans="1:12" ht="58.5" customHeight="1" x14ac:dyDescent="0.25">
      <c r="A22" s="479"/>
      <c r="B22" s="479"/>
      <c r="C22" s="486" t="s">
        <v>2</v>
      </c>
      <c r="D22" s="486"/>
      <c r="E22" s="487" t="s">
        <v>635</v>
      </c>
      <c r="F22" s="488"/>
      <c r="G22" s="487" t="s">
        <v>638</v>
      </c>
      <c r="H22" s="488"/>
      <c r="I22" s="480"/>
      <c r="J22" s="483"/>
      <c r="K22" s="479"/>
      <c r="L22" s="481"/>
    </row>
    <row r="23" spans="1:12" ht="31.5" x14ac:dyDescent="0.25">
      <c r="A23" s="479"/>
      <c r="B23" s="479"/>
      <c r="C23" s="92" t="s">
        <v>214</v>
      </c>
      <c r="D23" s="92" t="s">
        <v>213</v>
      </c>
      <c r="E23" s="92" t="s">
        <v>214</v>
      </c>
      <c r="F23" s="92" t="s">
        <v>213</v>
      </c>
      <c r="G23" s="92" t="s">
        <v>214</v>
      </c>
      <c r="H23" s="92" t="s">
        <v>213</v>
      </c>
      <c r="I23" s="480"/>
      <c r="J23" s="484"/>
      <c r="K23" s="479"/>
      <c r="L23" s="481"/>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7">
        <v>1</v>
      </c>
      <c r="B25" s="88" t="s">
        <v>212</v>
      </c>
      <c r="C25" s="88"/>
      <c r="D25" s="90"/>
      <c r="E25" s="90"/>
      <c r="F25" s="90"/>
      <c r="G25" s="90"/>
      <c r="H25" s="90"/>
      <c r="I25" s="90"/>
      <c r="J25" s="90"/>
      <c r="K25" s="84"/>
      <c r="L25" s="104"/>
    </row>
    <row r="26" spans="1:12" ht="21.75" customHeight="1" x14ac:dyDescent="0.25">
      <c r="A26" s="87" t="s">
        <v>211</v>
      </c>
      <c r="B26" s="91" t="s">
        <v>434</v>
      </c>
      <c r="C26" s="85" t="s">
        <v>636</v>
      </c>
      <c r="D26" s="304" t="s">
        <v>636</v>
      </c>
      <c r="E26" s="304" t="s">
        <v>530</v>
      </c>
      <c r="F26" s="304" t="s">
        <v>530</v>
      </c>
      <c r="G26" s="304" t="s">
        <v>530</v>
      </c>
      <c r="H26" s="304" t="s">
        <v>530</v>
      </c>
      <c r="I26" s="304"/>
      <c r="J26" s="304"/>
      <c r="K26" s="84"/>
      <c r="L26" s="84"/>
    </row>
    <row r="27" spans="1:12" s="66" customFormat="1" ht="39" customHeight="1" x14ac:dyDescent="0.25">
      <c r="A27" s="87" t="s">
        <v>210</v>
      </c>
      <c r="B27" s="91" t="s">
        <v>436</v>
      </c>
      <c r="C27" s="85" t="s">
        <v>636</v>
      </c>
      <c r="D27" s="304" t="s">
        <v>636</v>
      </c>
      <c r="E27" s="304" t="s">
        <v>530</v>
      </c>
      <c r="F27" s="304" t="s">
        <v>530</v>
      </c>
      <c r="G27" s="304" t="s">
        <v>530</v>
      </c>
      <c r="H27" s="304" t="s">
        <v>530</v>
      </c>
      <c r="I27" s="304"/>
      <c r="J27" s="304"/>
      <c r="K27" s="84"/>
      <c r="L27" s="84"/>
    </row>
    <row r="28" spans="1:12" s="66" customFormat="1" ht="70.5" customHeight="1" x14ac:dyDescent="0.25">
      <c r="A28" s="87" t="s">
        <v>435</v>
      </c>
      <c r="B28" s="91" t="s">
        <v>440</v>
      </c>
      <c r="C28" s="85" t="s">
        <v>636</v>
      </c>
      <c r="D28" s="304" t="s">
        <v>636</v>
      </c>
      <c r="E28" s="304" t="s">
        <v>530</v>
      </c>
      <c r="F28" s="304" t="s">
        <v>530</v>
      </c>
      <c r="G28" s="304" t="s">
        <v>530</v>
      </c>
      <c r="H28" s="304" t="s">
        <v>530</v>
      </c>
      <c r="I28" s="304"/>
      <c r="J28" s="304"/>
      <c r="K28" s="84"/>
      <c r="L28" s="84"/>
    </row>
    <row r="29" spans="1:12" s="66" customFormat="1" ht="54" customHeight="1" x14ac:dyDescent="0.25">
      <c r="A29" s="87" t="s">
        <v>209</v>
      </c>
      <c r="B29" s="91" t="s">
        <v>439</v>
      </c>
      <c r="C29" s="85" t="s">
        <v>636</v>
      </c>
      <c r="D29" s="304" t="s">
        <v>636</v>
      </c>
      <c r="E29" s="304" t="s">
        <v>530</v>
      </c>
      <c r="F29" s="304" t="s">
        <v>530</v>
      </c>
      <c r="G29" s="304" t="s">
        <v>530</v>
      </c>
      <c r="H29" s="304" t="s">
        <v>530</v>
      </c>
      <c r="I29" s="304"/>
      <c r="J29" s="304"/>
      <c r="K29" s="84"/>
      <c r="L29" s="84"/>
    </row>
    <row r="30" spans="1:12" s="66" customFormat="1" ht="42" customHeight="1" x14ac:dyDescent="0.25">
      <c r="A30" s="87" t="s">
        <v>208</v>
      </c>
      <c r="B30" s="91" t="s">
        <v>441</v>
      </c>
      <c r="C30" s="85" t="s">
        <v>636</v>
      </c>
      <c r="D30" s="304" t="s">
        <v>636</v>
      </c>
      <c r="E30" s="304" t="s">
        <v>530</v>
      </c>
      <c r="F30" s="304" t="s">
        <v>530</v>
      </c>
      <c r="G30" s="304" t="s">
        <v>530</v>
      </c>
      <c r="H30" s="304" t="s">
        <v>530</v>
      </c>
      <c r="I30" s="304"/>
      <c r="J30" s="304"/>
      <c r="K30" s="84"/>
      <c r="L30" s="84"/>
    </row>
    <row r="31" spans="1:12" s="66" customFormat="1" ht="37.5" customHeight="1" x14ac:dyDescent="0.25">
      <c r="A31" s="87" t="s">
        <v>207</v>
      </c>
      <c r="B31" s="86" t="s">
        <v>437</v>
      </c>
      <c r="C31" s="85" t="s">
        <v>636</v>
      </c>
      <c r="D31" s="304" t="s">
        <v>636</v>
      </c>
      <c r="E31" s="305">
        <v>44733</v>
      </c>
      <c r="F31" s="305">
        <v>44733</v>
      </c>
      <c r="G31" s="304" t="s">
        <v>530</v>
      </c>
      <c r="H31" s="304" t="s">
        <v>530</v>
      </c>
      <c r="I31" s="304">
        <v>100</v>
      </c>
      <c r="J31" s="304"/>
      <c r="K31" s="84"/>
      <c r="L31" s="84"/>
    </row>
    <row r="32" spans="1:12" s="66" customFormat="1" ht="31.5" x14ac:dyDescent="0.25">
      <c r="A32" s="87" t="s">
        <v>205</v>
      </c>
      <c r="B32" s="86" t="s">
        <v>442</v>
      </c>
      <c r="C32" s="85" t="s">
        <v>636</v>
      </c>
      <c r="D32" s="304" t="s">
        <v>636</v>
      </c>
      <c r="E32" s="305">
        <v>44792</v>
      </c>
      <c r="F32" s="305">
        <v>44792</v>
      </c>
      <c r="G32" s="305"/>
      <c r="H32" s="305"/>
      <c r="I32" s="304">
        <v>100</v>
      </c>
      <c r="J32" s="304"/>
      <c r="K32" s="84"/>
      <c r="L32" s="84"/>
    </row>
    <row r="33" spans="1:12" s="66" customFormat="1" ht="37.5" customHeight="1" x14ac:dyDescent="0.25">
      <c r="A33" s="87" t="s">
        <v>453</v>
      </c>
      <c r="B33" s="86" t="s">
        <v>369</v>
      </c>
      <c r="C33" s="85" t="s">
        <v>636</v>
      </c>
      <c r="D33" s="304" t="s">
        <v>636</v>
      </c>
      <c r="E33" s="304" t="s">
        <v>530</v>
      </c>
      <c r="F33" s="304" t="s">
        <v>530</v>
      </c>
      <c r="G33" s="304"/>
      <c r="H33" s="304"/>
      <c r="I33" s="304"/>
      <c r="J33" s="304"/>
      <c r="K33" s="84"/>
      <c r="L33" s="84"/>
    </row>
    <row r="34" spans="1:12" s="66" customFormat="1" ht="47.25" customHeight="1" x14ac:dyDescent="0.25">
      <c r="A34" s="87" t="s">
        <v>454</v>
      </c>
      <c r="B34" s="86" t="s">
        <v>446</v>
      </c>
      <c r="C34" s="85" t="s">
        <v>636</v>
      </c>
      <c r="D34" s="304" t="s">
        <v>636</v>
      </c>
      <c r="E34" s="304" t="s">
        <v>530</v>
      </c>
      <c r="F34" s="304" t="s">
        <v>530</v>
      </c>
      <c r="G34" s="304"/>
      <c r="H34" s="304"/>
      <c r="I34" s="304"/>
      <c r="J34" s="304"/>
      <c r="K34" s="89"/>
      <c r="L34" s="84"/>
    </row>
    <row r="35" spans="1:12" s="66" customFormat="1" ht="49.5" customHeight="1" x14ac:dyDescent="0.25">
      <c r="A35" s="87" t="s">
        <v>455</v>
      </c>
      <c r="B35" s="86" t="s">
        <v>206</v>
      </c>
      <c r="C35" s="85" t="s">
        <v>636</v>
      </c>
      <c r="D35" s="304" t="s">
        <v>636</v>
      </c>
      <c r="E35" s="305"/>
      <c r="F35" s="305"/>
      <c r="G35" s="305"/>
      <c r="H35" s="305"/>
      <c r="I35" s="304"/>
      <c r="J35" s="304"/>
      <c r="K35" s="89"/>
      <c r="L35" s="84"/>
    </row>
    <row r="36" spans="1:12" ht="37.5" customHeight="1" x14ac:dyDescent="0.25">
      <c r="A36" s="87" t="s">
        <v>456</v>
      </c>
      <c r="B36" s="86" t="s">
        <v>438</v>
      </c>
      <c r="C36" s="85" t="s">
        <v>636</v>
      </c>
      <c r="D36" s="306" t="s">
        <v>636</v>
      </c>
      <c r="E36" s="304" t="s">
        <v>530</v>
      </c>
      <c r="F36" s="304" t="s">
        <v>530</v>
      </c>
      <c r="G36" s="304"/>
      <c r="H36" s="304"/>
      <c r="I36" s="304"/>
      <c r="J36" s="304"/>
      <c r="K36" s="84"/>
      <c r="L36" s="84"/>
    </row>
    <row r="37" spans="1:12" x14ac:dyDescent="0.25">
      <c r="A37" s="87" t="s">
        <v>457</v>
      </c>
      <c r="B37" s="86" t="s">
        <v>204</v>
      </c>
      <c r="C37" s="85" t="s">
        <v>636</v>
      </c>
      <c r="D37" s="306" t="s">
        <v>636</v>
      </c>
      <c r="E37" s="305">
        <v>44792</v>
      </c>
      <c r="F37" s="305">
        <v>44792</v>
      </c>
      <c r="G37" s="305"/>
      <c r="H37" s="305"/>
      <c r="I37" s="304">
        <v>100</v>
      </c>
      <c r="J37" s="304"/>
      <c r="K37" s="84"/>
      <c r="L37" s="84"/>
    </row>
    <row r="38" spans="1:12" x14ac:dyDescent="0.25">
      <c r="A38" s="87" t="s">
        <v>458</v>
      </c>
      <c r="B38" s="88" t="s">
        <v>203</v>
      </c>
      <c r="C38" s="85" t="s">
        <v>636</v>
      </c>
      <c r="D38" s="306" t="s">
        <v>636</v>
      </c>
      <c r="E38" s="306"/>
      <c r="F38" s="306"/>
      <c r="G38" s="306"/>
      <c r="H38" s="306"/>
      <c r="I38" s="306"/>
      <c r="J38" s="306"/>
      <c r="K38" s="84"/>
      <c r="L38" s="84"/>
    </row>
    <row r="39" spans="1:12" ht="63" x14ac:dyDescent="0.25">
      <c r="A39" s="87">
        <v>2</v>
      </c>
      <c r="B39" s="86" t="s">
        <v>443</v>
      </c>
      <c r="C39" s="85" t="s">
        <v>636</v>
      </c>
      <c r="D39" s="306" t="s">
        <v>636</v>
      </c>
      <c r="E39" s="304"/>
      <c r="F39" s="304"/>
      <c r="G39" s="305"/>
      <c r="H39" s="305"/>
      <c r="I39" s="304"/>
      <c r="J39" s="306"/>
      <c r="K39" s="84"/>
      <c r="L39" s="84"/>
    </row>
    <row r="40" spans="1:12" ht="33.75" customHeight="1" x14ac:dyDescent="0.25">
      <c r="A40" s="87" t="s">
        <v>202</v>
      </c>
      <c r="B40" s="86" t="s">
        <v>445</v>
      </c>
      <c r="C40" s="85" t="s">
        <v>636</v>
      </c>
      <c r="D40" s="306" t="s">
        <v>636</v>
      </c>
      <c r="E40" s="304"/>
      <c r="F40" s="304"/>
      <c r="G40" s="305"/>
      <c r="H40" s="305"/>
      <c r="I40" s="304"/>
      <c r="J40" s="306"/>
      <c r="K40" s="84"/>
      <c r="L40" s="84"/>
    </row>
    <row r="41" spans="1:12" ht="63" customHeight="1" x14ac:dyDescent="0.25">
      <c r="A41" s="87" t="s">
        <v>201</v>
      </c>
      <c r="B41" s="88" t="s">
        <v>526</v>
      </c>
      <c r="C41" s="85" t="s">
        <v>636</v>
      </c>
      <c r="D41" s="306" t="s">
        <v>636</v>
      </c>
      <c r="E41" s="304"/>
      <c r="F41" s="304"/>
      <c r="G41" s="306"/>
      <c r="H41" s="306"/>
      <c r="I41" s="306"/>
      <c r="J41" s="306"/>
      <c r="K41" s="84"/>
      <c r="L41" s="84"/>
    </row>
    <row r="42" spans="1:12" ht="58.5" customHeight="1" x14ac:dyDescent="0.25">
      <c r="A42" s="87">
        <v>3</v>
      </c>
      <c r="B42" s="86" t="s">
        <v>444</v>
      </c>
      <c r="C42" s="85" t="s">
        <v>636</v>
      </c>
      <c r="D42" s="306" t="s">
        <v>636</v>
      </c>
      <c r="E42" s="304"/>
      <c r="F42" s="304"/>
      <c r="G42" s="305"/>
      <c r="H42" s="305"/>
      <c r="I42" s="304"/>
      <c r="J42" s="306"/>
      <c r="K42" s="84"/>
      <c r="L42" s="84"/>
    </row>
    <row r="43" spans="1:12" ht="34.5" customHeight="1" x14ac:dyDescent="0.25">
      <c r="A43" s="87" t="s">
        <v>200</v>
      </c>
      <c r="B43" s="86" t="s">
        <v>198</v>
      </c>
      <c r="C43" s="85" t="s">
        <v>636</v>
      </c>
      <c r="D43" s="306" t="s">
        <v>636</v>
      </c>
      <c r="E43" s="304"/>
      <c r="F43" s="304"/>
      <c r="G43" s="305"/>
      <c r="H43" s="307"/>
      <c r="I43" s="304"/>
      <c r="J43" s="306"/>
      <c r="K43" s="84"/>
      <c r="L43" s="84"/>
    </row>
    <row r="44" spans="1:12" ht="24.75" customHeight="1" x14ac:dyDescent="0.25">
      <c r="A44" s="87" t="s">
        <v>199</v>
      </c>
      <c r="B44" s="86" t="s">
        <v>196</v>
      </c>
      <c r="C44" s="85" t="s">
        <v>636</v>
      </c>
      <c r="D44" s="306" t="s">
        <v>636</v>
      </c>
      <c r="E44" s="305"/>
      <c r="F44" s="305"/>
      <c r="G44" s="307"/>
      <c r="H44" s="307"/>
      <c r="I44" s="306"/>
      <c r="J44" s="306"/>
      <c r="K44" s="84"/>
      <c r="L44" s="84"/>
    </row>
    <row r="45" spans="1:12" ht="90.75" customHeight="1" x14ac:dyDescent="0.25">
      <c r="A45" s="87" t="s">
        <v>197</v>
      </c>
      <c r="B45" s="86" t="s">
        <v>449</v>
      </c>
      <c r="C45" s="85" t="s">
        <v>636</v>
      </c>
      <c r="D45" s="306" t="s">
        <v>636</v>
      </c>
      <c r="E45" s="304"/>
      <c r="F45" s="304"/>
      <c r="G45" s="304"/>
      <c r="H45" s="304"/>
      <c r="I45" s="304"/>
      <c r="J45" s="304"/>
      <c r="K45" s="84"/>
      <c r="L45" s="84"/>
    </row>
    <row r="46" spans="1:12" ht="167.25" customHeight="1" x14ac:dyDescent="0.25">
      <c r="A46" s="87" t="s">
        <v>195</v>
      </c>
      <c r="B46" s="86" t="s">
        <v>447</v>
      </c>
      <c r="C46" s="85" t="s">
        <v>636</v>
      </c>
      <c r="D46" s="306" t="s">
        <v>636</v>
      </c>
      <c r="E46" s="304"/>
      <c r="F46" s="304"/>
      <c r="G46" s="304"/>
      <c r="H46" s="304"/>
      <c r="I46" s="304"/>
      <c r="J46" s="304"/>
      <c r="K46" s="84"/>
      <c r="L46" s="84"/>
    </row>
    <row r="47" spans="1:12" ht="30.75" customHeight="1" x14ac:dyDescent="0.25">
      <c r="A47" s="87" t="s">
        <v>193</v>
      </c>
      <c r="B47" s="86" t="s">
        <v>194</v>
      </c>
      <c r="C47" s="85" t="s">
        <v>636</v>
      </c>
      <c r="D47" s="306" t="s">
        <v>636</v>
      </c>
      <c r="E47" s="307"/>
      <c r="F47" s="307"/>
      <c r="G47" s="307"/>
      <c r="H47" s="307"/>
      <c r="I47" s="306"/>
      <c r="J47" s="306"/>
      <c r="K47" s="84"/>
      <c r="L47" s="84"/>
    </row>
    <row r="48" spans="1:12" ht="37.5" customHeight="1" x14ac:dyDescent="0.25">
      <c r="A48" s="87" t="s">
        <v>459</v>
      </c>
      <c r="B48" s="88" t="s">
        <v>192</v>
      </c>
      <c r="C48" s="85" t="s">
        <v>636</v>
      </c>
      <c r="D48" s="306" t="s">
        <v>636</v>
      </c>
      <c r="E48" s="306"/>
      <c r="F48" s="306"/>
      <c r="G48" s="306"/>
      <c r="H48" s="306"/>
      <c r="I48" s="306"/>
      <c r="J48" s="306"/>
      <c r="K48" s="84"/>
      <c r="L48" s="84"/>
    </row>
    <row r="49" spans="1:12" ht="35.25" customHeight="1" x14ac:dyDescent="0.25">
      <c r="A49" s="87">
        <v>4</v>
      </c>
      <c r="B49" s="86" t="s">
        <v>190</v>
      </c>
      <c r="C49" s="85" t="s">
        <v>636</v>
      </c>
      <c r="D49" s="306" t="s">
        <v>636</v>
      </c>
      <c r="E49" s="307"/>
      <c r="F49" s="307"/>
      <c r="G49" s="307"/>
      <c r="H49" s="307"/>
      <c r="I49" s="306"/>
      <c r="J49" s="306"/>
      <c r="K49" s="84"/>
      <c r="L49" s="84"/>
    </row>
    <row r="50" spans="1:12" ht="86.25" customHeight="1" x14ac:dyDescent="0.25">
      <c r="A50" s="87" t="s">
        <v>191</v>
      </c>
      <c r="B50" s="86" t="s">
        <v>448</v>
      </c>
      <c r="C50" s="85" t="s">
        <v>636</v>
      </c>
      <c r="D50" s="306" t="s">
        <v>636</v>
      </c>
      <c r="E50" s="305"/>
      <c r="F50" s="305"/>
      <c r="G50" s="307"/>
      <c r="H50" s="307"/>
      <c r="I50" s="306"/>
      <c r="J50" s="306"/>
      <c r="K50" s="84"/>
      <c r="L50" s="84"/>
    </row>
    <row r="51" spans="1:12" ht="77.25" customHeight="1" x14ac:dyDescent="0.25">
      <c r="A51" s="87" t="s">
        <v>189</v>
      </c>
      <c r="B51" s="86" t="s">
        <v>450</v>
      </c>
      <c r="C51" s="85" t="s">
        <v>636</v>
      </c>
      <c r="D51" s="306" t="s">
        <v>636</v>
      </c>
      <c r="E51" s="304"/>
      <c r="F51" s="304"/>
      <c r="G51" s="307"/>
      <c r="H51" s="307"/>
      <c r="I51" s="306"/>
      <c r="J51" s="306"/>
      <c r="K51" s="84"/>
      <c r="L51" s="84"/>
    </row>
    <row r="52" spans="1:12" ht="71.25" customHeight="1" x14ac:dyDescent="0.25">
      <c r="A52" s="87" t="s">
        <v>187</v>
      </c>
      <c r="B52" s="86" t="s">
        <v>188</v>
      </c>
      <c r="C52" s="85" t="s">
        <v>636</v>
      </c>
      <c r="D52" s="306" t="s">
        <v>636</v>
      </c>
      <c r="E52" s="304"/>
      <c r="F52" s="304"/>
      <c r="G52" s="307"/>
      <c r="H52" s="307"/>
      <c r="I52" s="306"/>
      <c r="J52" s="306"/>
      <c r="K52" s="84"/>
      <c r="L52" s="84"/>
    </row>
    <row r="53" spans="1:12" ht="48" customHeight="1" x14ac:dyDescent="0.25">
      <c r="A53" s="87" t="s">
        <v>185</v>
      </c>
      <c r="B53" s="149" t="s">
        <v>451</v>
      </c>
      <c r="C53" s="85" t="s">
        <v>636</v>
      </c>
      <c r="D53" s="306" t="s">
        <v>636</v>
      </c>
      <c r="E53" s="305"/>
      <c r="F53" s="305"/>
      <c r="G53" s="307"/>
      <c r="H53" s="307"/>
      <c r="I53" s="306"/>
      <c r="J53" s="306"/>
      <c r="K53" s="84"/>
      <c r="L53" s="84"/>
    </row>
    <row r="54" spans="1:12" ht="46.5" customHeight="1" x14ac:dyDescent="0.25">
      <c r="A54" s="87" t="s">
        <v>452</v>
      </c>
      <c r="B54" s="86" t="s">
        <v>186</v>
      </c>
      <c r="C54" s="85" t="s">
        <v>636</v>
      </c>
      <c r="D54" s="306" t="s">
        <v>636</v>
      </c>
      <c r="E54" s="304"/>
      <c r="F54" s="304"/>
      <c r="G54" s="307"/>
      <c r="H54" s="307"/>
      <c r="I54" s="306"/>
      <c r="J54" s="306"/>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2023-02-13T13:15:18Z</dcterms:modified>
</cp:coreProperties>
</file>