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27" i="53" l="1"/>
  <c r="L30" i="58"/>
  <c r="L24" i="58"/>
  <c r="C24" i="58"/>
  <c r="D30" i="58"/>
  <c r="C30" i="58"/>
  <c r="M24" i="58" l="1"/>
  <c r="N24" i="58"/>
  <c r="O24" i="58"/>
  <c r="P24" i="58"/>
  <c r="N30" i="58"/>
  <c r="O30" i="58"/>
  <c r="E64" i="58" l="1"/>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Q27" i="14" l="1"/>
  <c r="R27" i="14"/>
  <c r="J30" i="58"/>
  <c r="J24" i="58"/>
  <c r="D26" i="5" l="1"/>
  <c r="F64" i="58" l="1"/>
  <c r="F62" i="58"/>
  <c r="F61" i="58"/>
  <c r="F60" i="58"/>
  <c r="F59" i="58"/>
  <c r="F58" i="58"/>
  <c r="F55" i="58"/>
  <c r="F54" i="58"/>
  <c r="F53" i="58"/>
  <c r="F51" i="58"/>
  <c r="F50" i="58"/>
  <c r="F49" i="58"/>
  <c r="F48" i="58"/>
  <c r="F46" i="58"/>
  <c r="F45" i="58"/>
  <c r="F44" i="58"/>
  <c r="F43" i="58"/>
  <c r="F42" i="58"/>
  <c r="F41" i="58"/>
  <c r="F40" i="58"/>
  <c r="F39" i="58"/>
  <c r="F38" i="58"/>
  <c r="F37" i="58"/>
  <c r="F36" i="58"/>
  <c r="F35" i="58"/>
  <c r="F34" i="58"/>
  <c r="F33" i="58"/>
  <c r="F29" i="58"/>
  <c r="F28" i="58"/>
  <c r="F27" i="58"/>
  <c r="F26" i="58"/>
  <c r="F25" i="58"/>
  <c r="G30" i="58"/>
  <c r="H30" i="58"/>
  <c r="F31" i="58" l="1"/>
  <c r="F32" i="58"/>
  <c r="E47" i="58"/>
  <c r="F47" i="58" s="1"/>
  <c r="E30" i="58" l="1"/>
  <c r="F30" i="58"/>
  <c r="AD26" i="5"/>
  <c r="B88" i="53" l="1"/>
  <c r="B86" i="53"/>
  <c r="I30" i="58" l="1"/>
  <c r="K30" i="58"/>
  <c r="M30" i="58"/>
  <c r="P30" i="58"/>
  <c r="Q30" i="58"/>
  <c r="R30" i="58"/>
  <c r="S30" i="58"/>
  <c r="G57" i="58" l="1"/>
  <c r="E52" i="58" l="1"/>
  <c r="F52" i="58" s="1"/>
  <c r="U64" i="58"/>
  <c r="T64" i="58"/>
  <c r="U63" i="58"/>
  <c r="U62" i="58"/>
  <c r="T62" i="58"/>
  <c r="U61" i="58"/>
  <c r="T61" i="58"/>
  <c r="U60" i="58"/>
  <c r="T60" i="58"/>
  <c r="U59" i="58"/>
  <c r="T59" i="58"/>
  <c r="U58" i="58"/>
  <c r="T58" i="58"/>
  <c r="U57" i="58"/>
  <c r="U56" i="58"/>
  <c r="U55" i="58"/>
  <c r="T55" i="58"/>
  <c r="U54" i="58"/>
  <c r="T54" i="58"/>
  <c r="U53" i="58"/>
  <c r="T53" i="58"/>
  <c r="U52" i="58"/>
  <c r="B25" i="57" s="1"/>
  <c r="U51" i="58"/>
  <c r="T51" i="58"/>
  <c r="U50" i="58"/>
  <c r="L26" i="5" s="1"/>
  <c r="T50" i="58"/>
  <c r="U49" i="58"/>
  <c r="T49" i="58"/>
  <c r="U48" i="58"/>
  <c r="T48" i="58"/>
  <c r="U47" i="58"/>
  <c r="I26" i="5" s="1"/>
  <c r="U46" i="58"/>
  <c r="T46" i="58"/>
  <c r="U45" i="58"/>
  <c r="T45" i="58"/>
  <c r="U44" i="58"/>
  <c r="T44" i="58"/>
  <c r="U43" i="58"/>
  <c r="T43" i="58"/>
  <c r="U42" i="58"/>
  <c r="T42" i="58"/>
  <c r="U41" i="58"/>
  <c r="T41" i="58"/>
  <c r="U40" i="58"/>
  <c r="T40" i="58"/>
  <c r="U39" i="58"/>
  <c r="T39" i="58"/>
  <c r="U38" i="58"/>
  <c r="T38" i="58"/>
  <c r="U37" i="58"/>
  <c r="T37" i="58"/>
  <c r="U36" i="58"/>
  <c r="T36" i="58"/>
  <c r="U35" i="58"/>
  <c r="T35" i="58"/>
  <c r="U34" i="58"/>
  <c r="T34" i="58"/>
  <c r="U33" i="58"/>
  <c r="T33" i="58"/>
  <c r="U32" i="58"/>
  <c r="T32" i="58"/>
  <c r="U31" i="58"/>
  <c r="T31" i="58"/>
  <c r="U30" i="58"/>
  <c r="C49" i="7" s="1"/>
  <c r="T30" i="58"/>
  <c r="U29" i="58"/>
  <c r="T29" i="58"/>
  <c r="U28" i="58"/>
  <c r="T28" i="58"/>
  <c r="U27" i="58"/>
  <c r="T27" i="58"/>
  <c r="U26" i="58"/>
  <c r="T26" i="58"/>
  <c r="U25" i="58"/>
  <c r="T25" i="58"/>
  <c r="S24" i="58"/>
  <c r="R24" i="58"/>
  <c r="U24" i="58" s="1"/>
  <c r="C48" i="7" s="1"/>
  <c r="Q24" i="58"/>
  <c r="K24" i="58"/>
  <c r="I24" i="58"/>
  <c r="H24" i="58"/>
  <c r="G24" i="58"/>
  <c r="D24" i="58"/>
  <c r="T57" i="58" l="1"/>
  <c r="E57" i="58"/>
  <c r="F57" i="58" s="1"/>
  <c r="T24" i="58"/>
  <c r="T47" i="58"/>
  <c r="E56" i="58"/>
  <c r="F56" i="58" s="1"/>
  <c r="T52" i="58"/>
  <c r="E24" i="58"/>
  <c r="F24" i="58"/>
  <c r="T56" i="58" l="1"/>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B52" i="57"/>
  <c r="B50" i="57"/>
  <c r="B59" i="57" s="1"/>
  <c r="B66" i="57" s="1"/>
  <c r="B68" i="57" s="1"/>
  <c r="B75" i="57" s="1"/>
  <c r="C48" i="57"/>
  <c r="B47" i="57"/>
  <c r="B45" i="57"/>
  <c r="B44" i="57"/>
  <c r="B27" i="57"/>
  <c r="C67" i="57" s="1"/>
  <c r="B48" i="57" l="1"/>
  <c r="D48" i="57"/>
  <c r="K136" i="57"/>
  <c r="E48" i="57"/>
  <c r="B46" i="57"/>
  <c r="G137" i="57"/>
  <c r="G120" i="57"/>
  <c r="B81" i="57"/>
  <c r="AQ81" i="57" s="1"/>
  <c r="C47" i="57"/>
  <c r="T63" i="58"/>
  <c r="C74" i="57"/>
  <c r="C52" i="57"/>
  <c r="D74" i="57"/>
  <c r="D47" i="57"/>
  <c r="D52" i="57"/>
  <c r="F58" i="57"/>
  <c r="C76" i="57"/>
  <c r="F76" i="57"/>
  <c r="D67" i="57"/>
  <c r="E47" i="57"/>
  <c r="B80" i="57"/>
  <c r="E52" i="57"/>
  <c r="B55" i="57"/>
  <c r="B56" i="57" s="1"/>
  <c r="B69" i="57" s="1"/>
  <c r="B77" i="57" s="1"/>
  <c r="D109" i="57"/>
  <c r="C108" i="57"/>
  <c r="F140" i="57"/>
  <c r="F141" i="57" s="1"/>
  <c r="E141" i="57"/>
  <c r="B79" i="57" l="1"/>
  <c r="H137" i="57"/>
  <c r="B49" i="57"/>
  <c r="L136" i="57"/>
  <c r="F48" i="57"/>
  <c r="B70" i="57"/>
  <c r="G58" i="57"/>
  <c r="F52" i="57"/>
  <c r="F47" i="57"/>
  <c r="F74" i="57"/>
  <c r="G140" i="57"/>
  <c r="G141" i="57" s="1"/>
  <c r="B73" i="57" s="1"/>
  <c r="B85" i="57" s="1"/>
  <c r="B99" i="57" s="1"/>
  <c r="D76" i="57"/>
  <c r="E67" i="57"/>
  <c r="D108" i="57"/>
  <c r="E109" i="57"/>
  <c r="C53" i="57"/>
  <c r="B82" i="57"/>
  <c r="M136" i="57" l="1"/>
  <c r="G48" i="57"/>
  <c r="I137" i="57"/>
  <c r="C49" i="57"/>
  <c r="E76" i="57"/>
  <c r="F67" i="57"/>
  <c r="C55" i="57"/>
  <c r="D53" i="57" s="1"/>
  <c r="F109" i="57"/>
  <c r="E108" i="57"/>
  <c r="H140" i="57"/>
  <c r="G74" i="57"/>
  <c r="H58" i="57"/>
  <c r="G52" i="57"/>
  <c r="G47" i="57"/>
  <c r="B71" i="57"/>
  <c r="B72" i="57" s="1"/>
  <c r="C50" i="57" l="1"/>
  <c r="C59" i="57" s="1"/>
  <c r="C61" i="57"/>
  <c r="C60" i="57" s="1"/>
  <c r="J137" i="57"/>
  <c r="D49" i="57"/>
  <c r="N136" i="57"/>
  <c r="H48" i="57"/>
  <c r="I140" i="57"/>
  <c r="H74" i="57"/>
  <c r="I58" i="57"/>
  <c r="H52" i="57"/>
  <c r="H47" i="57"/>
  <c r="G67" i="57"/>
  <c r="D55" i="57"/>
  <c r="E53" i="57" s="1"/>
  <c r="B78" i="57"/>
  <c r="B83" i="57" s="1"/>
  <c r="H141" i="57"/>
  <c r="C73" i="57" s="1"/>
  <c r="C85" i="57" s="1"/>
  <c r="C99" i="57" s="1"/>
  <c r="G109" i="57"/>
  <c r="F108" i="57"/>
  <c r="C82" i="57"/>
  <c r="C56" i="57"/>
  <c r="C69" i="57" s="1"/>
  <c r="D61" i="57" l="1"/>
  <c r="D60" i="57" s="1"/>
  <c r="D50" i="57"/>
  <c r="D59" i="57" s="1"/>
  <c r="I48" i="57"/>
  <c r="O136" i="57"/>
  <c r="K137" i="57"/>
  <c r="E49" i="57"/>
  <c r="C79" i="57"/>
  <c r="C80" i="57"/>
  <c r="C66" i="57"/>
  <c r="C68" i="57" s="1"/>
  <c r="C75" i="57" s="1"/>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D79" i="57" l="1"/>
  <c r="C70" i="57"/>
  <c r="C71" i="57" s="1"/>
  <c r="E61" i="57"/>
  <c r="E60" i="57" s="1"/>
  <c r="E50" i="57"/>
  <c r="E59" i="57" s="1"/>
  <c r="P136" i="57"/>
  <c r="J48" i="57"/>
  <c r="L137" i="57"/>
  <c r="F49" i="57"/>
  <c r="D80" i="57"/>
  <c r="D66" i="57"/>
  <c r="D68" i="57" s="1"/>
  <c r="D75" i="57" s="1"/>
  <c r="F55" i="57"/>
  <c r="I109" i="57"/>
  <c r="H108" i="57"/>
  <c r="I67" i="57"/>
  <c r="H76" i="57"/>
  <c r="K140" i="57"/>
  <c r="K141" i="57" s="1"/>
  <c r="F73" i="57" s="1"/>
  <c r="F85" i="57" s="1"/>
  <c r="F99" i="57" s="1"/>
  <c r="D77" i="57"/>
  <c r="K58" i="57"/>
  <c r="J52" i="57"/>
  <c r="J47" i="57"/>
  <c r="J74" i="57"/>
  <c r="E82" i="57"/>
  <c r="E56" i="57"/>
  <c r="E69" i="57" s="1"/>
  <c r="B87" i="57"/>
  <c r="B90" i="57" s="1"/>
  <c r="D70" i="57" l="1"/>
  <c r="D71" i="57" s="1"/>
  <c r="D72" i="57" s="1"/>
  <c r="F61" i="57"/>
  <c r="F60" i="57" s="1"/>
  <c r="F50" i="57"/>
  <c r="F59" i="57" s="1"/>
  <c r="E66" i="57"/>
  <c r="E68" i="57" s="1"/>
  <c r="E75" i="57" s="1"/>
  <c r="E80" i="57"/>
  <c r="M137" i="57"/>
  <c r="G49" i="57"/>
  <c r="Q136" i="57"/>
  <c r="K48" i="57"/>
  <c r="E79" i="57"/>
  <c r="L140" i="57"/>
  <c r="L141" i="57" s="1"/>
  <c r="G73" i="57" s="1"/>
  <c r="G85" i="57" s="1"/>
  <c r="G99" i="57" s="1"/>
  <c r="I108" i="57"/>
  <c r="J109" i="57"/>
  <c r="F82" i="57"/>
  <c r="F56" i="57"/>
  <c r="F69" i="57" s="1"/>
  <c r="E77" i="57"/>
  <c r="C78" i="57"/>
  <c r="C83" i="57" s="1"/>
  <c r="K74" i="57"/>
  <c r="K52" i="57"/>
  <c r="L58" i="57"/>
  <c r="K47" i="57"/>
  <c r="C72" i="57"/>
  <c r="G53" i="57"/>
  <c r="J67" i="57"/>
  <c r="I76" i="57"/>
  <c r="F79" i="57" l="1"/>
  <c r="E70" i="57"/>
  <c r="E71" i="57" s="1"/>
  <c r="R136" i="57"/>
  <c r="L48" i="57"/>
  <c r="N137" i="57"/>
  <c r="H49" i="57"/>
  <c r="G61" i="57"/>
  <c r="G60" i="57" s="1"/>
  <c r="G50" i="57"/>
  <c r="G59" i="57" s="1"/>
  <c r="F80" i="57"/>
  <c r="F66" i="57"/>
  <c r="F68" i="57" s="1"/>
  <c r="F75" i="57" s="1"/>
  <c r="G55" i="57"/>
  <c r="H53" i="57" s="1"/>
  <c r="K67" i="57"/>
  <c r="J76" i="57"/>
  <c r="K109" i="57"/>
  <c r="J108" i="57"/>
  <c r="M58" i="57"/>
  <c r="L47" i="57"/>
  <c r="L74" i="57"/>
  <c r="L52" i="57"/>
  <c r="C86" i="57"/>
  <c r="C88" i="57"/>
  <c r="C84" i="57"/>
  <c r="C89" i="57" s="1"/>
  <c r="F77" i="57"/>
  <c r="F70" i="57"/>
  <c r="D78" i="57"/>
  <c r="D83" i="57" s="1"/>
  <c r="D86" i="57" s="1"/>
  <c r="M140" i="57"/>
  <c r="G79" i="57" l="1"/>
  <c r="G80" i="57"/>
  <c r="G66" i="57"/>
  <c r="G68" i="57" s="1"/>
  <c r="G75" i="57" s="1"/>
  <c r="H61" i="57"/>
  <c r="H60" i="57" s="1"/>
  <c r="H50" i="57"/>
  <c r="H59" i="57" s="1"/>
  <c r="I49" i="57"/>
  <c r="O137" i="57"/>
  <c r="S136" i="57"/>
  <c r="M48" i="57"/>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H79" i="57" l="1"/>
  <c r="T136" i="57"/>
  <c r="N48" i="57"/>
  <c r="I61" i="57"/>
  <c r="I60" i="57" s="1"/>
  <c r="I50" i="57"/>
  <c r="I59" i="57" s="1"/>
  <c r="J49" i="57"/>
  <c r="P137" i="57"/>
  <c r="H80" i="57"/>
  <c r="H66" i="57"/>
  <c r="H68" i="57" s="1"/>
  <c r="H75"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I79" i="57" l="1"/>
  <c r="Q137" i="57"/>
  <c r="K49" i="57"/>
  <c r="I80" i="57"/>
  <c r="I66" i="57"/>
  <c r="I68" i="57" s="1"/>
  <c r="I75" i="57" s="1"/>
  <c r="J61" i="57"/>
  <c r="J60" i="57" s="1"/>
  <c r="J50" i="57"/>
  <c r="J59" i="57" s="1"/>
  <c r="U136" i="57"/>
  <c r="O48" i="57"/>
  <c r="J55" i="57"/>
  <c r="K53" i="57" s="1"/>
  <c r="H77" i="57"/>
  <c r="H70" i="57"/>
  <c r="O74" i="57"/>
  <c r="P58" i="57"/>
  <c r="O52" i="57"/>
  <c r="O47" i="57"/>
  <c r="G71" i="57"/>
  <c r="M76" i="57"/>
  <c r="N67" i="57"/>
  <c r="F86" i="57"/>
  <c r="F84" i="57"/>
  <c r="F89" i="57" s="1"/>
  <c r="P140" i="57"/>
  <c r="N109" i="57"/>
  <c r="M108" i="57"/>
  <c r="I56" i="57"/>
  <c r="I69" i="57" s="1"/>
  <c r="I82" i="57"/>
  <c r="V136" i="57" l="1"/>
  <c r="P48" i="57"/>
  <c r="K61" i="57"/>
  <c r="K60" i="57" s="1"/>
  <c r="K50" i="57"/>
  <c r="K59" i="57" s="1"/>
  <c r="J66" i="57"/>
  <c r="J68" i="57" s="1"/>
  <c r="J75" i="57" s="1"/>
  <c r="J80" i="57"/>
  <c r="J79" i="57"/>
  <c r="R137" i="57"/>
  <c r="L49"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S137" i="57" l="1"/>
  <c r="M49" i="57"/>
  <c r="W136" i="57"/>
  <c r="Q48" i="57"/>
  <c r="L61" i="57"/>
  <c r="L60" i="57" s="1"/>
  <c r="L50" i="57"/>
  <c r="L59" i="57" s="1"/>
  <c r="K79" i="57"/>
  <c r="K66" i="57"/>
  <c r="K68" i="57" s="1"/>
  <c r="K75" i="57" s="1"/>
  <c r="K80" i="57"/>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L79" i="57" l="1"/>
  <c r="L80" i="57"/>
  <c r="L66" i="57"/>
  <c r="L68" i="57" s="1"/>
  <c r="L75" i="57" s="1"/>
  <c r="X136" i="57"/>
  <c r="R48" i="57"/>
  <c r="N49" i="57"/>
  <c r="T137" i="57"/>
  <c r="M61" i="57"/>
  <c r="M60" i="57" s="1"/>
  <c r="M50" i="57"/>
  <c r="M59" i="57" s="1"/>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I89" i="57" l="1"/>
  <c r="N61" i="57"/>
  <c r="N60" i="57" s="1"/>
  <c r="N50" i="57"/>
  <c r="N59" i="57" s="1"/>
  <c r="Y136" i="57"/>
  <c r="S48" i="57"/>
  <c r="M80" i="57"/>
  <c r="M66" i="57"/>
  <c r="M68" i="57" s="1"/>
  <c r="M75" i="57" s="1"/>
  <c r="U137" i="57"/>
  <c r="O49" i="57"/>
  <c r="M7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N79" i="57" l="1"/>
  <c r="V137" i="57"/>
  <c r="P49" i="57"/>
  <c r="N80" i="57"/>
  <c r="N66" i="57"/>
  <c r="N68" i="57" s="1"/>
  <c r="N75" i="57" s="1"/>
  <c r="O61" i="57"/>
  <c r="O60" i="57" s="1"/>
  <c r="O50" i="57"/>
  <c r="O59" i="57" s="1"/>
  <c r="Z136" i="57"/>
  <c r="T48"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AA136" i="57" l="1"/>
  <c r="U48" i="57"/>
  <c r="P61" i="57"/>
  <c r="P60" i="57" s="1"/>
  <c r="P50" i="57"/>
  <c r="P59" i="57" s="1"/>
  <c r="O80" i="57"/>
  <c r="O66" i="57"/>
  <c r="O68" i="57" s="1"/>
  <c r="O75" i="57" s="1"/>
  <c r="O79" i="57"/>
  <c r="Q49" i="57"/>
  <c r="W137" i="57"/>
  <c r="L71" i="57"/>
  <c r="L78" i="57" s="1"/>
  <c r="L83" i="57" s="1"/>
  <c r="M77" i="57"/>
  <c r="M70" i="57"/>
  <c r="K90" i="57"/>
  <c r="V140" i="57"/>
  <c r="V141" i="57" s="1"/>
  <c r="Q73" i="57" s="1"/>
  <c r="Q85" i="57" s="1"/>
  <c r="Q99" i="57" s="1"/>
  <c r="N55" i="57"/>
  <c r="U74" i="57"/>
  <c r="U52" i="57"/>
  <c r="V58" i="57"/>
  <c r="U47" i="57"/>
  <c r="T109" i="57"/>
  <c r="S108" i="57"/>
  <c r="S76" i="57"/>
  <c r="T67" i="57"/>
  <c r="P79" i="57" l="1"/>
  <c r="X137" i="57"/>
  <c r="R49" i="57"/>
  <c r="P80" i="57"/>
  <c r="P66" i="57"/>
  <c r="P68" i="57" s="1"/>
  <c r="P75" i="57" s="1"/>
  <c r="Q61" i="57"/>
  <c r="Q60" i="57" s="1"/>
  <c r="Q50" i="57"/>
  <c r="Q59" i="57" s="1"/>
  <c r="AB136" i="57"/>
  <c r="V48" i="57"/>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Q79" i="57" l="1"/>
  <c r="AC136" i="57"/>
  <c r="W48" i="57"/>
  <c r="S49" i="57"/>
  <c r="Y137" i="57"/>
  <c r="Q80" i="57"/>
  <c r="Q66" i="57"/>
  <c r="Q68" i="57" s="1"/>
  <c r="Q75" i="57" s="1"/>
  <c r="R61" i="57"/>
  <c r="R60" i="57" s="1"/>
  <c r="R50" i="57"/>
  <c r="R59" i="57" s="1"/>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T49" i="57" l="1"/>
  <c r="Z137" i="57"/>
  <c r="R80" i="57"/>
  <c r="R66" i="57"/>
  <c r="R68" i="57" s="1"/>
  <c r="R75" i="57" s="1"/>
  <c r="R79" i="57"/>
  <c r="S61" i="57"/>
  <c r="S60" i="57" s="1"/>
  <c r="S50" i="57"/>
  <c r="S59" i="57" s="1"/>
  <c r="AD136" i="57"/>
  <c r="X48" i="57"/>
  <c r="O56" i="57"/>
  <c r="O69" i="57" s="1"/>
  <c r="O82" i="57"/>
  <c r="P53" i="57"/>
  <c r="W109" i="57"/>
  <c r="V108" i="57"/>
  <c r="X74" i="57"/>
  <c r="X52" i="57"/>
  <c r="X47" i="57"/>
  <c r="Y58" i="57"/>
  <c r="Y140" i="57"/>
  <c r="Y141" i="57" s="1"/>
  <c r="T73" i="57" s="1"/>
  <c r="T85" i="57" s="1"/>
  <c r="T99" i="57" s="1"/>
  <c r="N71" i="57"/>
  <c r="N78" i="57" s="1"/>
  <c r="N83" i="57" s="1"/>
  <c r="W67" i="57"/>
  <c r="V76" i="57"/>
  <c r="S66" i="57" l="1"/>
  <c r="S68" i="57" s="1"/>
  <c r="S75" i="57" s="1"/>
  <c r="S80" i="57"/>
  <c r="AA137" i="57"/>
  <c r="U49" i="57"/>
  <c r="AE136" i="57"/>
  <c r="Y48" i="57"/>
  <c r="S79" i="57"/>
  <c r="T61" i="57"/>
  <c r="T60" i="57" s="1"/>
  <c r="T50" i="57"/>
  <c r="T59" i="57" s="1"/>
  <c r="N72" i="57"/>
  <c r="N86" i="57"/>
  <c r="N87" i="57" s="1"/>
  <c r="N90" i="57" s="1"/>
  <c r="N84" i="57"/>
  <c r="N89" i="57" s="1"/>
  <c r="N88" i="57"/>
  <c r="Y74" i="57"/>
  <c r="Z58" i="57"/>
  <c r="Y52" i="57"/>
  <c r="Y47" i="57"/>
  <c r="O77" i="57"/>
  <c r="O70" i="57"/>
  <c r="W108" i="57"/>
  <c r="X109" i="57"/>
  <c r="P55" i="57"/>
  <c r="Q53" i="57" s="1"/>
  <c r="Z140" i="57"/>
  <c r="W76" i="57"/>
  <c r="X67" i="57"/>
  <c r="T66" i="57" l="1"/>
  <c r="T68" i="57" s="1"/>
  <c r="T75" i="57" s="1"/>
  <c r="T80" i="57"/>
  <c r="AF136" i="57"/>
  <c r="Z48" i="57"/>
  <c r="U61" i="57"/>
  <c r="U60" i="57" s="1"/>
  <c r="U50" i="57"/>
  <c r="U59" i="57" s="1"/>
  <c r="T79" i="57"/>
  <c r="AB137" i="57"/>
  <c r="V49" i="57"/>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V61" i="57" l="1"/>
  <c r="V60" i="57" s="1"/>
  <c r="V50" i="57"/>
  <c r="V59" i="57" s="1"/>
  <c r="AG136" i="57"/>
  <c r="AA48" i="57"/>
  <c r="AC137" i="57"/>
  <c r="W49" i="57"/>
  <c r="U80" i="57"/>
  <c r="U66" i="57"/>
  <c r="U68" i="57" s="1"/>
  <c r="U75" i="57" s="1"/>
  <c r="U79"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V79" i="57" l="1"/>
  <c r="W61" i="57"/>
  <c r="W60" i="57" s="1"/>
  <c r="W50" i="57"/>
  <c r="W59" i="57" s="1"/>
  <c r="AH136" i="57"/>
  <c r="AB48" i="57"/>
  <c r="X49" i="57"/>
  <c r="AD137" i="57"/>
  <c r="V80" i="57"/>
  <c r="V66" i="57"/>
  <c r="V68" i="57" s="1"/>
  <c r="V75" i="57" s="1"/>
  <c r="AC140" i="57"/>
  <c r="R82" i="57"/>
  <c r="R56" i="57"/>
  <c r="R69" i="57" s="1"/>
  <c r="Q77" i="57"/>
  <c r="Q70" i="57"/>
  <c r="S53" i="57"/>
  <c r="AB74" i="57"/>
  <c r="AC58" i="57"/>
  <c r="AB47" i="57"/>
  <c r="AB52" i="57"/>
  <c r="AA67" i="57"/>
  <c r="Z76" i="57"/>
  <c r="P71" i="57"/>
  <c r="P78" i="57" s="1"/>
  <c r="P83" i="57" s="1"/>
  <c r="AA109" i="57"/>
  <c r="Z108" i="57"/>
  <c r="W79" i="57" l="1"/>
  <c r="AE137" i="57"/>
  <c r="Y49" i="57"/>
  <c r="W80" i="57"/>
  <c r="W66" i="57"/>
  <c r="W68" i="57" s="1"/>
  <c r="W75" i="57" s="1"/>
  <c r="X61" i="57"/>
  <c r="X60" i="57" s="1"/>
  <c r="X50" i="57"/>
  <c r="X59" i="57" s="1"/>
  <c r="AI136" i="57"/>
  <c r="AC48" i="57"/>
  <c r="P72" i="57"/>
  <c r="AA108" i="57"/>
  <c r="AB109" i="57"/>
  <c r="AA76" i="57"/>
  <c r="AB67" i="57"/>
  <c r="AQ67" i="57"/>
  <c r="P86" i="57"/>
  <c r="P87" i="57" s="1"/>
  <c r="P90" i="57" s="1"/>
  <c r="P84" i="57"/>
  <c r="P89" i="57" s="1"/>
  <c r="P88" i="57"/>
  <c r="Q71" i="57"/>
  <c r="Q78" i="57" s="1"/>
  <c r="Q83" i="57" s="1"/>
  <c r="AD140" i="57"/>
  <c r="S55" i="57"/>
  <c r="T53" i="57" s="1"/>
  <c r="AC141" i="57"/>
  <c r="X73" i="57" s="1"/>
  <c r="X85" i="57" s="1"/>
  <c r="X99" i="57" s="1"/>
  <c r="AC74" i="57"/>
  <c r="AD58" i="57"/>
  <c r="AC47" i="57"/>
  <c r="AC52" i="57"/>
  <c r="R77" i="57"/>
  <c r="R70" i="57"/>
  <c r="AJ136" i="57" l="1"/>
  <c r="AD48" i="57"/>
  <c r="Y61" i="57"/>
  <c r="Y60" i="57" s="1"/>
  <c r="Y50" i="57"/>
  <c r="Y59" i="57" s="1"/>
  <c r="X66" i="57"/>
  <c r="X68" i="57" s="1"/>
  <c r="X75" i="57" s="1"/>
  <c r="X80" i="57"/>
  <c r="X79" i="57"/>
  <c r="Z49" i="57"/>
  <c r="AF137"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Y79" i="57" l="1"/>
  <c r="AA49" i="57"/>
  <c r="AG137" i="57"/>
  <c r="Y66" i="57"/>
  <c r="Y68" i="57" s="1"/>
  <c r="Y75" i="57" s="1"/>
  <c r="Y80" i="57"/>
  <c r="Z61" i="57"/>
  <c r="Z60" i="57" s="1"/>
  <c r="Z50" i="57"/>
  <c r="Z59" i="57" s="1"/>
  <c r="AK136" i="57"/>
  <c r="AE48"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L136" i="57" l="1"/>
  <c r="AF48" i="57"/>
  <c r="AB49" i="57"/>
  <c r="AH137" i="57"/>
  <c r="Z66" i="57"/>
  <c r="Z68" i="57" s="1"/>
  <c r="Z75" i="57" s="1"/>
  <c r="Z80" i="57"/>
  <c r="Z79" i="57"/>
  <c r="AA61" i="57"/>
  <c r="AA60" i="57" s="1"/>
  <c r="AA50" i="57"/>
  <c r="AA59" i="57" s="1"/>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A66" i="57" l="1"/>
  <c r="AA68" i="57" s="1"/>
  <c r="AA75" i="57" s="1"/>
  <c r="AA80" i="57"/>
  <c r="AI137" i="57"/>
  <c r="AC49" i="57"/>
  <c r="AA79" i="57"/>
  <c r="AB61" i="57"/>
  <c r="AB60" i="57" s="1"/>
  <c r="AB50" i="57"/>
  <c r="AB59" i="57" s="1"/>
  <c r="AM136" i="57"/>
  <c r="AG48" i="57"/>
  <c r="S86" i="57"/>
  <c r="S87" i="57" s="1"/>
  <c r="S90" i="57" s="1"/>
  <c r="S84" i="57"/>
  <c r="S89" i="57" s="1"/>
  <c r="S88" i="57"/>
  <c r="T71" i="57"/>
  <c r="T78" i="57" s="1"/>
  <c r="T83" i="57" s="1"/>
  <c r="AE76" i="57"/>
  <c r="AF67" i="57"/>
  <c r="AH140" i="57"/>
  <c r="U77" i="57"/>
  <c r="U70" i="57"/>
  <c r="AE108" i="57"/>
  <c r="AF109" i="57"/>
  <c r="S72" i="57"/>
  <c r="V55" i="57"/>
  <c r="AG74" i="57"/>
  <c r="AG47" i="57"/>
  <c r="AH58" i="57"/>
  <c r="AG52" i="57"/>
  <c r="AB79" i="57" l="1"/>
  <c r="AN136" i="57"/>
  <c r="AH48" i="57"/>
  <c r="AC61" i="57"/>
  <c r="AC60" i="57" s="1"/>
  <c r="AC50" i="57"/>
  <c r="AC59" i="57" s="1"/>
  <c r="AB80" i="57"/>
  <c r="AB66" i="57"/>
  <c r="AB68" i="57" s="1"/>
  <c r="AB75" i="57" s="1"/>
  <c r="AJ137" i="57"/>
  <c r="AD49"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E49" i="57" l="1"/>
  <c r="AK137" i="57"/>
  <c r="AD61" i="57"/>
  <c r="AD60" i="57" s="1"/>
  <c r="AD50" i="57"/>
  <c r="AD59" i="57" s="1"/>
  <c r="AC80" i="57"/>
  <c r="AC66" i="57"/>
  <c r="AC68" i="57" s="1"/>
  <c r="AC75" i="57" s="1"/>
  <c r="AC79" i="57"/>
  <c r="AD79" i="57" s="1"/>
  <c r="AO136" i="57"/>
  <c r="AI48"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D66" i="57" l="1"/>
  <c r="AD68" i="57" s="1"/>
  <c r="AD75" i="57" s="1"/>
  <c r="AD80" i="57"/>
  <c r="AL137" i="57"/>
  <c r="AF49" i="57"/>
  <c r="AP136" i="57"/>
  <c r="AJ48" i="57"/>
  <c r="AE61" i="57"/>
  <c r="AE60" i="57" s="1"/>
  <c r="AE50" i="57"/>
  <c r="AE59" i="57" s="1"/>
  <c r="AK140" i="57"/>
  <c r="V71" i="57"/>
  <c r="V78" i="57" s="1"/>
  <c r="V83" i="57" s="1"/>
  <c r="AI109" i="57"/>
  <c r="AH108" i="57"/>
  <c r="W56" i="57"/>
  <c r="W69" i="57" s="1"/>
  <c r="W82" i="57"/>
  <c r="AI67" i="57"/>
  <c r="AH76" i="57"/>
  <c r="AJ141" i="57"/>
  <c r="AE73" i="57" s="1"/>
  <c r="AE85" i="57" s="1"/>
  <c r="AE99" i="57" s="1"/>
  <c r="X53" i="57"/>
  <c r="AJ74" i="57"/>
  <c r="AK58" i="57"/>
  <c r="AJ52" i="57"/>
  <c r="AJ47" i="57"/>
  <c r="AQ136" i="57" l="1"/>
  <c r="AK48" i="57"/>
  <c r="AG49" i="57"/>
  <c r="AM137" i="57"/>
  <c r="AE66" i="57"/>
  <c r="AE68" i="57" s="1"/>
  <c r="AE75" i="57" s="1"/>
  <c r="AE80" i="57"/>
  <c r="AF61" i="57"/>
  <c r="AF60" i="57" s="1"/>
  <c r="AF50" i="57"/>
  <c r="AF59" i="57" s="1"/>
  <c r="AE79"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H49" i="57" l="1"/>
  <c r="AN137" i="57"/>
  <c r="AF66" i="57"/>
  <c r="AF68" i="57" s="1"/>
  <c r="AF75" i="57" s="1"/>
  <c r="AF80" i="57"/>
  <c r="AF79" i="57"/>
  <c r="AG61" i="57"/>
  <c r="AG60" i="57" s="1"/>
  <c r="AG50" i="57"/>
  <c r="AG59" i="57" s="1"/>
  <c r="AR136" i="57"/>
  <c r="AL48"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80" i="57" l="1"/>
  <c r="AG66" i="57"/>
  <c r="AG68" i="57" s="1"/>
  <c r="AG75" i="57" s="1"/>
  <c r="AO137" i="57"/>
  <c r="AI49" i="57"/>
  <c r="AS136" i="57"/>
  <c r="AM48" i="57"/>
  <c r="AG79" i="57"/>
  <c r="AH61" i="57"/>
  <c r="AH60" i="57" s="1"/>
  <c r="AH50" i="57"/>
  <c r="AH59" i="57" s="1"/>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P137" i="57" l="1"/>
  <c r="AJ49" i="57"/>
  <c r="AH80" i="57"/>
  <c r="AH66" i="57"/>
  <c r="AH68" i="57" s="1"/>
  <c r="AH75" i="57" s="1"/>
  <c r="AT136" i="57"/>
  <c r="AN48" i="57"/>
  <c r="AI61" i="57"/>
  <c r="AI60" i="57" s="1"/>
  <c r="AI50" i="57"/>
  <c r="AI59" i="57" s="1"/>
  <c r="AH79" i="57"/>
  <c r="Z55" i="57"/>
  <c r="AO140" i="57"/>
  <c r="AO141" i="57" s="1"/>
  <c r="AJ73" i="57" s="1"/>
  <c r="AJ85" i="57" s="1"/>
  <c r="AJ99" i="57" s="1"/>
  <c r="AM109" i="57"/>
  <c r="AL108" i="57"/>
  <c r="Y82" i="57"/>
  <c r="Y56" i="57"/>
  <c r="Y69" i="57" s="1"/>
  <c r="AM67" i="57"/>
  <c r="AL76" i="57"/>
  <c r="AN74" i="57"/>
  <c r="AO58" i="57"/>
  <c r="AN52" i="57"/>
  <c r="AN47" i="57"/>
  <c r="X71" i="57"/>
  <c r="X78" i="57" s="1"/>
  <c r="X83" i="57" s="1"/>
  <c r="AJ61" i="57" l="1"/>
  <c r="AJ60" i="57" s="1"/>
  <c r="AJ50" i="57"/>
  <c r="AJ59" i="57" s="1"/>
  <c r="AI80" i="57"/>
  <c r="AI66" i="57"/>
  <c r="AI68" i="57" s="1"/>
  <c r="AI75" i="57" s="1"/>
  <c r="AI79" i="57"/>
  <c r="AJ79" i="57" s="1"/>
  <c r="AU136" i="57"/>
  <c r="AO48" i="57"/>
  <c r="AK49" i="57"/>
  <c r="AQ137" i="57"/>
  <c r="X86" i="57"/>
  <c r="X87" i="57" s="1"/>
  <c r="X90" i="57" s="1"/>
  <c r="X88" i="57"/>
  <c r="X84" i="57"/>
  <c r="X89" i="57" s="1"/>
  <c r="AM76" i="57"/>
  <c r="AN67" i="57"/>
  <c r="X72" i="57"/>
  <c r="AO74" i="57"/>
  <c r="AP58" i="57"/>
  <c r="AO52" i="57"/>
  <c r="AO47" i="57"/>
  <c r="AM108" i="57"/>
  <c r="AN109" i="57"/>
  <c r="Y77" i="57"/>
  <c r="Y70" i="57"/>
  <c r="Z82" i="57"/>
  <c r="Z56" i="57"/>
  <c r="Z69" i="57" s="1"/>
  <c r="AP140" i="57"/>
  <c r="AA53" i="57"/>
  <c r="AR137" i="57" l="1"/>
  <c r="AL49" i="57"/>
  <c r="AJ80" i="57"/>
  <c r="AJ66" i="57"/>
  <c r="AJ68" i="57" s="1"/>
  <c r="AJ75" i="57" s="1"/>
  <c r="AK61" i="57"/>
  <c r="AK60" i="57" s="1"/>
  <c r="AK50" i="57"/>
  <c r="AK59" i="57" s="1"/>
  <c r="AV136" i="57"/>
  <c r="AW136" i="57" s="1"/>
  <c r="AX136" i="57" s="1"/>
  <c r="AY136" i="57" s="1"/>
  <c r="AP48" i="57"/>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L61" i="57" l="1"/>
  <c r="AL60" i="57" s="1"/>
  <c r="AL50" i="57"/>
  <c r="AL59" i="57" s="1"/>
  <c r="AK80" i="57"/>
  <c r="AK66" i="57"/>
  <c r="AK68" i="57" s="1"/>
  <c r="AK75" i="57" s="1"/>
  <c r="AK79" i="57"/>
  <c r="AL79" i="57" s="1"/>
  <c r="AS137" i="57"/>
  <c r="AM4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M61" i="57" l="1"/>
  <c r="AM60" i="57" s="1"/>
  <c r="AM50" i="57"/>
  <c r="AM59" i="57" s="1"/>
  <c r="AL80" i="57"/>
  <c r="AL66" i="57"/>
  <c r="AL68" i="57" s="1"/>
  <c r="AL75" i="57" s="1"/>
  <c r="AM79" i="57"/>
  <c r="AN49" i="57"/>
  <c r="AT137"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N61" i="57" l="1"/>
  <c r="AN60" i="57" s="1"/>
  <c r="AN50" i="57"/>
  <c r="AN59" i="57" s="1"/>
  <c r="AM66" i="57"/>
  <c r="AM68" i="57" s="1"/>
  <c r="AM75" i="57" s="1"/>
  <c r="AM80" i="57"/>
  <c r="AU137" i="57"/>
  <c r="AO49" i="57"/>
  <c r="AC82" i="57"/>
  <c r="AC56" i="57"/>
  <c r="AC69" i="57" s="1"/>
  <c r="AT140" i="57"/>
  <c r="AT141" i="57" s="1"/>
  <c r="AO73" i="57" s="1"/>
  <c r="AO85" i="57" s="1"/>
  <c r="AO99" i="57" s="1"/>
  <c r="AB77" i="57"/>
  <c r="AB70" i="57"/>
  <c r="AA71" i="57"/>
  <c r="AA78" i="57" s="1"/>
  <c r="AA83" i="57" s="1"/>
  <c r="AD55" i="57"/>
  <c r="AE53" i="57" s="1"/>
  <c r="AV137" i="57" l="1"/>
  <c r="AW137" i="57" s="1"/>
  <c r="AX137" i="57" s="1"/>
  <c r="AY137" i="57" s="1"/>
  <c r="AP49" i="57"/>
  <c r="AN80" i="57"/>
  <c r="AN66" i="57"/>
  <c r="AN68" i="57" s="1"/>
  <c r="AN75" i="57" s="1"/>
  <c r="AO61" i="57"/>
  <c r="AO60" i="57" s="1"/>
  <c r="AO50" i="57"/>
  <c r="AO59" i="57" s="1"/>
  <c r="AN79" i="57"/>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P61" i="57" l="1"/>
  <c r="AP60" i="57" s="1"/>
  <c r="AP50" i="57"/>
  <c r="AP59" i="57" s="1"/>
  <c r="AO80" i="57"/>
  <c r="AO66" i="57"/>
  <c r="AO68" i="57" s="1"/>
  <c r="AO75" i="57" s="1"/>
  <c r="AO79" i="57"/>
  <c r="AP79" i="57" s="1"/>
  <c r="AB86" i="57"/>
  <c r="AB87" i="57" s="1"/>
  <c r="AB90" i="57" s="1"/>
  <c r="AB88" i="57"/>
  <c r="AB84" i="57"/>
  <c r="AB89" i="57" s="1"/>
  <c r="AF55" i="57"/>
  <c r="AG53" i="57" s="1"/>
  <c r="AD77" i="57"/>
  <c r="AD70" i="57"/>
  <c r="AV140" i="57"/>
  <c r="AV141" i="57" s="1"/>
  <c r="AC71" i="57"/>
  <c r="AC78" i="57" s="1"/>
  <c r="AC83" i="57" s="1"/>
  <c r="AB72" i="57"/>
  <c r="AE56" i="57"/>
  <c r="AE69" i="57" s="1"/>
  <c r="AE82" i="57"/>
  <c r="AP80" i="57" l="1"/>
  <c r="AP66" i="57"/>
  <c r="AP68" i="57" s="1"/>
  <c r="AP75" i="57" s="1"/>
  <c r="AC72" i="57"/>
  <c r="AE77" i="57"/>
  <c r="AE70" i="57"/>
  <c r="AG55" i="57"/>
  <c r="AD71" i="57"/>
  <c r="AD78" i="57" s="1"/>
  <c r="AD83" i="57" s="1"/>
  <c r="AC86" i="57"/>
  <c r="AC87" i="57" s="1"/>
  <c r="AC90" i="57" s="1"/>
  <c r="AC84" i="57"/>
  <c r="AC89" i="57" s="1"/>
  <c r="AC88"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N72" i="57"/>
  <c r="AO82" i="57"/>
  <c r="AO56" i="57"/>
  <c r="AO69" i="57" s="1"/>
  <c r="AP53" i="57"/>
  <c r="AP55" i="57" s="1"/>
  <c r="AP82" i="57" l="1"/>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4" i="53"/>
  <c r="B32" i="53"/>
  <c r="B30" i="53" l="1"/>
  <c r="B75" i="53" s="1"/>
  <c r="A5" i="53"/>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<sst xmlns="http://schemas.openxmlformats.org/spreadsheetml/2006/main" count="1009" uniqueCount="590">
  <si>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</si>
  <si>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</si>
  <si>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</si>
  <si>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</si>
  <si>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</si>
  <si>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</si>
  <si>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</si>
  <si>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</si>
  <si>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</si>
  <si>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</si>
  <si>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</si>
  <si>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</si>
  <si>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</si>
  <si>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</si>
  <si>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</si>
  <si>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</si>
  <si>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</si>
  <si>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</si>
  <si>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</si>
  <si>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</si>
  <si>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</si>
  <si>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</si>
  <si>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</si>
  <si>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</si>
  <si>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</si>
  <si>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</si>
  <si>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</si>
  <si>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</si>
  <si>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</si>
  <si>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</si>
  <si>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</si>
  <si>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</si>
  <si>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</si>
  <si>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</si>
  <si>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</si>
  <si>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</si>
  <si>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</si>
  <si>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</si>
  <si>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</si>
  <si>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</si>
  <si>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</si>
  <si>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</si>
  <si>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</si>
  <si>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</si>
  <si>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</si>
  <si>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</si>
  <si>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</si>
  <si>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</si>
  <si>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</si>
  <si>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</si>
  <si>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</si>
  <si>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</si>
  <si>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</si>
  <si>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</si>
  <si>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</si>
  <si>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</si>
  <si>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</si>
  <si>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</si>
  <si>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</si>
  <si>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</si>
  <si>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</si>
  <si>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</si>
  <si>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</si>
  <si>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</si>
  <si>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</si>
  <si>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</si>
  <si>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</si>
  <si>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</si>
  <si>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</si>
  <si>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</si>
  <si>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</si>
  <si>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</si>
  <si>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</si>
  <si>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</si>
  <si>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</si>
  <si>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</si>
  <si>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</si>
  <si>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</si>
  <si>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</si>
  <si>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</si>
  <si>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</si>
  <si>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</si>
  <si>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</si>
  <si>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</si>
  <si>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</si>
  <si>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</si>
  <si>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</si>
  <si>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</si>
  <si>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</si>
  <si>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</si>
  <si>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</si>
  <si>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</si>
  <si>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</si>
  <si>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</si>
  <si>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</si>
  <si>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</si>
  <si>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</si>
  <si>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</si>
  <si>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</si>
  <si>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</si>
  <si>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</si>
  <si>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</si>
  <si>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</si>
  <si>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</si>
  <si>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</si>
  <si>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</si>
  <si>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</si>
  <si>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</si>
  <si>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</si>
  <si>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</si>
  <si>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</si>
  <si>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</si>
  <si>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</si>
  <si>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</si>
  <si>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</si>
  <si>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</si>
  <si>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</si>
  <si>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</si>
  <si>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</si>
  <si>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</si>
  <si>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</si>
  <si>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</si>
  <si>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</si>
  <si>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</si>
  <si>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</si>
  <si>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</si>
  <si>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</si>
  <si>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</si>
  <si>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</si>
  <si>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</si>
  <si>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</si>
  <si>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</si>
  <si>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</si>
  <si>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</si>
  <si>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</si>
  <si>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</si>
  <si>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</si>
  <si>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</si>
  <si>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</si>
  <si>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</si>
  <si>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</si>
  <si>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</si>
  <si>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</si>
  <si>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</si>
  <si>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</si>
  <si>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</si>
  <si>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</si>
  <si>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</si>
  <si>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</si>
  <si>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</si>
  <si>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</si>
  <si>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</si>
  <si>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</si>
  <si>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</si>
  <si>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</si>
  <si>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</si>
  <si>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</si>
  <si>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</si>
  <si>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</si>
  <si>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</si>
  <si>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</si>
  <si>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</si>
  <si>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</si>
  <si>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</si>
  <si>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</si>
  <si>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</si>
  <si>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</si>
  <si>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</si>
  <si>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</si>
  <si>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</si>
  <si>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</si>
  <si>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</si>
  <si>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</si>
  <si>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</si>
  <si>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</si>
  <si>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</si>
  <si>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</si>
  <si>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</si>
  <si>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</si>
  <si>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</si>
  <si>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</si>
  <si>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</si>
  <si>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</si>
  <si>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</si>
  <si>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</si>
  <si>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</si>
  <si>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</si>
  <si>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</si>
  <si>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</si>
  <si>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</si>
  <si>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</si>
  <si>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</si>
  <si>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</si>
  <si>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</si>
  <si>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</si>
  <si>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</si>
  <si>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</si>
  <si>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</si>
  <si>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</si>
  <si>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</si>
  <si>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</si>
  <si>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</si>
  <si>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</si>
  <si>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</si>
  <si>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</si>
  <si>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</si>
  <si>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</si>
  <si>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</si>
  <si>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</si>
  <si>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</si>
  <si>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</si>
  <si>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</si>
  <si>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</si>
  <si>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</si>
  <si>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</si>
  <si>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</si>
  <si>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</si>
  <si>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</si>
  <si>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</si>
  <si>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</si>
  <si>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</si>
  <si>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</si>
  <si>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</si>
  <si>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</si>
  <si>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</si>
  <si>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</si>
  <si>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</si>
  <si>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</si>
  <si>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</si>
  <si>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</si>
  <si>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</si>
  <si>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</si>
  <si>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</si>
  <si>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</si>
  <si>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</si>
  <si>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</si>
  <si>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</si>
  <si>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</si>
  <si>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</si>
  <si>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</si>
  <si>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</si>
  <si>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</si>
  <si>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</si>
  <si>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</si>
  <si>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</si>
  <si>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</si>
  <si>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</si>
  <si>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</si>
  <si>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</si>
  <si>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</si>
  <si>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</si>
  <si>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</si>
  <si>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</si>
  <si>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</si>
  <si>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</si>
  <si>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</si>
  <si>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</si>
  <si>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</si>
  <si>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</si>
  <si>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</si>
  <si>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</si>
  <si>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</si>
  <si>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</si>
  <si>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</si>
  <si>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</si>
  <si>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</si>
  <si>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</si>
  <si>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</si>
  <si>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</si>
  <si>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</si>
  <si>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</si>
  <si>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</si>
  <si>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</si>
  <si>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</si>
  <si>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</si>
  <si>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</si>
  <si>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</si>
  <si>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</si>
  <si>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</si>
  <si>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</si>
  <si>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</si>
  <si>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</si>
  <si>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</si>
  <si>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</si>
  <si>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</si>
  <si>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</si>
  <si>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</si>
  <si>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</si>
  <si>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</si>
  <si>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</si>
  <si>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</si>
  <si>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</si>
  <si>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</si>
  <si>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</si>
  <si>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</si>
  <si>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</si>
  <si>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</si>
  <si>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</si>
  <si>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</si>
  <si>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</si>
  <si>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</si>
  <si>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</si>
  <si>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</si>
  <si>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</si>
  <si>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</si>
  <si>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</si>
  <si>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</si>
  <si>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</si>
  <si>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</si>
  <si>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</si>
  <si>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</si>
  <si>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</si>
  <si>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</si>
  <si>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</si>
  <si>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</si>
  <si>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</si>
  <si>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</si>
  <si>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</si>
  <si>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</si>
  <si>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</si>
  <si>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</si>
  <si>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</si>
  <si>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</si>
  <si>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</si>
  <si>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</si>
  <si>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</si>
  <si>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</si>
  <si>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</si>
  <si>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</si>
  <si>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</si>
  <si>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</si>
  <si>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</si>
  <si>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</si>
  <si>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</si>
  <si>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</si>
  <si>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</si>
  <si>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</si>
  <si>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</si>
  <si>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</si>
  <si>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</si>
  <si>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</si>
  <si>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</si>
  <si>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</si>
  <si>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</si>
  <si>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</si>
  <si>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</si>
  <si>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</si>
  <si>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</si>
  <si>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</si>
  <si>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</si>
  <si>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</si>
  <si>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</si>
  <si>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</si>
  <si>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</si>
  <si>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</si>
  <si>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</si>
  <si>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</si>
  <si>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</si>
  <si>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</si>
  <si>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</si>
  <si>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</si>
  <si>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</si>
  <si>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</si>
  <si>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</si>
  <si>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</si>
  <si>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</si>
  <si>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</si>
  <si>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</si>
  <si>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</si>
  <si>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</si>
  <si>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</si>
  <si>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</si>
  <si>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</si>
  <si>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</si>
  <si>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</si>
  <si>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</si>
  <si>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</si>
  <si>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</si>
  <si>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</si>
  <si>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</si>
  <si>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</si>
  <si>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</si>
  <si>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</si>
  <si>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</si>
  <si>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</si>
  <si>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</si>
  <si>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</si>
  <si>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</si>
  <si>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</si>
  <si>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</si>
  <si>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</si>
  <si>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</si>
  <si>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</si>
  <si>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</si>
  <si>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</si>
  <si>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</si>
  <si>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</si>
  <si>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</si>
  <si>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</si>
  <si>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</si>
  <si>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</si>
  <si>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</si>
  <si>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</si>
  <si>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</si>
  <si>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</si>
  <si>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</si>
  <si>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</si>
  <si>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</si>
  <si>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</si>
  <si>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</si>
  <si>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</si>
  <si>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</si>
  <si>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</si>
  <si>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</si>
  <si>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</si>
  <si>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</si>
  <si>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</si>
  <si>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</si>
  <si>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</si>
  <si>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</si>
  <si>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</si>
  <si>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</si>
  <si>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</si>
  <si>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</si>
  <si>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</si>
  <si>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</si>
  <si>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</si>
  <si>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</si>
  <si>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</si>
  <si>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</si>
  <si>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</si>
  <si>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</si>
  <si>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</si>
  <si>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</si>
  <si>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</si>
  <si>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</si>
  <si>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</si>
  <si>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</si>
  <si>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</si>
  <si>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</si>
  <si>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</si>
  <si>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</si>
  <si>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</si>
  <si>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</si>
  <si>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</si>
  <si>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</si>
  <si>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</si>
  <si>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</si>
  <si>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</si>
  <si>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</si>
  <si>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</si>
  <si>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</si>
  <si>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</si>
  <si>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</si>
  <si>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</si>
  <si>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</si>
  <si>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</si>
  <si>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</si>
  <si>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</si>
  <si>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</si>
  <si>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</si>
  <si>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</si>
  <si>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</si>
  <si>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</si>
  <si>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</si>
  <si>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</si>
  <si>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</si>
  <si>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</si>
  <si>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</si>
  <si>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</si>
  <si>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</si>
  <si>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</si>
  <si>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</si>
  <si>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</si>
  <si>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</si>
  <si>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</si>
  <si>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</si>
  <si>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</si>
  <si>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</si>
  <si>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</si>
  <si>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</si>
  <si>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</si>
  <si>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</si>
  <si>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</si>
  <si>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</si>
  <si>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</si>
  <si>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</si>
  <si>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</si>
  <si>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</si>
  <si>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</si>
  <si>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</si>
  <si>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</si>
  <si>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</si>
  <si>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</si>
  <si>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</si>
  <si>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</si>
  <si>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</si>
  <si>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</si>
  <si>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</si>
  <si>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</si>
  <si>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</si>
  <si>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</si>
  <si>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</si>
  <si>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</si>
  <si>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</si>
  <si>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</si>
  <si>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</si>
  <si>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</si>
  <si>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Светлогорский район</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</si>
  <si>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</si>
  <si>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</si>
  <si>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</si>
  <si>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</si>
  <si>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</si>
  <si>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</si>
  <si>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</si>
  <si>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</si>
  <si>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</si>
  <si>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</si>
  <si>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</si>
  <si>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</si>
  <si>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</si>
  <si>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</si>
  <si>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</si>
  <si>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</si>
  <si>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</si>
  <si>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</si>
  <si>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</si>
  <si>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</si>
  <si>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</si>
  <si>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</si>
  <si>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</si>
  <si>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</si>
  <si>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</si>
  <si>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</si>
  <si>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</si>
  <si>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</si>
  <si>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</si>
  <si>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</si>
  <si>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</si>
  <si>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</si>
  <si>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</si>
  <si>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</si>
  <si>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</si>
  <si>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</si>
  <si>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</si>
  <si>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</si>
  <si>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</si>
  <si>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</si>
  <si>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</si>
  <si>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</si>
  <si>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</si>
  <si>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</si>
  <si>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</si>
  <si>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ООО "ЛесЗападСервис" договор № 349-ЛС от 30.07.2019, ДС № 1 от 25.11.2019, ДС № 2 от 27.11.2020</t>
  </si>
  <si>
    <t>требуется расширение просеки, замена неизолированного провода</t>
  </si>
  <si>
    <t>0,425 км (0)</t>
  </si>
  <si>
    <t>L_949-93</t>
  </si>
  <si>
    <t>Расширение просек ВЛ 15 кВ № 15-322 площадью 10,941 га и реконструкция участка ВЛ 15 кВ № 15-322 протяженностью 1,38 км с заменой голого провода на СИП</t>
  </si>
  <si>
    <t>ВЛ 15-322</t>
  </si>
  <si>
    <t>Среднее значение для расчета</t>
  </si>
  <si>
    <t>Всего , в том числе</t>
  </si>
  <si>
    <t>Всего в 2019 год, в том числе</t>
  </si>
  <si>
    <t>Всего в 2018 год,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</si>
  <si>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</si>
  <si>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Акт ТО б/н от 29.09.2019 ООО "ЭнЭка"</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</si>
  <si>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</si>
  <si>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 после реконструкции ВЛ.</t>
  </si>
  <si>
    <t>В целом исправна и соответствует требованиям НТД</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</si>
  <si>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DПsaidi=-0,00210869, DПsaifi=-0,00014326;</t>
  </si>
  <si>
    <t>Акт от 20.06.2017, АО "Янтарьэнерго"</t>
  </si>
  <si>
    <t>оп.2-22, 
оп.70-74, 
оп.85 -ТП 322-6,
оп.88 -ТП 322-13, 
оп.90 - ТП 322-5</t>
  </si>
  <si>
    <t>1 км СИП - 1,407 млн рублей, 1 га - 0,235 млн рублей</t>
  </si>
  <si>
    <t>2022</t>
  </si>
  <si>
    <t>Предложение по корректировке утвержденного плана</t>
  </si>
  <si>
    <t>2021 год</t>
  </si>
  <si>
    <t>2022 год</t>
  </si>
  <si>
    <t>2023 год</t>
  </si>
  <si>
    <t xml:space="preserve"> по состоянию на 01.01.2022</t>
  </si>
  <si>
    <t>30.11.2021
31.12.2021
31.01.2022</t>
  </si>
  <si>
    <t>Содержание дирекции заказчика-застройщика в ценах 2021-2022 года с НДС, млн рублей</t>
  </si>
  <si>
    <t xml:space="preserve">Принят к бухгалтерскому учету, оформлен акт приемки законченного строительством объекта </t>
  </si>
  <si>
    <t>L15з_лэп=1,467 км;
DПsaidi=-0,00210869, DПsaifi=-0,00014326;
Фтз=6,62 млн рублей</t>
  </si>
  <si>
    <t>2021, 2022</t>
  </si>
  <si>
    <t>Увеличение стоимости обусловлено отклонением объемов запланированных в ТЗ по результатам разработки ПСД, а также резким увеличением стоимости материалов и кабельно-проводниковой продукции.</t>
  </si>
  <si>
    <t>Акт технического обследования АО "Янтарьэнерго" от 20.06.2017 -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Увеличение стоимости обусловлено отклонением объемов запланированных в ТЗ по результатам разработки ПСД, а также резким увеличением стоимости материалов и кабельно-проводниковой продукции.</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</si>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</sst>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000_ ;\-#,##0.00000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0"/>
      <color theme="1"/>
      <name val="Calibri"/>
      <family val="2"/>
      <charset val="204"/>
      <scheme val="minor"/>
    </font>
    <font>
      <sz val="11"/>
      <color rgb="FFFF0000"/>
      <name val="Times New Roman"/>
      <family val="1"/>
      <charset val="204"/>
    </font>
    <font>
      <sz val="11"/>
      <name val="Calibri"/>
      <family val="2"/>
      <charset val="204"/>
    </font>
    <font>
      <sz val="1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indexed="64"/>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5" fillId="0" borderId="1" xfId="1" applyFont="1" applyFill="1" applyBorder="1" applyAlignment="1">
      <alignment wrapText="1"/>
    </xf>
    <xf numFmtId="2" fontId="37" fillId="0" borderId="54" xfId="49" applyNumberFormat="1" applyFont="1" applyBorder="1" applyAlignment="1">
      <alignment horizontal="center" vertical="center"/>
    </xf>
    <xf numFmtId="0" fontId="0" fillId="0" borderId="54" xfId="0" applyBorder="1" applyAlignment="1">
      <alignment wrapText="1"/>
    </xf>
    <xf numFmtId="0" fontId="0" fillId="0" borderId="54" xfId="0" applyFill="1" applyBorder="1" applyAlignment="1">
      <alignment wrapText="1"/>
    </xf>
    <xf numFmtId="0" fontId="0" fillId="0" borderId="54" xfId="0" applyBorder="1" applyAlignment="1">
      <alignment horizontal="center" vertical="center"/>
    </xf>
    <xf numFmtId="0" fontId="0" fillId="0" borderId="54" xfId="0" applyBorder="1"/>
    <xf numFmtId="0" fontId="0" fillId="0" borderId="54" xfId="0" applyFill="1" applyBorder="1" applyAlignment="1">
      <alignment horizontal="center" vertical="center"/>
    </xf>
    <xf numFmtId="0" fontId="0" fillId="0" borderId="53" xfId="0" applyFill="1" applyBorder="1" applyAlignment="1">
      <alignment horizontal="center" vertical="center"/>
    </xf>
    <xf numFmtId="166" fontId="0" fillId="0" borderId="54" xfId="0" applyNumberFormat="1" applyBorder="1" applyAlignment="1">
      <alignment vertical="center"/>
    </xf>
    <xf numFmtId="179" fontId="0" fillId="0" borderId="54" xfId="0" applyNumberFormat="1" applyBorder="1" applyAlignment="1">
      <alignment vertical="center"/>
    </xf>
    <xf numFmtId="0" fontId="0" fillId="0" borderId="54" xfId="0" applyBorder="1" applyAlignment="1">
      <alignment vertical="center"/>
    </xf>
    <xf numFmtId="43" fontId="0" fillId="0" borderId="54" xfId="0" applyNumberFormat="1" applyBorder="1" applyAlignment="1">
      <alignment vertical="center"/>
    </xf>
    <xf numFmtId="167" fontId="80" fillId="0" borderId="54" xfId="0" applyNumberFormat="1" applyFont="1" applyBorder="1" applyAlignment="1">
      <alignment horizontal="center" vertical="center"/>
    </xf>
    <xf numFmtId="1" fontId="80" fillId="0" borderId="54" xfId="0" applyNumberFormat="1" applyFont="1" applyBorder="1" applyAlignment="1">
      <alignment horizontal="right" vertical="center"/>
    </xf>
    <xf numFmtId="180" fontId="80" fillId="0" borderId="54" xfId="0" applyNumberFormat="1" applyFont="1" applyBorder="1" applyAlignment="1">
      <alignment horizontal="center" vertical="center"/>
    </xf>
    <xf numFmtId="167"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8" fontId="3" fillId="0" borderId="2" xfId="11" applyNumberFormat="1" applyFont="1" applyFill="1" applyBorder="1" applyAlignment="1">
      <alignment horizontal="right" vertical="center" wrapText="1"/>
    </xf>
    <xf numFmtId="43" fontId="80" fillId="0" borderId="54" xfId="0" applyNumberFormat="1" applyFont="1" applyBorder="1" applyAlignment="1">
      <alignment horizontal="center" vertical="center"/>
    </xf>
    <xf numFmtId="43" fontId="80" fillId="0" borderId="54" xfId="0" applyNumberFormat="1" applyFont="1" applyBorder="1" applyAlignment="1">
      <alignment horizontal="right"/>
    </xf>
    <xf numFmtId="0" fontId="80" fillId="0" borderId="54" xfId="0" applyFont="1" applyBorder="1"/>
    <xf numFmtId="179" fontId="80" fillId="0" borderId="54" xfId="0" applyNumberFormat="1" applyFont="1" applyBorder="1" applyAlignment="1">
      <alignment horizontal="right" vertical="center"/>
    </xf>
    <xf numFmtId="14" fontId="0" fillId="0" borderId="54" xfId="0" applyNumberFormat="1" applyBorder="1"/>
    <xf numFmtId="1" fontId="0" fillId="0" borderId="54" xfId="0" applyNumberFormat="1" applyBorder="1" applyAlignment="1">
      <alignment horizontal="right"/>
    </xf>
    <xf numFmtId="179" fontId="0" fillId="0" borderId="54" xfId="0" applyNumberFormat="1" applyBorder="1" applyAlignment="1">
      <alignment horizontal="center" vertical="center"/>
    </xf>
    <xf numFmtId="0" fontId="0" fillId="0" borderId="54" xfId="0" applyFill="1" applyBorder="1" applyAlignment="1">
      <alignment vertical="center"/>
    </xf>
    <xf numFmtId="0" fontId="11" fillId="0" borderId="54" xfId="1" applyFont="1" applyFill="1" applyBorder="1" applyAlignment="1">
      <alignment horizontal="left" vertical="center" wrapText="1"/>
    </xf>
    <xf numFmtId="0" fontId="0" fillId="0" borderId="54" xfId="0" applyFont="1" applyBorder="1"/>
    <xf numFmtId="0" fontId="82" fillId="0" borderId="55" xfId="0" applyFont="1" applyBorder="1" applyAlignment="1">
      <alignment horizontal="center" wrapText="1"/>
    </xf>
    <xf numFmtId="0" fontId="0" fillId="0" borderId="55" xfId="0" applyBorder="1" applyAlignment="1">
      <alignment horizontal="center" vertical="center" wrapText="1"/>
    </xf>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169" fontId="11" fillId="0" borderId="54" xfId="62" applyNumberFormat="1"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57"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11" fillId="0" borderId="57"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8B-4744-94EB-D5F044195231}"/>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8B-4744-94EB-D5F044195231}"/>
            </c:ext>
          </c:extLst>
        </c:ser>
        <c:dLbls>
          <c:showLegendKey val="0"/>
          <c:showVal val="0"/>
          <c:showCatName val="0"/>
          <c:showSerName val="0"/>
          <c:showPercent val="0"/>
          <c:showBubbleSize val="0"/>
        </c:dLbls>
        <c:smooth val="0"/>
        <c:axId val="875430864"/>
        <c:axId val="875431256"/>
      </c:lineChart>
      <c:catAx>
        <c:axId val="875430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5431256"/>
        <c:crosses val="autoZero"/>
        <c:auto val="1"/>
        <c:lblAlgn val="ctr"/>
        <c:lblOffset val="100"/>
        <c:noMultiLvlLbl val="0"/>
      </c:catAx>
      <c:valAx>
        <c:axId val="875431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5430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8D71-4989-B99F-F5D8CF3EE6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8D71-4989-B99F-F5D8CF3EE63F}"/>
            </c:ext>
          </c:extLst>
        </c:ser>
        <c:dLbls>
          <c:showLegendKey val="0"/>
          <c:showVal val="0"/>
          <c:showCatName val="0"/>
          <c:showSerName val="0"/>
          <c:showPercent val="0"/>
          <c:showBubbleSize val="0"/>
        </c:dLbls>
        <c:smooth val="0"/>
        <c:axId val="868974152"/>
        <c:axId val="868974544"/>
      </c:lineChart>
      <c:catAx>
        <c:axId val="868974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8974544"/>
        <c:crosses val="autoZero"/>
        <c:auto val="1"/>
        <c:lblAlgn val="ctr"/>
        <c:lblOffset val="100"/>
        <c:noMultiLvlLbl val="0"/>
      </c:catAx>
      <c:valAx>
        <c:axId val="868974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89741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80" zoomScaleSheetLayoutView="8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8" t="s">
        <v>589</v>
      </c>
      <c r="B5" s="428"/>
      <c r="C5" s="428"/>
      <c r="D5" s="133"/>
      <c r="E5" s="133"/>
      <c r="F5" s="133"/>
      <c r="G5" s="133"/>
      <c r="H5" s="133"/>
      <c r="I5" s="133"/>
      <c r="J5" s="133"/>
    </row>
    <row r="6" spans="1:22" s="15" customFormat="1" ht="18.75" x14ac:dyDescent="0.3">
      <c r="A6" s="254"/>
      <c r="H6" s="253"/>
    </row>
    <row r="7" spans="1:22" s="15" customFormat="1" ht="18.75" x14ac:dyDescent="0.2">
      <c r="A7" s="432" t="s">
        <v>6</v>
      </c>
      <c r="B7" s="432"/>
      <c r="C7" s="432"/>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33" t="s">
        <v>587</v>
      </c>
      <c r="B9" s="433"/>
      <c r="C9" s="433"/>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9" t="s">
        <v>5</v>
      </c>
      <c r="B10" s="429"/>
      <c r="C10" s="429"/>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34" t="s">
        <v>557</v>
      </c>
      <c r="B12" s="434"/>
      <c r="C12" s="434"/>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35" t="s">
        <v>4</v>
      </c>
      <c r="B13" s="435"/>
      <c r="C13" s="435"/>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36" t="s">
        <v>558</v>
      </c>
      <c r="B15" s="437"/>
      <c r="C15" s="437"/>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9" t="s">
        <v>3</v>
      </c>
      <c r="B16" s="429"/>
      <c r="C16" s="429"/>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30" t="s">
        <v>445</v>
      </c>
      <c r="B18" s="431"/>
      <c r="C18" s="431"/>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506</v>
      </c>
      <c r="D22" s="265" t="s">
        <v>505</v>
      </c>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507</v>
      </c>
      <c r="C23" s="417" t="s">
        <v>564</v>
      </c>
      <c r="D23" s="265" t="s">
        <v>504</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25"/>
      <c r="B24" s="426"/>
      <c r="C24" s="427"/>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512</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9" t="s">
        <v>508</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516</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509</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510</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509</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25"/>
      <c r="B39" s="426"/>
      <c r="C39" s="427"/>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1" t="s">
        <v>582</v>
      </c>
      <c r="D40" s="268"/>
      <c r="E40" s="268"/>
      <c r="F40" s="268"/>
      <c r="G40" s="268"/>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510</v>
      </c>
      <c r="D41" s="268" t="s">
        <v>511</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510</v>
      </c>
      <c r="D42" s="268" t="s">
        <v>511</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512</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512</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512</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512</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25"/>
      <c r="B47" s="426"/>
      <c r="C47" s="427"/>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8" t="str">
        <f>CONCATENATE(ROUND('6.2. Паспорт фин осв ввод'!U24,2)," млн рублей")</f>
        <v>6,55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8" t="str">
        <f>CONCATENATE(ROUND('6.2. Паспорт фин осв ввод'!U30,2)," млн рублей")</f>
        <v>6,49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34" sqref="L34"/>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8" t="str">
        <f>'6.1. Паспорт сетевой график'!A5:K5</f>
        <v>Год раскрытия информации: 2023 год</v>
      </c>
      <c r="B4" s="428"/>
      <c r="C4" s="428"/>
      <c r="D4" s="428"/>
      <c r="E4" s="428"/>
      <c r="F4" s="428"/>
      <c r="G4" s="428"/>
      <c r="H4" s="428"/>
      <c r="I4" s="428"/>
      <c r="J4" s="428"/>
      <c r="K4" s="428"/>
      <c r="L4" s="428"/>
      <c r="M4" s="428"/>
      <c r="N4" s="428"/>
      <c r="O4" s="428"/>
      <c r="P4" s="428"/>
      <c r="Q4" s="428"/>
      <c r="R4" s="428"/>
      <c r="S4" s="428"/>
      <c r="T4" s="428"/>
      <c r="U4" s="428"/>
    </row>
    <row r="5" spans="1:21" ht="18.75" x14ac:dyDescent="0.3">
      <c r="A5" s="55"/>
      <c r="B5" s="55"/>
      <c r="C5" s="55"/>
      <c r="D5" s="55"/>
      <c r="E5" s="55"/>
      <c r="F5" s="55"/>
      <c r="U5" s="14"/>
    </row>
    <row r="6" spans="1:21" ht="18.75" x14ac:dyDescent="0.25">
      <c r="A6" s="522" t="s">
        <v>6</v>
      </c>
      <c r="B6" s="522"/>
      <c r="C6" s="522"/>
      <c r="D6" s="522"/>
      <c r="E6" s="522"/>
      <c r="F6" s="522"/>
      <c r="G6" s="522"/>
      <c r="H6" s="522"/>
      <c r="I6" s="522"/>
      <c r="J6" s="522"/>
      <c r="K6" s="522"/>
      <c r="L6" s="522"/>
      <c r="M6" s="522"/>
      <c r="N6" s="522"/>
      <c r="O6" s="522"/>
      <c r="P6" s="522"/>
      <c r="Q6" s="522"/>
      <c r="R6" s="522"/>
      <c r="S6" s="522"/>
      <c r="T6" s="522"/>
      <c r="U6" s="522"/>
    </row>
    <row r="7" spans="1:21" ht="18.75" x14ac:dyDescent="0.25">
      <c r="A7" s="325"/>
      <c r="B7" s="325"/>
      <c r="C7" s="325"/>
      <c r="D7" s="325"/>
      <c r="E7" s="325"/>
      <c r="F7" s="325"/>
      <c r="G7" s="325"/>
      <c r="H7" s="326"/>
      <c r="I7" s="326"/>
      <c r="J7" s="326"/>
      <c r="K7" s="326"/>
      <c r="L7" s="326"/>
      <c r="M7" s="326"/>
      <c r="N7" s="326"/>
      <c r="O7" s="326"/>
      <c r="P7" s="326"/>
      <c r="Q7" s="326"/>
      <c r="R7" s="326"/>
      <c r="S7" s="326"/>
      <c r="T7" s="326"/>
      <c r="U7" s="326"/>
    </row>
    <row r="8" spans="1:21" x14ac:dyDescent="0.25">
      <c r="A8" s="523" t="str">
        <f>'6.1. Паспорт сетевой график'!A9</f>
        <v>Акционерное общество "Россети Янтарь"</v>
      </c>
      <c r="B8" s="523"/>
      <c r="C8" s="523"/>
      <c r="D8" s="523"/>
      <c r="E8" s="523"/>
      <c r="F8" s="523"/>
      <c r="G8" s="523"/>
      <c r="H8" s="523"/>
      <c r="I8" s="523"/>
      <c r="J8" s="523"/>
      <c r="K8" s="523"/>
      <c r="L8" s="523"/>
      <c r="M8" s="523"/>
      <c r="N8" s="523"/>
      <c r="O8" s="523"/>
      <c r="P8" s="523"/>
      <c r="Q8" s="523"/>
      <c r="R8" s="523"/>
      <c r="S8" s="523"/>
      <c r="T8" s="523"/>
      <c r="U8" s="523"/>
    </row>
    <row r="9" spans="1:21" ht="18.75" customHeight="1" x14ac:dyDescent="0.25">
      <c r="A9" s="515" t="s">
        <v>5</v>
      </c>
      <c r="B9" s="515"/>
      <c r="C9" s="515"/>
      <c r="D9" s="515"/>
      <c r="E9" s="515"/>
      <c r="F9" s="515"/>
      <c r="G9" s="515"/>
      <c r="H9" s="515"/>
      <c r="I9" s="515"/>
      <c r="J9" s="515"/>
      <c r="K9" s="515"/>
      <c r="L9" s="515"/>
      <c r="M9" s="515"/>
      <c r="N9" s="515"/>
      <c r="O9" s="515"/>
      <c r="P9" s="515"/>
      <c r="Q9" s="515"/>
      <c r="R9" s="515"/>
      <c r="S9" s="515"/>
      <c r="T9" s="515"/>
      <c r="U9" s="515"/>
    </row>
    <row r="10" spans="1:21" ht="18.75" x14ac:dyDescent="0.25">
      <c r="A10" s="325"/>
      <c r="B10" s="325"/>
      <c r="C10" s="325"/>
      <c r="D10" s="325"/>
      <c r="E10" s="325"/>
      <c r="F10" s="325"/>
      <c r="G10" s="325"/>
      <c r="H10" s="326"/>
      <c r="I10" s="326"/>
      <c r="J10" s="326"/>
      <c r="K10" s="326"/>
      <c r="L10" s="326"/>
      <c r="M10" s="326"/>
      <c r="N10" s="326"/>
      <c r="O10" s="326"/>
      <c r="P10" s="326"/>
      <c r="Q10" s="326"/>
      <c r="R10" s="326"/>
      <c r="S10" s="326"/>
      <c r="T10" s="326"/>
      <c r="U10" s="326"/>
    </row>
    <row r="11" spans="1:21" x14ac:dyDescent="0.25">
      <c r="A11" s="523" t="str">
        <f>'6.1. Паспорт сетевой график'!A12</f>
        <v>L_949-93</v>
      </c>
      <c r="B11" s="523"/>
      <c r="C11" s="523"/>
      <c r="D11" s="523"/>
      <c r="E11" s="523"/>
      <c r="F11" s="523"/>
      <c r="G11" s="523"/>
      <c r="H11" s="523"/>
      <c r="I11" s="523"/>
      <c r="J11" s="523"/>
      <c r="K11" s="523"/>
      <c r="L11" s="523"/>
      <c r="M11" s="523"/>
      <c r="N11" s="523"/>
      <c r="O11" s="523"/>
      <c r="P11" s="523"/>
      <c r="Q11" s="523"/>
      <c r="R11" s="523"/>
      <c r="S11" s="523"/>
      <c r="T11" s="523"/>
      <c r="U11" s="523"/>
    </row>
    <row r="12" spans="1:21" x14ac:dyDescent="0.25">
      <c r="A12" s="515" t="s">
        <v>4</v>
      </c>
      <c r="B12" s="515"/>
      <c r="C12" s="515"/>
      <c r="D12" s="515"/>
      <c r="E12" s="515"/>
      <c r="F12" s="515"/>
      <c r="G12" s="515"/>
      <c r="H12" s="515"/>
      <c r="I12" s="515"/>
      <c r="J12" s="515"/>
      <c r="K12" s="515"/>
      <c r="L12" s="515"/>
      <c r="M12" s="515"/>
      <c r="N12" s="515"/>
      <c r="O12" s="515"/>
      <c r="P12" s="515"/>
      <c r="Q12" s="515"/>
      <c r="R12" s="515"/>
      <c r="S12" s="515"/>
      <c r="T12" s="515"/>
      <c r="U12" s="515"/>
    </row>
    <row r="13" spans="1:21" ht="16.5" customHeight="1" x14ac:dyDescent="0.3">
      <c r="A13" s="327"/>
      <c r="B13" s="327"/>
      <c r="C13" s="327"/>
      <c r="D13" s="327"/>
      <c r="E13" s="327"/>
      <c r="F13" s="327"/>
      <c r="G13" s="327"/>
      <c r="H13" s="65"/>
      <c r="I13" s="65"/>
      <c r="J13" s="65"/>
      <c r="K13" s="65"/>
      <c r="L13" s="65"/>
      <c r="M13" s="65"/>
      <c r="N13" s="65"/>
      <c r="O13" s="65"/>
      <c r="P13" s="65"/>
      <c r="Q13" s="65"/>
      <c r="R13" s="65"/>
      <c r="S13" s="65"/>
      <c r="T13" s="65"/>
      <c r="U13" s="65"/>
    </row>
    <row r="14" spans="1:21" ht="36" customHeight="1" x14ac:dyDescent="0.25">
      <c r="A14" s="518" t="str">
        <f>'6.1. Паспорт сетевой график'!A15</f>
        <v>Расширение просек ВЛ 15 кВ № 15-322 площадью 10,941 га и реконструкция участка ВЛ 15 кВ № 15-322 протяженностью 1,38 км с заменой голого провода на СИП</v>
      </c>
      <c r="B14" s="518"/>
      <c r="C14" s="518"/>
      <c r="D14" s="518"/>
      <c r="E14" s="518"/>
      <c r="F14" s="518"/>
      <c r="G14" s="518"/>
      <c r="H14" s="518"/>
      <c r="I14" s="518"/>
      <c r="J14" s="518"/>
      <c r="K14" s="518"/>
      <c r="L14" s="518"/>
      <c r="M14" s="518"/>
      <c r="N14" s="518"/>
      <c r="O14" s="518"/>
      <c r="P14" s="518"/>
      <c r="Q14" s="518"/>
      <c r="R14" s="518"/>
      <c r="S14" s="518"/>
      <c r="T14" s="518"/>
      <c r="U14" s="518"/>
    </row>
    <row r="15" spans="1:21" ht="15.75" customHeight="1" x14ac:dyDescent="0.25">
      <c r="A15" s="515" t="s">
        <v>3</v>
      </c>
      <c r="B15" s="515"/>
      <c r="C15" s="515"/>
      <c r="D15" s="515"/>
      <c r="E15" s="515"/>
      <c r="F15" s="515"/>
      <c r="G15" s="515"/>
      <c r="H15" s="515"/>
      <c r="I15" s="515"/>
      <c r="J15" s="515"/>
      <c r="K15" s="515"/>
      <c r="L15" s="515"/>
      <c r="M15" s="515"/>
      <c r="N15" s="515"/>
      <c r="O15" s="515"/>
      <c r="P15" s="515"/>
      <c r="Q15" s="515"/>
      <c r="R15" s="515"/>
      <c r="S15" s="515"/>
      <c r="T15" s="515"/>
      <c r="U15" s="515"/>
    </row>
    <row r="16" spans="1:21" x14ac:dyDescent="0.25">
      <c r="A16" s="519"/>
      <c r="B16" s="519"/>
      <c r="C16" s="519"/>
      <c r="D16" s="519"/>
      <c r="E16" s="519"/>
      <c r="F16" s="519"/>
      <c r="G16" s="519"/>
      <c r="H16" s="519"/>
      <c r="I16" s="519"/>
      <c r="J16" s="519"/>
      <c r="K16" s="519"/>
      <c r="L16" s="519"/>
      <c r="M16" s="519"/>
      <c r="N16" s="519"/>
      <c r="O16" s="519"/>
      <c r="P16" s="519"/>
      <c r="Q16" s="519"/>
      <c r="R16" s="519"/>
      <c r="S16" s="519"/>
      <c r="T16" s="519"/>
      <c r="U16" s="519"/>
    </row>
    <row r="17" spans="1:24" x14ac:dyDescent="0.25">
      <c r="A17" s="55"/>
      <c r="H17" s="55"/>
      <c r="I17" s="55"/>
      <c r="J17" s="55"/>
      <c r="K17" s="55"/>
      <c r="L17" s="55"/>
      <c r="M17" s="55"/>
      <c r="N17" s="55"/>
      <c r="O17" s="55"/>
      <c r="P17" s="55"/>
      <c r="Q17" s="55"/>
      <c r="R17" s="55"/>
      <c r="S17" s="55"/>
      <c r="T17" s="55"/>
    </row>
    <row r="18" spans="1:24" x14ac:dyDescent="0.25">
      <c r="A18" s="520" t="s">
        <v>430</v>
      </c>
      <c r="B18" s="520"/>
      <c r="C18" s="520"/>
      <c r="D18" s="520"/>
      <c r="E18" s="520"/>
      <c r="F18" s="520"/>
      <c r="G18" s="520"/>
      <c r="H18" s="520"/>
      <c r="I18" s="520"/>
      <c r="J18" s="520"/>
      <c r="K18" s="520"/>
      <c r="L18" s="520"/>
      <c r="M18" s="520"/>
      <c r="N18" s="520"/>
      <c r="O18" s="520"/>
      <c r="P18" s="520"/>
      <c r="Q18" s="520"/>
      <c r="R18" s="520"/>
      <c r="S18" s="520"/>
      <c r="T18" s="520"/>
      <c r="U18" s="520"/>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27" t="s">
        <v>180</v>
      </c>
      <c r="B20" s="527" t="s">
        <v>179</v>
      </c>
      <c r="C20" s="513" t="s">
        <v>178</v>
      </c>
      <c r="D20" s="513"/>
      <c r="E20" s="530" t="s">
        <v>177</v>
      </c>
      <c r="F20" s="530"/>
      <c r="G20" s="531" t="s">
        <v>551</v>
      </c>
      <c r="H20" s="516" t="s">
        <v>575</v>
      </c>
      <c r="I20" s="517"/>
      <c r="J20" s="517"/>
      <c r="K20" s="517"/>
      <c r="L20" s="516" t="s">
        <v>576</v>
      </c>
      <c r="M20" s="517"/>
      <c r="N20" s="517"/>
      <c r="O20" s="517"/>
      <c r="P20" s="516" t="s">
        <v>577</v>
      </c>
      <c r="Q20" s="517"/>
      <c r="R20" s="517"/>
      <c r="S20" s="517"/>
      <c r="T20" s="521" t="s">
        <v>176</v>
      </c>
      <c r="U20" s="521"/>
      <c r="V20" s="64"/>
      <c r="W20" s="64"/>
      <c r="X20" s="64"/>
    </row>
    <row r="21" spans="1:24" ht="99.75" customHeight="1" x14ac:dyDescent="0.25">
      <c r="A21" s="528"/>
      <c r="B21" s="528"/>
      <c r="C21" s="513"/>
      <c r="D21" s="513"/>
      <c r="E21" s="530"/>
      <c r="F21" s="530"/>
      <c r="G21" s="532"/>
      <c r="H21" s="513" t="s">
        <v>1</v>
      </c>
      <c r="I21" s="513"/>
      <c r="J21" s="513" t="s">
        <v>8</v>
      </c>
      <c r="K21" s="513"/>
      <c r="L21" s="513" t="s">
        <v>1</v>
      </c>
      <c r="M21" s="513"/>
      <c r="N21" s="513" t="s">
        <v>8</v>
      </c>
      <c r="O21" s="513"/>
      <c r="P21" s="513" t="s">
        <v>1</v>
      </c>
      <c r="Q21" s="513"/>
      <c r="R21" s="513" t="s">
        <v>8</v>
      </c>
      <c r="S21" s="513"/>
      <c r="T21" s="521"/>
      <c r="U21" s="521"/>
    </row>
    <row r="22" spans="1:24" ht="89.25" customHeight="1" x14ac:dyDescent="0.25">
      <c r="A22" s="529"/>
      <c r="B22" s="529"/>
      <c r="C22" s="421" t="s">
        <v>1</v>
      </c>
      <c r="D22" s="421" t="s">
        <v>175</v>
      </c>
      <c r="E22" s="422" t="s">
        <v>525</v>
      </c>
      <c r="F22" s="422" t="s">
        <v>578</v>
      </c>
      <c r="G22" s="533"/>
      <c r="H22" s="328" t="s">
        <v>411</v>
      </c>
      <c r="I22" s="328" t="s">
        <v>412</v>
      </c>
      <c r="J22" s="328" t="s">
        <v>411</v>
      </c>
      <c r="K22" s="328" t="s">
        <v>412</v>
      </c>
      <c r="L22" s="328" t="s">
        <v>411</v>
      </c>
      <c r="M22" s="328" t="s">
        <v>412</v>
      </c>
      <c r="N22" s="328" t="s">
        <v>411</v>
      </c>
      <c r="O22" s="328" t="s">
        <v>412</v>
      </c>
      <c r="P22" s="328" t="s">
        <v>411</v>
      </c>
      <c r="Q22" s="328" t="s">
        <v>412</v>
      </c>
      <c r="R22" s="328" t="s">
        <v>411</v>
      </c>
      <c r="S22" s="328" t="s">
        <v>412</v>
      </c>
      <c r="T22" s="352" t="s">
        <v>1</v>
      </c>
      <c r="U22" s="352" t="s">
        <v>8</v>
      </c>
    </row>
    <row r="23" spans="1:24" ht="19.5" customHeight="1" x14ac:dyDescent="0.25">
      <c r="A23" s="373">
        <v>1</v>
      </c>
      <c r="B23" s="373">
        <v>2</v>
      </c>
      <c r="C23" s="373">
        <v>3</v>
      </c>
      <c r="D23" s="373">
        <v>4</v>
      </c>
      <c r="E23" s="373">
        <v>5</v>
      </c>
      <c r="F23" s="373">
        <v>6</v>
      </c>
      <c r="G23" s="373">
        <v>7</v>
      </c>
      <c r="H23" s="373">
        <v>28</v>
      </c>
      <c r="I23" s="373">
        <v>29</v>
      </c>
      <c r="J23" s="373">
        <v>30</v>
      </c>
      <c r="K23" s="373">
        <v>31</v>
      </c>
      <c r="L23" s="373">
        <v>32</v>
      </c>
      <c r="M23" s="373">
        <v>33</v>
      </c>
      <c r="N23" s="373">
        <v>34</v>
      </c>
      <c r="O23" s="373">
        <v>35</v>
      </c>
      <c r="P23" s="373">
        <v>36</v>
      </c>
      <c r="Q23" s="373">
        <v>37</v>
      </c>
      <c r="R23" s="373">
        <v>38</v>
      </c>
      <c r="S23" s="373">
        <v>39</v>
      </c>
      <c r="T23" s="373">
        <v>28</v>
      </c>
      <c r="U23" s="373">
        <v>29</v>
      </c>
    </row>
    <row r="24" spans="1:24" ht="47.25" customHeight="1" x14ac:dyDescent="0.25">
      <c r="A24" s="329">
        <v>1</v>
      </c>
      <c r="B24" s="330" t="s">
        <v>174</v>
      </c>
      <c r="C24" s="331">
        <f t="shared" ref="C24:G24" si="0">SUM(C25:C29)</f>
        <v>6.6194779500000003</v>
      </c>
      <c r="D24" s="331">
        <f t="shared" si="0"/>
        <v>0</v>
      </c>
      <c r="E24" s="331">
        <f t="shared" si="0"/>
        <v>6.6194779500000003</v>
      </c>
      <c r="F24" s="331">
        <f t="shared" si="0"/>
        <v>8.4558379999999822E-2</v>
      </c>
      <c r="G24" s="331">
        <f t="shared" si="0"/>
        <v>6.6666669999999997E-2</v>
      </c>
      <c r="H24" s="331">
        <f t="shared" ref="H24:S24" si="1">SUM(H25:H29)</f>
        <v>4.2760185799999997</v>
      </c>
      <c r="I24" s="331">
        <f t="shared" si="1"/>
        <v>0</v>
      </c>
      <c r="J24" s="331">
        <f t="shared" si="1"/>
        <v>6.4682529000000004</v>
      </c>
      <c r="K24" s="331">
        <f t="shared" si="1"/>
        <v>0</v>
      </c>
      <c r="L24" s="331">
        <f t="shared" si="1"/>
        <v>8.4558380000000002E-2</v>
      </c>
      <c r="M24" s="331">
        <f t="shared" si="1"/>
        <v>0</v>
      </c>
      <c r="N24" s="331">
        <f t="shared" si="1"/>
        <v>8.4558380000000002E-2</v>
      </c>
      <c r="O24" s="331">
        <f t="shared" si="1"/>
        <v>0</v>
      </c>
      <c r="P24" s="331">
        <f t="shared" si="1"/>
        <v>0</v>
      </c>
      <c r="Q24" s="331">
        <f t="shared" si="1"/>
        <v>0</v>
      </c>
      <c r="R24" s="331">
        <f t="shared" si="1"/>
        <v>0</v>
      </c>
      <c r="S24" s="331">
        <f t="shared" si="1"/>
        <v>0</v>
      </c>
      <c r="T24" s="331">
        <f>H24+L24+P24</f>
        <v>4.3605769599999995</v>
      </c>
      <c r="U24" s="331">
        <f>J24+N24+R24</f>
        <v>6.5528112800000002</v>
      </c>
    </row>
    <row r="25" spans="1:24" ht="24" customHeight="1" x14ac:dyDescent="0.25">
      <c r="A25" s="332" t="s">
        <v>173</v>
      </c>
      <c r="B25" s="333" t="s">
        <v>172</v>
      </c>
      <c r="C25" s="331">
        <v>0</v>
      </c>
      <c r="D25" s="331">
        <v>0</v>
      </c>
      <c r="E25" s="331">
        <f>C25</f>
        <v>0</v>
      </c>
      <c r="F25" s="331">
        <f>E25-G25-J25</f>
        <v>0</v>
      </c>
      <c r="G25" s="334">
        <v>0</v>
      </c>
      <c r="H25" s="334">
        <v>0</v>
      </c>
      <c r="I25" s="334">
        <v>0</v>
      </c>
      <c r="J25" s="334">
        <v>0</v>
      </c>
      <c r="K25" s="334">
        <v>0</v>
      </c>
      <c r="L25" s="334">
        <v>0</v>
      </c>
      <c r="M25" s="334">
        <v>0</v>
      </c>
      <c r="N25" s="334">
        <v>0</v>
      </c>
      <c r="O25" s="334">
        <v>0</v>
      </c>
      <c r="P25" s="334">
        <v>0</v>
      </c>
      <c r="Q25" s="334">
        <v>0</v>
      </c>
      <c r="R25" s="334">
        <v>0</v>
      </c>
      <c r="S25" s="334">
        <v>0</v>
      </c>
      <c r="T25" s="331">
        <f t="shared" ref="T25:T64" si="2">H25+L25+P25</f>
        <v>0</v>
      </c>
      <c r="U25" s="331">
        <f t="shared" ref="U25:U64" si="3">J25+N25+R25</f>
        <v>0</v>
      </c>
    </row>
    <row r="26" spans="1:24" x14ac:dyDescent="0.25">
      <c r="A26" s="332" t="s">
        <v>171</v>
      </c>
      <c r="B26" s="333" t="s">
        <v>170</v>
      </c>
      <c r="C26" s="331">
        <v>0</v>
      </c>
      <c r="D26" s="331">
        <v>0</v>
      </c>
      <c r="E26" s="331">
        <f>C26</f>
        <v>0</v>
      </c>
      <c r="F26" s="331">
        <f t="shared" ref="F26:F29" si="4">E26-G26-J26</f>
        <v>0</v>
      </c>
      <c r="G26" s="334">
        <v>0</v>
      </c>
      <c r="H26" s="334">
        <v>0</v>
      </c>
      <c r="I26" s="334">
        <v>0</v>
      </c>
      <c r="J26" s="334">
        <v>0</v>
      </c>
      <c r="K26" s="334">
        <v>0</v>
      </c>
      <c r="L26" s="334">
        <v>0</v>
      </c>
      <c r="M26" s="334">
        <v>0</v>
      </c>
      <c r="N26" s="334">
        <v>0</v>
      </c>
      <c r="O26" s="334">
        <v>0</v>
      </c>
      <c r="P26" s="334">
        <v>0</v>
      </c>
      <c r="Q26" s="334">
        <v>0</v>
      </c>
      <c r="R26" s="334">
        <v>0</v>
      </c>
      <c r="S26" s="334">
        <v>0</v>
      </c>
      <c r="T26" s="331">
        <f t="shared" si="2"/>
        <v>0</v>
      </c>
      <c r="U26" s="331">
        <f t="shared" si="3"/>
        <v>0</v>
      </c>
    </row>
    <row r="27" spans="1:24" ht="31.5" x14ac:dyDescent="0.25">
      <c r="A27" s="332" t="s">
        <v>169</v>
      </c>
      <c r="B27" s="333" t="s">
        <v>367</v>
      </c>
      <c r="C27" s="331">
        <v>6.6194779500000003</v>
      </c>
      <c r="D27" s="331">
        <v>0</v>
      </c>
      <c r="E27" s="331">
        <f>C27</f>
        <v>6.6194779500000003</v>
      </c>
      <c r="F27" s="331">
        <f t="shared" si="4"/>
        <v>8.4558379999999822E-2</v>
      </c>
      <c r="G27" s="334">
        <v>6.6666669999999997E-2</v>
      </c>
      <c r="H27" s="334">
        <v>4.2760185799999997</v>
      </c>
      <c r="I27" s="334">
        <v>0</v>
      </c>
      <c r="J27" s="334">
        <v>6.4682529000000004</v>
      </c>
      <c r="K27" s="334">
        <v>0</v>
      </c>
      <c r="L27" s="334">
        <v>8.4558380000000002E-2</v>
      </c>
      <c r="M27" s="334">
        <v>0</v>
      </c>
      <c r="N27" s="334">
        <v>8.4558380000000002E-2</v>
      </c>
      <c r="O27" s="334">
        <v>0</v>
      </c>
      <c r="P27" s="334">
        <v>0</v>
      </c>
      <c r="Q27" s="334">
        <v>0</v>
      </c>
      <c r="R27" s="334">
        <v>0</v>
      </c>
      <c r="S27" s="334">
        <v>0</v>
      </c>
      <c r="T27" s="331">
        <f t="shared" si="2"/>
        <v>4.3605769599999995</v>
      </c>
      <c r="U27" s="331">
        <f t="shared" si="3"/>
        <v>6.5528112800000002</v>
      </c>
    </row>
    <row r="28" spans="1:24" x14ac:dyDescent="0.25">
      <c r="A28" s="332" t="s">
        <v>168</v>
      </c>
      <c r="B28" s="333" t="s">
        <v>517</v>
      </c>
      <c r="C28" s="331">
        <v>0</v>
      </c>
      <c r="D28" s="331">
        <v>0</v>
      </c>
      <c r="E28" s="331">
        <f>C28</f>
        <v>0</v>
      </c>
      <c r="F28" s="331">
        <f t="shared" si="4"/>
        <v>0</v>
      </c>
      <c r="G28" s="334">
        <v>0</v>
      </c>
      <c r="H28" s="334">
        <v>0</v>
      </c>
      <c r="I28" s="334">
        <v>0</v>
      </c>
      <c r="J28" s="334">
        <v>0</v>
      </c>
      <c r="K28" s="334">
        <v>0</v>
      </c>
      <c r="L28" s="334">
        <v>0</v>
      </c>
      <c r="M28" s="334">
        <v>0</v>
      </c>
      <c r="N28" s="334">
        <v>0</v>
      </c>
      <c r="O28" s="334">
        <v>0</v>
      </c>
      <c r="P28" s="334">
        <v>0</v>
      </c>
      <c r="Q28" s="334">
        <v>0</v>
      </c>
      <c r="R28" s="334">
        <v>0</v>
      </c>
      <c r="S28" s="334">
        <v>0</v>
      </c>
      <c r="T28" s="331">
        <f t="shared" si="2"/>
        <v>0</v>
      </c>
      <c r="U28" s="331">
        <f t="shared" si="3"/>
        <v>0</v>
      </c>
    </row>
    <row r="29" spans="1:24" x14ac:dyDescent="0.25">
      <c r="A29" s="332" t="s">
        <v>167</v>
      </c>
      <c r="B29" s="63" t="s">
        <v>166</v>
      </c>
      <c r="C29" s="331">
        <v>0</v>
      </c>
      <c r="D29" s="331">
        <v>0</v>
      </c>
      <c r="E29" s="331">
        <f>C29</f>
        <v>0</v>
      </c>
      <c r="F29" s="331">
        <f t="shared" si="4"/>
        <v>0</v>
      </c>
      <c r="G29" s="334">
        <v>0</v>
      </c>
      <c r="H29" s="334">
        <v>0</v>
      </c>
      <c r="I29" s="334">
        <v>0</v>
      </c>
      <c r="J29" s="334">
        <v>0</v>
      </c>
      <c r="K29" s="334">
        <v>0</v>
      </c>
      <c r="L29" s="334">
        <v>0</v>
      </c>
      <c r="M29" s="334">
        <v>0</v>
      </c>
      <c r="N29" s="334">
        <v>0</v>
      </c>
      <c r="O29" s="334">
        <v>0</v>
      </c>
      <c r="P29" s="334">
        <v>0</v>
      </c>
      <c r="Q29" s="334">
        <v>0</v>
      </c>
      <c r="R29" s="334">
        <v>0</v>
      </c>
      <c r="S29" s="334">
        <v>0</v>
      </c>
      <c r="T29" s="331">
        <f t="shared" si="2"/>
        <v>0</v>
      </c>
      <c r="U29" s="331">
        <f t="shared" si="3"/>
        <v>0</v>
      </c>
    </row>
    <row r="30" spans="1:24" s="335" customFormat="1" ht="47.25" x14ac:dyDescent="0.25">
      <c r="A30" s="329" t="s">
        <v>60</v>
      </c>
      <c r="B30" s="330" t="s">
        <v>165</v>
      </c>
      <c r="C30" s="331">
        <f t="shared" ref="C30:D30" si="5">SUM(C31:C34)</f>
        <v>6.5607732400000014</v>
      </c>
      <c r="D30" s="331">
        <f t="shared" si="5"/>
        <v>0</v>
      </c>
      <c r="E30" s="331">
        <f>SUM(E31:E34)</f>
        <v>6.5607732400000014</v>
      </c>
      <c r="F30" s="331">
        <f t="shared" ref="F30:H30" si="6">SUM(F31:F34)</f>
        <v>7.0465319999999998E-2</v>
      </c>
      <c r="G30" s="331">
        <f t="shared" si="6"/>
        <v>6.6666669999999997E-2</v>
      </c>
      <c r="H30" s="331">
        <f t="shared" si="6"/>
        <v>4.5200774900000003</v>
      </c>
      <c r="I30" s="331">
        <f t="shared" ref="I30:S30" si="7">SUM(I31:I34)</f>
        <v>0</v>
      </c>
      <c r="J30" s="331">
        <f t="shared" si="7"/>
        <v>6.4236412500000002</v>
      </c>
      <c r="K30" s="331">
        <f t="shared" si="7"/>
        <v>0</v>
      </c>
      <c r="L30" s="331">
        <f t="shared" si="7"/>
        <v>7.0465319999999998E-2</v>
      </c>
      <c r="M30" s="331">
        <f t="shared" si="7"/>
        <v>0</v>
      </c>
      <c r="N30" s="331">
        <f t="shared" si="7"/>
        <v>7.0465319999999998E-2</v>
      </c>
      <c r="O30" s="331">
        <f t="shared" si="7"/>
        <v>0</v>
      </c>
      <c r="P30" s="331">
        <f t="shared" si="7"/>
        <v>0</v>
      </c>
      <c r="Q30" s="331">
        <f t="shared" si="7"/>
        <v>0</v>
      </c>
      <c r="R30" s="331">
        <f t="shared" si="7"/>
        <v>0</v>
      </c>
      <c r="S30" s="331">
        <f t="shared" si="7"/>
        <v>0</v>
      </c>
      <c r="T30" s="331">
        <f t="shared" si="2"/>
        <v>4.5905428100000005</v>
      </c>
      <c r="U30" s="331">
        <f t="shared" si="3"/>
        <v>6.4941065700000005</v>
      </c>
      <c r="W30" s="54"/>
    </row>
    <row r="31" spans="1:24" x14ac:dyDescent="0.25">
      <c r="A31" s="329" t="s">
        <v>164</v>
      </c>
      <c r="B31" s="333" t="s">
        <v>163</v>
      </c>
      <c r="C31" s="331">
        <v>6.6666669999999997E-2</v>
      </c>
      <c r="D31" s="331">
        <v>0</v>
      </c>
      <c r="E31" s="331">
        <f t="shared" ref="E31:E64" si="8">C31</f>
        <v>6.6666669999999997E-2</v>
      </c>
      <c r="F31" s="331">
        <f t="shared" ref="F31:F64" si="9">E31-G31-J31</f>
        <v>0</v>
      </c>
      <c r="G31" s="334">
        <v>6.6666669999999997E-2</v>
      </c>
      <c r="H31" s="334">
        <v>0</v>
      </c>
      <c r="I31" s="334">
        <v>0</v>
      </c>
      <c r="J31" s="334">
        <v>0</v>
      </c>
      <c r="K31" s="334">
        <v>0</v>
      </c>
      <c r="L31" s="334">
        <v>0</v>
      </c>
      <c r="M31" s="334">
        <v>0</v>
      </c>
      <c r="N31" s="334">
        <v>0</v>
      </c>
      <c r="O31" s="334">
        <v>0</v>
      </c>
      <c r="P31" s="334">
        <v>0</v>
      </c>
      <c r="Q31" s="334">
        <v>0</v>
      </c>
      <c r="R31" s="334">
        <v>0</v>
      </c>
      <c r="S31" s="334">
        <v>0</v>
      </c>
      <c r="T31" s="331">
        <f t="shared" si="2"/>
        <v>0</v>
      </c>
      <c r="U31" s="331">
        <f t="shared" si="3"/>
        <v>0</v>
      </c>
    </row>
    <row r="32" spans="1:24" ht="31.5" x14ac:dyDescent="0.25">
      <c r="A32" s="329" t="s">
        <v>162</v>
      </c>
      <c r="B32" s="333" t="s">
        <v>161</v>
      </c>
      <c r="C32" s="331">
        <v>6.1038720000000009</v>
      </c>
      <c r="D32" s="331">
        <v>0</v>
      </c>
      <c r="E32" s="331">
        <f t="shared" si="8"/>
        <v>6.1038720000000009</v>
      </c>
      <c r="F32" s="331">
        <f t="shared" si="9"/>
        <v>0</v>
      </c>
      <c r="G32" s="334">
        <v>0</v>
      </c>
      <c r="H32" s="334">
        <v>4.2444135799999998</v>
      </c>
      <c r="I32" s="334">
        <v>0</v>
      </c>
      <c r="J32" s="334">
        <v>6.103872</v>
      </c>
      <c r="K32" s="334">
        <v>0</v>
      </c>
      <c r="L32" s="334">
        <v>0</v>
      </c>
      <c r="M32" s="334">
        <v>0</v>
      </c>
      <c r="N32" s="334">
        <v>0</v>
      </c>
      <c r="O32" s="334">
        <v>0</v>
      </c>
      <c r="P32" s="334">
        <v>0</v>
      </c>
      <c r="Q32" s="334">
        <v>0</v>
      </c>
      <c r="R32" s="334">
        <v>0</v>
      </c>
      <c r="S32" s="334">
        <v>0</v>
      </c>
      <c r="T32" s="331">
        <f t="shared" si="2"/>
        <v>4.2444135799999998</v>
      </c>
      <c r="U32" s="331">
        <f t="shared" si="3"/>
        <v>6.103872</v>
      </c>
    </row>
    <row r="33" spans="1:21" x14ac:dyDescent="0.25">
      <c r="A33" s="329" t="s">
        <v>160</v>
      </c>
      <c r="B33" s="333" t="s">
        <v>159</v>
      </c>
      <c r="C33" s="331">
        <v>7.3311000000000001E-2</v>
      </c>
      <c r="D33" s="331">
        <v>0</v>
      </c>
      <c r="E33" s="331">
        <f t="shared" si="8"/>
        <v>7.3311000000000001E-2</v>
      </c>
      <c r="F33" s="331">
        <f t="shared" si="9"/>
        <v>0</v>
      </c>
      <c r="G33" s="334">
        <v>0</v>
      </c>
      <c r="H33" s="334">
        <v>0</v>
      </c>
      <c r="I33" s="334">
        <v>0</v>
      </c>
      <c r="J33" s="334">
        <v>7.3311000000000001E-2</v>
      </c>
      <c r="K33" s="334">
        <v>0</v>
      </c>
      <c r="L33" s="334">
        <v>0</v>
      </c>
      <c r="M33" s="334">
        <v>0</v>
      </c>
      <c r="N33" s="334">
        <v>0</v>
      </c>
      <c r="O33" s="334">
        <v>0</v>
      </c>
      <c r="P33" s="334">
        <v>0</v>
      </c>
      <c r="Q33" s="334">
        <v>0</v>
      </c>
      <c r="R33" s="334">
        <v>0</v>
      </c>
      <c r="S33" s="334">
        <v>0</v>
      </c>
      <c r="T33" s="331">
        <f t="shared" si="2"/>
        <v>0</v>
      </c>
      <c r="U33" s="331">
        <f t="shared" si="3"/>
        <v>7.3311000000000001E-2</v>
      </c>
    </row>
    <row r="34" spans="1:21" x14ac:dyDescent="0.25">
      <c r="A34" s="329" t="s">
        <v>158</v>
      </c>
      <c r="B34" s="333" t="s">
        <v>157</v>
      </c>
      <c r="C34" s="331">
        <v>0.31692356999999999</v>
      </c>
      <c r="D34" s="331">
        <v>0</v>
      </c>
      <c r="E34" s="331">
        <f t="shared" si="8"/>
        <v>0.31692356999999999</v>
      </c>
      <c r="F34" s="331">
        <f t="shared" si="9"/>
        <v>7.0465319999999998E-2</v>
      </c>
      <c r="G34" s="334">
        <v>0</v>
      </c>
      <c r="H34" s="334">
        <v>0.27566391000000001</v>
      </c>
      <c r="I34" s="334">
        <v>0</v>
      </c>
      <c r="J34" s="334">
        <v>0.24645824999999999</v>
      </c>
      <c r="K34" s="334">
        <v>0</v>
      </c>
      <c r="L34" s="334">
        <v>7.0465319999999998E-2</v>
      </c>
      <c r="M34" s="334">
        <v>0</v>
      </c>
      <c r="N34" s="334">
        <v>7.0465319999999998E-2</v>
      </c>
      <c r="O34" s="334">
        <v>0</v>
      </c>
      <c r="P34" s="334">
        <v>0</v>
      </c>
      <c r="Q34" s="334">
        <v>0</v>
      </c>
      <c r="R34" s="334">
        <v>0</v>
      </c>
      <c r="S34" s="334">
        <v>0</v>
      </c>
      <c r="T34" s="331">
        <f t="shared" si="2"/>
        <v>0.34612923000000001</v>
      </c>
      <c r="U34" s="331">
        <f t="shared" si="3"/>
        <v>0.31692356999999999</v>
      </c>
    </row>
    <row r="35" spans="1:21" s="335" customFormat="1" ht="31.5" x14ac:dyDescent="0.25">
      <c r="A35" s="329" t="s">
        <v>59</v>
      </c>
      <c r="B35" s="330" t="s">
        <v>156</v>
      </c>
      <c r="C35" s="331">
        <v>0</v>
      </c>
      <c r="D35" s="331">
        <v>0</v>
      </c>
      <c r="E35" s="331">
        <f t="shared" si="8"/>
        <v>0</v>
      </c>
      <c r="F35" s="331">
        <f t="shared" si="9"/>
        <v>0</v>
      </c>
      <c r="G35" s="331">
        <v>0</v>
      </c>
      <c r="H35" s="331">
        <v>0</v>
      </c>
      <c r="I35" s="331">
        <v>0</v>
      </c>
      <c r="J35" s="331">
        <v>0</v>
      </c>
      <c r="K35" s="331">
        <v>0</v>
      </c>
      <c r="L35" s="331">
        <v>0</v>
      </c>
      <c r="M35" s="331">
        <v>0</v>
      </c>
      <c r="N35" s="331">
        <v>0</v>
      </c>
      <c r="O35" s="331">
        <v>0</v>
      </c>
      <c r="P35" s="331">
        <v>0</v>
      </c>
      <c r="Q35" s="331">
        <v>0</v>
      </c>
      <c r="R35" s="331">
        <v>0</v>
      </c>
      <c r="S35" s="331">
        <v>0</v>
      </c>
      <c r="T35" s="331">
        <f t="shared" si="2"/>
        <v>0</v>
      </c>
      <c r="U35" s="331">
        <f t="shared" si="3"/>
        <v>0</v>
      </c>
    </row>
    <row r="36" spans="1:21" ht="31.5" x14ac:dyDescent="0.25">
      <c r="A36" s="332" t="s">
        <v>155</v>
      </c>
      <c r="B36" s="336" t="s">
        <v>154</v>
      </c>
      <c r="C36" s="331">
        <v>0</v>
      </c>
      <c r="D36" s="331">
        <v>0</v>
      </c>
      <c r="E36" s="331">
        <f t="shared" si="8"/>
        <v>0</v>
      </c>
      <c r="F36" s="331">
        <f t="shared" si="9"/>
        <v>0</v>
      </c>
      <c r="G36" s="334">
        <v>0</v>
      </c>
      <c r="H36" s="334">
        <v>0</v>
      </c>
      <c r="I36" s="334">
        <v>0</v>
      </c>
      <c r="J36" s="334">
        <v>0</v>
      </c>
      <c r="K36" s="334">
        <v>0</v>
      </c>
      <c r="L36" s="334">
        <v>0</v>
      </c>
      <c r="M36" s="334">
        <v>0</v>
      </c>
      <c r="N36" s="334">
        <v>0</v>
      </c>
      <c r="O36" s="334">
        <v>0</v>
      </c>
      <c r="P36" s="334">
        <v>0</v>
      </c>
      <c r="Q36" s="334">
        <v>0</v>
      </c>
      <c r="R36" s="334">
        <v>0</v>
      </c>
      <c r="S36" s="334">
        <v>0</v>
      </c>
      <c r="T36" s="331">
        <f t="shared" si="2"/>
        <v>0</v>
      </c>
      <c r="U36" s="331">
        <f t="shared" si="3"/>
        <v>0</v>
      </c>
    </row>
    <row r="37" spans="1:21" x14ac:dyDescent="0.25">
      <c r="A37" s="332" t="s">
        <v>153</v>
      </c>
      <c r="B37" s="336" t="s">
        <v>143</v>
      </c>
      <c r="C37" s="331">
        <v>0</v>
      </c>
      <c r="D37" s="331">
        <v>0</v>
      </c>
      <c r="E37" s="331">
        <f t="shared" si="8"/>
        <v>0</v>
      </c>
      <c r="F37" s="331">
        <f t="shared" si="9"/>
        <v>0</v>
      </c>
      <c r="G37" s="334">
        <v>0</v>
      </c>
      <c r="H37" s="334">
        <v>0</v>
      </c>
      <c r="I37" s="334">
        <v>0</v>
      </c>
      <c r="J37" s="334">
        <v>0</v>
      </c>
      <c r="K37" s="334">
        <v>0</v>
      </c>
      <c r="L37" s="334">
        <v>0</v>
      </c>
      <c r="M37" s="334">
        <v>0</v>
      </c>
      <c r="N37" s="334">
        <v>0</v>
      </c>
      <c r="O37" s="334">
        <v>0</v>
      </c>
      <c r="P37" s="334">
        <v>0</v>
      </c>
      <c r="Q37" s="334">
        <v>0</v>
      </c>
      <c r="R37" s="334">
        <v>0</v>
      </c>
      <c r="S37" s="334">
        <v>0</v>
      </c>
      <c r="T37" s="331">
        <f t="shared" si="2"/>
        <v>0</v>
      </c>
      <c r="U37" s="331">
        <f t="shared" si="3"/>
        <v>0</v>
      </c>
    </row>
    <row r="38" spans="1:21" x14ac:dyDescent="0.25">
      <c r="A38" s="332" t="s">
        <v>152</v>
      </c>
      <c r="B38" s="336" t="s">
        <v>141</v>
      </c>
      <c r="C38" s="331">
        <v>0</v>
      </c>
      <c r="D38" s="331">
        <v>0</v>
      </c>
      <c r="E38" s="331">
        <f t="shared" si="8"/>
        <v>0</v>
      </c>
      <c r="F38" s="331">
        <f t="shared" si="9"/>
        <v>0</v>
      </c>
      <c r="G38" s="334">
        <v>0</v>
      </c>
      <c r="H38" s="334">
        <v>0</v>
      </c>
      <c r="I38" s="334">
        <v>0</v>
      </c>
      <c r="J38" s="334">
        <v>0</v>
      </c>
      <c r="K38" s="334">
        <v>0</v>
      </c>
      <c r="L38" s="334">
        <v>0</v>
      </c>
      <c r="M38" s="334">
        <v>0</v>
      </c>
      <c r="N38" s="334">
        <v>0</v>
      </c>
      <c r="O38" s="334">
        <v>0</v>
      </c>
      <c r="P38" s="334">
        <v>0</v>
      </c>
      <c r="Q38" s="334">
        <v>0</v>
      </c>
      <c r="R38" s="334">
        <v>0</v>
      </c>
      <c r="S38" s="334">
        <v>0</v>
      </c>
      <c r="T38" s="331">
        <f t="shared" si="2"/>
        <v>0</v>
      </c>
      <c r="U38" s="331">
        <f t="shared" si="3"/>
        <v>0</v>
      </c>
    </row>
    <row r="39" spans="1:21" ht="31.5" x14ac:dyDescent="0.25">
      <c r="A39" s="332" t="s">
        <v>151</v>
      </c>
      <c r="B39" s="333" t="s">
        <v>139</v>
      </c>
      <c r="C39" s="331">
        <v>1.4670000000000001</v>
      </c>
      <c r="D39" s="331">
        <v>0</v>
      </c>
      <c r="E39" s="331">
        <f t="shared" si="8"/>
        <v>1.4670000000000001</v>
      </c>
      <c r="F39" s="331">
        <f t="shared" si="9"/>
        <v>1.4670000000000001</v>
      </c>
      <c r="G39" s="334">
        <v>0</v>
      </c>
      <c r="H39" s="334">
        <v>1.38</v>
      </c>
      <c r="I39" s="334">
        <v>0</v>
      </c>
      <c r="J39" s="334">
        <v>0</v>
      </c>
      <c r="K39" s="334">
        <v>0</v>
      </c>
      <c r="L39" s="334">
        <v>1.4670000000000001</v>
      </c>
      <c r="M39" s="334">
        <v>0</v>
      </c>
      <c r="N39" s="334">
        <v>1.4670000000000001</v>
      </c>
      <c r="O39" s="334">
        <v>0</v>
      </c>
      <c r="P39" s="334">
        <v>0</v>
      </c>
      <c r="Q39" s="334">
        <v>0</v>
      </c>
      <c r="R39" s="334">
        <v>0</v>
      </c>
      <c r="S39" s="334">
        <v>0</v>
      </c>
      <c r="T39" s="331">
        <f t="shared" si="2"/>
        <v>2.847</v>
      </c>
      <c r="U39" s="331">
        <f t="shared" si="3"/>
        <v>1.4670000000000001</v>
      </c>
    </row>
    <row r="40" spans="1:21" ht="31.5" x14ac:dyDescent="0.25">
      <c r="A40" s="332" t="s">
        <v>150</v>
      </c>
      <c r="B40" s="333" t="s">
        <v>137</v>
      </c>
      <c r="C40" s="331">
        <v>0</v>
      </c>
      <c r="D40" s="331">
        <v>0</v>
      </c>
      <c r="E40" s="331">
        <f t="shared" si="8"/>
        <v>0</v>
      </c>
      <c r="F40" s="331">
        <f t="shared" si="9"/>
        <v>0</v>
      </c>
      <c r="G40" s="334">
        <v>0</v>
      </c>
      <c r="H40" s="334">
        <v>0</v>
      </c>
      <c r="I40" s="334">
        <v>0</v>
      </c>
      <c r="J40" s="334">
        <v>0</v>
      </c>
      <c r="K40" s="334">
        <v>0</v>
      </c>
      <c r="L40" s="334">
        <v>0</v>
      </c>
      <c r="M40" s="334">
        <v>0</v>
      </c>
      <c r="N40" s="334">
        <v>0</v>
      </c>
      <c r="O40" s="334">
        <v>0</v>
      </c>
      <c r="P40" s="334">
        <v>0</v>
      </c>
      <c r="Q40" s="334">
        <v>0</v>
      </c>
      <c r="R40" s="334">
        <v>0</v>
      </c>
      <c r="S40" s="334">
        <v>0</v>
      </c>
      <c r="T40" s="331">
        <f t="shared" si="2"/>
        <v>0</v>
      </c>
      <c r="U40" s="331">
        <f t="shared" si="3"/>
        <v>0</v>
      </c>
    </row>
    <row r="41" spans="1:21" x14ac:dyDescent="0.25">
      <c r="A41" s="332" t="s">
        <v>149</v>
      </c>
      <c r="B41" s="333" t="s">
        <v>135</v>
      </c>
      <c r="C41" s="331">
        <v>0</v>
      </c>
      <c r="D41" s="331">
        <v>0</v>
      </c>
      <c r="E41" s="331">
        <f t="shared" si="8"/>
        <v>0</v>
      </c>
      <c r="F41" s="331">
        <f t="shared" si="9"/>
        <v>0</v>
      </c>
      <c r="G41" s="334">
        <v>0</v>
      </c>
      <c r="H41" s="334">
        <v>0</v>
      </c>
      <c r="I41" s="334">
        <v>0</v>
      </c>
      <c r="J41" s="334">
        <v>0</v>
      </c>
      <c r="K41" s="334">
        <v>0</v>
      </c>
      <c r="L41" s="334">
        <v>0</v>
      </c>
      <c r="M41" s="334">
        <v>0</v>
      </c>
      <c r="N41" s="334">
        <v>0</v>
      </c>
      <c r="O41" s="334">
        <v>0</v>
      </c>
      <c r="P41" s="334">
        <v>0</v>
      </c>
      <c r="Q41" s="334">
        <v>0</v>
      </c>
      <c r="R41" s="334">
        <v>0</v>
      </c>
      <c r="S41" s="334">
        <v>0</v>
      </c>
      <c r="T41" s="331">
        <f t="shared" si="2"/>
        <v>0</v>
      </c>
      <c r="U41" s="331">
        <f t="shared" si="3"/>
        <v>0</v>
      </c>
    </row>
    <row r="42" spans="1:21" ht="18.75" x14ac:dyDescent="0.25">
      <c r="A42" s="332" t="s">
        <v>148</v>
      </c>
      <c r="B42" s="336" t="s">
        <v>518</v>
      </c>
      <c r="C42" s="331">
        <v>0</v>
      </c>
      <c r="D42" s="331">
        <v>0</v>
      </c>
      <c r="E42" s="331">
        <f t="shared" si="8"/>
        <v>0</v>
      </c>
      <c r="F42" s="331">
        <f t="shared" si="9"/>
        <v>0</v>
      </c>
      <c r="G42" s="334">
        <v>0</v>
      </c>
      <c r="H42" s="334">
        <v>0</v>
      </c>
      <c r="I42" s="334">
        <v>0</v>
      </c>
      <c r="J42" s="334">
        <v>0</v>
      </c>
      <c r="K42" s="334">
        <v>0</v>
      </c>
      <c r="L42" s="334">
        <v>0</v>
      </c>
      <c r="M42" s="334">
        <v>0</v>
      </c>
      <c r="N42" s="334">
        <v>0</v>
      </c>
      <c r="O42" s="334">
        <v>0</v>
      </c>
      <c r="P42" s="334">
        <v>0</v>
      </c>
      <c r="Q42" s="334">
        <v>0</v>
      </c>
      <c r="R42" s="334">
        <v>0</v>
      </c>
      <c r="S42" s="334">
        <v>0</v>
      </c>
      <c r="T42" s="331">
        <f t="shared" si="2"/>
        <v>0</v>
      </c>
      <c r="U42" s="331">
        <f t="shared" si="3"/>
        <v>0</v>
      </c>
    </row>
    <row r="43" spans="1:21" s="335" customFormat="1" x14ac:dyDescent="0.25">
      <c r="A43" s="329" t="s">
        <v>58</v>
      </c>
      <c r="B43" s="330" t="s">
        <v>147</v>
      </c>
      <c r="C43" s="331">
        <v>0</v>
      </c>
      <c r="D43" s="331">
        <v>0</v>
      </c>
      <c r="E43" s="331">
        <f t="shared" si="8"/>
        <v>0</v>
      </c>
      <c r="F43" s="331">
        <f t="shared" si="9"/>
        <v>0</v>
      </c>
      <c r="G43" s="331">
        <v>0</v>
      </c>
      <c r="H43" s="331">
        <v>0</v>
      </c>
      <c r="I43" s="331">
        <v>0</v>
      </c>
      <c r="J43" s="331">
        <v>0</v>
      </c>
      <c r="K43" s="331">
        <v>0</v>
      </c>
      <c r="L43" s="331">
        <v>0</v>
      </c>
      <c r="M43" s="331">
        <v>0</v>
      </c>
      <c r="N43" s="331">
        <v>0</v>
      </c>
      <c r="O43" s="331">
        <v>0</v>
      </c>
      <c r="P43" s="331">
        <v>0</v>
      </c>
      <c r="Q43" s="331">
        <v>0</v>
      </c>
      <c r="R43" s="331">
        <v>0</v>
      </c>
      <c r="S43" s="331">
        <v>0</v>
      </c>
      <c r="T43" s="331">
        <f t="shared" si="2"/>
        <v>0</v>
      </c>
      <c r="U43" s="331">
        <f t="shared" si="3"/>
        <v>0</v>
      </c>
    </row>
    <row r="44" spans="1:21" x14ac:dyDescent="0.25">
      <c r="A44" s="332" t="s">
        <v>146</v>
      </c>
      <c r="B44" s="333" t="s">
        <v>145</v>
      </c>
      <c r="C44" s="331">
        <v>0</v>
      </c>
      <c r="D44" s="331">
        <v>0</v>
      </c>
      <c r="E44" s="331">
        <f t="shared" si="8"/>
        <v>0</v>
      </c>
      <c r="F44" s="331">
        <f t="shared" si="9"/>
        <v>0</v>
      </c>
      <c r="G44" s="334">
        <v>0</v>
      </c>
      <c r="H44" s="334">
        <v>0</v>
      </c>
      <c r="I44" s="334">
        <v>0</v>
      </c>
      <c r="J44" s="334">
        <v>0</v>
      </c>
      <c r="K44" s="334">
        <v>0</v>
      </c>
      <c r="L44" s="334">
        <v>0</v>
      </c>
      <c r="M44" s="334">
        <v>0</v>
      </c>
      <c r="N44" s="334">
        <v>0</v>
      </c>
      <c r="O44" s="334">
        <v>0</v>
      </c>
      <c r="P44" s="334">
        <v>0</v>
      </c>
      <c r="Q44" s="334">
        <v>0</v>
      </c>
      <c r="R44" s="334">
        <v>0</v>
      </c>
      <c r="S44" s="334">
        <v>0</v>
      </c>
      <c r="T44" s="331">
        <f t="shared" si="2"/>
        <v>0</v>
      </c>
      <c r="U44" s="331">
        <f t="shared" si="3"/>
        <v>0</v>
      </c>
    </row>
    <row r="45" spans="1:21" x14ac:dyDescent="0.25">
      <c r="A45" s="332" t="s">
        <v>144</v>
      </c>
      <c r="B45" s="333" t="s">
        <v>143</v>
      </c>
      <c r="C45" s="331">
        <v>0</v>
      </c>
      <c r="D45" s="331">
        <v>0</v>
      </c>
      <c r="E45" s="331">
        <f t="shared" si="8"/>
        <v>0</v>
      </c>
      <c r="F45" s="331">
        <f t="shared" si="9"/>
        <v>0</v>
      </c>
      <c r="G45" s="334">
        <v>0</v>
      </c>
      <c r="H45" s="334">
        <v>0</v>
      </c>
      <c r="I45" s="334">
        <v>0</v>
      </c>
      <c r="J45" s="334">
        <v>0</v>
      </c>
      <c r="K45" s="334">
        <v>0</v>
      </c>
      <c r="L45" s="334">
        <v>0</v>
      </c>
      <c r="M45" s="334">
        <v>0</v>
      </c>
      <c r="N45" s="334">
        <v>0</v>
      </c>
      <c r="O45" s="334">
        <v>0</v>
      </c>
      <c r="P45" s="334">
        <v>0</v>
      </c>
      <c r="Q45" s="334">
        <v>0</v>
      </c>
      <c r="R45" s="334">
        <v>0</v>
      </c>
      <c r="S45" s="334">
        <v>0</v>
      </c>
      <c r="T45" s="331">
        <f t="shared" si="2"/>
        <v>0</v>
      </c>
      <c r="U45" s="331">
        <f t="shared" si="3"/>
        <v>0</v>
      </c>
    </row>
    <row r="46" spans="1:21" x14ac:dyDescent="0.25">
      <c r="A46" s="332" t="s">
        <v>142</v>
      </c>
      <c r="B46" s="333" t="s">
        <v>141</v>
      </c>
      <c r="C46" s="331">
        <v>0</v>
      </c>
      <c r="D46" s="331">
        <v>0</v>
      </c>
      <c r="E46" s="331">
        <f t="shared" si="8"/>
        <v>0</v>
      </c>
      <c r="F46" s="331">
        <f t="shared" si="9"/>
        <v>0</v>
      </c>
      <c r="G46" s="334">
        <v>0</v>
      </c>
      <c r="H46" s="334">
        <v>0</v>
      </c>
      <c r="I46" s="334">
        <v>0</v>
      </c>
      <c r="J46" s="334">
        <v>0</v>
      </c>
      <c r="K46" s="334">
        <v>0</v>
      </c>
      <c r="L46" s="334">
        <v>0</v>
      </c>
      <c r="M46" s="334">
        <v>0</v>
      </c>
      <c r="N46" s="334">
        <v>0</v>
      </c>
      <c r="O46" s="334">
        <v>0</v>
      </c>
      <c r="P46" s="334">
        <v>0</v>
      </c>
      <c r="Q46" s="334">
        <v>0</v>
      </c>
      <c r="R46" s="334">
        <v>0</v>
      </c>
      <c r="S46" s="334">
        <v>0</v>
      </c>
      <c r="T46" s="331">
        <f t="shared" si="2"/>
        <v>0</v>
      </c>
      <c r="U46" s="331">
        <f t="shared" si="3"/>
        <v>0</v>
      </c>
    </row>
    <row r="47" spans="1:21" ht="31.5" x14ac:dyDescent="0.25">
      <c r="A47" s="332" t="s">
        <v>140</v>
      </c>
      <c r="B47" s="333" t="s">
        <v>139</v>
      </c>
      <c r="C47" s="331">
        <v>1.4670000000000001</v>
      </c>
      <c r="D47" s="331">
        <v>0</v>
      </c>
      <c r="E47" s="331">
        <f t="shared" si="8"/>
        <v>1.4670000000000001</v>
      </c>
      <c r="F47" s="331">
        <f t="shared" si="9"/>
        <v>1.4670000000000001</v>
      </c>
      <c r="G47" s="334">
        <v>0</v>
      </c>
      <c r="H47" s="334">
        <v>1.38</v>
      </c>
      <c r="I47" s="334">
        <v>0</v>
      </c>
      <c r="J47" s="334">
        <v>0</v>
      </c>
      <c r="K47" s="334">
        <v>0</v>
      </c>
      <c r="L47" s="334">
        <v>1.4670000000000001</v>
      </c>
      <c r="M47" s="334">
        <v>0</v>
      </c>
      <c r="N47" s="334">
        <v>1.4670000000000001</v>
      </c>
      <c r="O47" s="334">
        <v>0</v>
      </c>
      <c r="P47" s="334">
        <v>0</v>
      </c>
      <c r="Q47" s="334">
        <v>0</v>
      </c>
      <c r="R47" s="334">
        <v>0</v>
      </c>
      <c r="S47" s="334">
        <v>0</v>
      </c>
      <c r="T47" s="331">
        <f t="shared" si="2"/>
        <v>2.847</v>
      </c>
      <c r="U47" s="331">
        <f t="shared" si="3"/>
        <v>1.4670000000000001</v>
      </c>
    </row>
    <row r="48" spans="1:21" ht="31.5" x14ac:dyDescent="0.25">
      <c r="A48" s="332" t="s">
        <v>138</v>
      </c>
      <c r="B48" s="333" t="s">
        <v>137</v>
      </c>
      <c r="C48" s="331">
        <v>0</v>
      </c>
      <c r="D48" s="331">
        <v>0</v>
      </c>
      <c r="E48" s="331">
        <f t="shared" si="8"/>
        <v>0</v>
      </c>
      <c r="F48" s="331">
        <f t="shared" si="9"/>
        <v>0</v>
      </c>
      <c r="G48" s="334">
        <v>0</v>
      </c>
      <c r="H48" s="334">
        <v>0</v>
      </c>
      <c r="I48" s="334">
        <v>0</v>
      </c>
      <c r="J48" s="334">
        <v>0</v>
      </c>
      <c r="K48" s="334">
        <v>0</v>
      </c>
      <c r="L48" s="334">
        <v>0</v>
      </c>
      <c r="M48" s="334">
        <v>0</v>
      </c>
      <c r="N48" s="334">
        <v>0</v>
      </c>
      <c r="O48" s="334">
        <v>0</v>
      </c>
      <c r="P48" s="334">
        <v>0</v>
      </c>
      <c r="Q48" s="334">
        <v>0</v>
      </c>
      <c r="R48" s="334">
        <v>0</v>
      </c>
      <c r="S48" s="334">
        <v>0</v>
      </c>
      <c r="T48" s="331">
        <f t="shared" si="2"/>
        <v>0</v>
      </c>
      <c r="U48" s="331">
        <f t="shared" si="3"/>
        <v>0</v>
      </c>
    </row>
    <row r="49" spans="1:21" x14ac:dyDescent="0.25">
      <c r="A49" s="332" t="s">
        <v>136</v>
      </c>
      <c r="B49" s="333" t="s">
        <v>135</v>
      </c>
      <c r="C49" s="331">
        <v>0</v>
      </c>
      <c r="D49" s="331">
        <v>0</v>
      </c>
      <c r="E49" s="331">
        <f t="shared" si="8"/>
        <v>0</v>
      </c>
      <c r="F49" s="331">
        <f t="shared" si="9"/>
        <v>0</v>
      </c>
      <c r="G49" s="334">
        <v>0</v>
      </c>
      <c r="H49" s="334">
        <v>0</v>
      </c>
      <c r="I49" s="334">
        <v>0</v>
      </c>
      <c r="J49" s="334">
        <v>0</v>
      </c>
      <c r="K49" s="334">
        <v>0</v>
      </c>
      <c r="L49" s="334">
        <v>0</v>
      </c>
      <c r="M49" s="334">
        <v>0</v>
      </c>
      <c r="N49" s="334">
        <v>0</v>
      </c>
      <c r="O49" s="334">
        <v>0</v>
      </c>
      <c r="P49" s="334">
        <v>0</v>
      </c>
      <c r="Q49" s="334">
        <v>0</v>
      </c>
      <c r="R49" s="334">
        <v>0</v>
      </c>
      <c r="S49" s="334">
        <v>0</v>
      </c>
      <c r="T49" s="331">
        <f t="shared" si="2"/>
        <v>0</v>
      </c>
      <c r="U49" s="331">
        <f t="shared" si="3"/>
        <v>0</v>
      </c>
    </row>
    <row r="50" spans="1:21" ht="18.75" x14ac:dyDescent="0.25">
      <c r="A50" s="332" t="s">
        <v>134</v>
      </c>
      <c r="B50" s="336" t="s">
        <v>552</v>
      </c>
      <c r="C50" s="331">
        <v>10.941000000000001</v>
      </c>
      <c r="D50" s="331">
        <v>0</v>
      </c>
      <c r="E50" s="331">
        <f t="shared" si="8"/>
        <v>10.941000000000001</v>
      </c>
      <c r="F50" s="331">
        <f t="shared" si="9"/>
        <v>0</v>
      </c>
      <c r="G50" s="334">
        <v>0</v>
      </c>
      <c r="H50" s="334">
        <v>10.941000000000001</v>
      </c>
      <c r="I50" s="334">
        <v>0</v>
      </c>
      <c r="J50" s="334">
        <v>10.940999999999999</v>
      </c>
      <c r="K50" s="334">
        <v>0</v>
      </c>
      <c r="L50" s="334">
        <v>0</v>
      </c>
      <c r="M50" s="334">
        <v>0</v>
      </c>
      <c r="N50" s="334">
        <v>0</v>
      </c>
      <c r="O50" s="334">
        <v>0</v>
      </c>
      <c r="P50" s="334">
        <v>0</v>
      </c>
      <c r="Q50" s="334">
        <v>0</v>
      </c>
      <c r="R50" s="334">
        <v>0</v>
      </c>
      <c r="S50" s="334">
        <v>0</v>
      </c>
      <c r="T50" s="331">
        <f t="shared" si="2"/>
        <v>10.941000000000001</v>
      </c>
      <c r="U50" s="331">
        <f t="shared" si="3"/>
        <v>10.940999999999999</v>
      </c>
    </row>
    <row r="51" spans="1:21" s="335" customFormat="1" ht="35.25" customHeight="1" x14ac:dyDescent="0.25">
      <c r="A51" s="329" t="s">
        <v>56</v>
      </c>
      <c r="B51" s="330" t="s">
        <v>133</v>
      </c>
      <c r="C51" s="331">
        <v>0</v>
      </c>
      <c r="D51" s="331">
        <v>0</v>
      </c>
      <c r="E51" s="331">
        <f t="shared" si="8"/>
        <v>0</v>
      </c>
      <c r="F51" s="331">
        <f t="shared" si="9"/>
        <v>0</v>
      </c>
      <c r="G51" s="331">
        <v>0</v>
      </c>
      <c r="H51" s="331">
        <v>0</v>
      </c>
      <c r="I51" s="331">
        <v>0</v>
      </c>
      <c r="J51" s="331">
        <v>0</v>
      </c>
      <c r="K51" s="331">
        <v>0</v>
      </c>
      <c r="L51" s="331">
        <v>0</v>
      </c>
      <c r="M51" s="331">
        <v>0</v>
      </c>
      <c r="N51" s="331">
        <v>0</v>
      </c>
      <c r="O51" s="331">
        <v>0</v>
      </c>
      <c r="P51" s="331">
        <v>0</v>
      </c>
      <c r="Q51" s="331">
        <v>0</v>
      </c>
      <c r="R51" s="331">
        <v>0</v>
      </c>
      <c r="S51" s="331">
        <v>0</v>
      </c>
      <c r="T51" s="331">
        <f t="shared" si="2"/>
        <v>0</v>
      </c>
      <c r="U51" s="331">
        <f t="shared" si="3"/>
        <v>0</v>
      </c>
    </row>
    <row r="52" spans="1:21" x14ac:dyDescent="0.25">
      <c r="A52" s="332" t="s">
        <v>132</v>
      </c>
      <c r="B52" s="333" t="s">
        <v>131</v>
      </c>
      <c r="C52" s="331">
        <v>6.5607732400000014</v>
      </c>
      <c r="D52" s="331">
        <v>0</v>
      </c>
      <c r="E52" s="331">
        <f t="shared" si="8"/>
        <v>6.5607732400000014</v>
      </c>
      <c r="F52" s="331">
        <f t="shared" si="9"/>
        <v>3.4414819900000015</v>
      </c>
      <c r="G52" s="334">
        <v>0</v>
      </c>
      <c r="H52" s="334">
        <v>4.5867441600000003</v>
      </c>
      <c r="I52" s="334">
        <v>0</v>
      </c>
      <c r="J52" s="334">
        <v>3.1192912499999998</v>
      </c>
      <c r="K52" s="334">
        <v>0</v>
      </c>
      <c r="L52" s="334">
        <v>3.4414819900000015</v>
      </c>
      <c r="M52" s="334">
        <v>0</v>
      </c>
      <c r="N52" s="334">
        <v>3.4414819900000015</v>
      </c>
      <c r="O52" s="334">
        <v>0</v>
      </c>
      <c r="P52" s="334">
        <v>0</v>
      </c>
      <c r="Q52" s="334">
        <v>0</v>
      </c>
      <c r="R52" s="334">
        <v>0</v>
      </c>
      <c r="S52" s="334">
        <v>0</v>
      </c>
      <c r="T52" s="331">
        <f t="shared" si="2"/>
        <v>8.0282261500000018</v>
      </c>
      <c r="U52" s="331">
        <f t="shared" si="3"/>
        <v>6.5607732400000014</v>
      </c>
    </row>
    <row r="53" spans="1:21" x14ac:dyDescent="0.25">
      <c r="A53" s="332" t="s">
        <v>130</v>
      </c>
      <c r="B53" s="333" t="s">
        <v>124</v>
      </c>
      <c r="C53" s="331">
        <v>0</v>
      </c>
      <c r="D53" s="331">
        <v>0</v>
      </c>
      <c r="E53" s="331">
        <f t="shared" si="8"/>
        <v>0</v>
      </c>
      <c r="F53" s="331">
        <f t="shared" si="9"/>
        <v>0</v>
      </c>
      <c r="G53" s="334">
        <v>0</v>
      </c>
      <c r="H53" s="334">
        <v>0</v>
      </c>
      <c r="I53" s="334">
        <v>0</v>
      </c>
      <c r="J53" s="334">
        <v>0</v>
      </c>
      <c r="K53" s="334">
        <v>0</v>
      </c>
      <c r="L53" s="334">
        <v>0</v>
      </c>
      <c r="M53" s="334">
        <v>0</v>
      </c>
      <c r="N53" s="334">
        <v>0</v>
      </c>
      <c r="O53" s="334">
        <v>0</v>
      </c>
      <c r="P53" s="334">
        <v>0</v>
      </c>
      <c r="Q53" s="334">
        <v>0</v>
      </c>
      <c r="R53" s="334">
        <v>0</v>
      </c>
      <c r="S53" s="334">
        <v>0</v>
      </c>
      <c r="T53" s="331">
        <f t="shared" si="2"/>
        <v>0</v>
      </c>
      <c r="U53" s="331">
        <f t="shared" si="3"/>
        <v>0</v>
      </c>
    </row>
    <row r="54" spans="1:21" x14ac:dyDescent="0.25">
      <c r="A54" s="332" t="s">
        <v>129</v>
      </c>
      <c r="B54" s="336" t="s">
        <v>123</v>
      </c>
      <c r="C54" s="331">
        <v>0</v>
      </c>
      <c r="D54" s="331">
        <v>0</v>
      </c>
      <c r="E54" s="331">
        <f t="shared" si="8"/>
        <v>0</v>
      </c>
      <c r="F54" s="331">
        <f t="shared" si="9"/>
        <v>0</v>
      </c>
      <c r="G54" s="334">
        <v>0</v>
      </c>
      <c r="H54" s="334">
        <v>0</v>
      </c>
      <c r="I54" s="334">
        <v>0</v>
      </c>
      <c r="J54" s="334">
        <v>0</v>
      </c>
      <c r="K54" s="334">
        <v>0</v>
      </c>
      <c r="L54" s="334">
        <v>0</v>
      </c>
      <c r="M54" s="334">
        <v>0</v>
      </c>
      <c r="N54" s="334">
        <v>0</v>
      </c>
      <c r="O54" s="334">
        <v>0</v>
      </c>
      <c r="P54" s="334">
        <v>0</v>
      </c>
      <c r="Q54" s="334">
        <v>0</v>
      </c>
      <c r="R54" s="334">
        <v>0</v>
      </c>
      <c r="S54" s="334">
        <v>0</v>
      </c>
      <c r="T54" s="331">
        <f t="shared" si="2"/>
        <v>0</v>
      </c>
      <c r="U54" s="331">
        <f t="shared" si="3"/>
        <v>0</v>
      </c>
    </row>
    <row r="55" spans="1:21" x14ac:dyDescent="0.25">
      <c r="A55" s="332" t="s">
        <v>128</v>
      </c>
      <c r="B55" s="336" t="s">
        <v>122</v>
      </c>
      <c r="C55" s="331">
        <v>0</v>
      </c>
      <c r="D55" s="331">
        <v>0</v>
      </c>
      <c r="E55" s="331">
        <f t="shared" si="8"/>
        <v>0</v>
      </c>
      <c r="F55" s="331">
        <f t="shared" si="9"/>
        <v>0</v>
      </c>
      <c r="G55" s="334">
        <v>0</v>
      </c>
      <c r="H55" s="334">
        <v>0</v>
      </c>
      <c r="I55" s="334">
        <v>0</v>
      </c>
      <c r="J55" s="334">
        <v>0</v>
      </c>
      <c r="K55" s="334">
        <v>0</v>
      </c>
      <c r="L55" s="334">
        <v>0</v>
      </c>
      <c r="M55" s="334">
        <v>0</v>
      </c>
      <c r="N55" s="334">
        <v>0</v>
      </c>
      <c r="O55" s="334">
        <v>0</v>
      </c>
      <c r="P55" s="334">
        <v>0</v>
      </c>
      <c r="Q55" s="334">
        <v>0</v>
      </c>
      <c r="R55" s="334">
        <v>0</v>
      </c>
      <c r="S55" s="334">
        <v>0</v>
      </c>
      <c r="T55" s="331">
        <f t="shared" si="2"/>
        <v>0</v>
      </c>
      <c r="U55" s="331">
        <f t="shared" si="3"/>
        <v>0</v>
      </c>
    </row>
    <row r="56" spans="1:21" x14ac:dyDescent="0.25">
      <c r="A56" s="332" t="s">
        <v>127</v>
      </c>
      <c r="B56" s="336" t="s">
        <v>121</v>
      </c>
      <c r="C56" s="331">
        <v>1.4670000000000001</v>
      </c>
      <c r="D56" s="331">
        <v>0</v>
      </c>
      <c r="E56" s="331">
        <f t="shared" si="8"/>
        <v>1.4670000000000001</v>
      </c>
      <c r="F56" s="331">
        <f t="shared" si="9"/>
        <v>1.4670000000000001</v>
      </c>
      <c r="G56" s="334">
        <v>0</v>
      </c>
      <c r="H56" s="334">
        <v>1.38</v>
      </c>
      <c r="I56" s="334">
        <v>0</v>
      </c>
      <c r="J56" s="334">
        <v>0</v>
      </c>
      <c r="K56" s="334">
        <v>0</v>
      </c>
      <c r="L56" s="334">
        <v>1.4670000000000001</v>
      </c>
      <c r="M56" s="334">
        <v>0</v>
      </c>
      <c r="N56" s="334">
        <v>1.4670000000000001</v>
      </c>
      <c r="O56" s="334">
        <v>0</v>
      </c>
      <c r="P56" s="334">
        <v>0</v>
      </c>
      <c r="Q56" s="334">
        <v>0</v>
      </c>
      <c r="R56" s="334">
        <v>0</v>
      </c>
      <c r="S56" s="334">
        <v>0</v>
      </c>
      <c r="T56" s="331">
        <f t="shared" si="2"/>
        <v>2.847</v>
      </c>
      <c r="U56" s="331">
        <f t="shared" si="3"/>
        <v>1.4670000000000001</v>
      </c>
    </row>
    <row r="57" spans="1:21" ht="18.75" x14ac:dyDescent="0.25">
      <c r="A57" s="332" t="s">
        <v>126</v>
      </c>
      <c r="B57" s="336" t="s">
        <v>552</v>
      </c>
      <c r="C57" s="331">
        <v>10.941000000000001</v>
      </c>
      <c r="D57" s="331">
        <v>0</v>
      </c>
      <c r="E57" s="331">
        <f t="shared" si="8"/>
        <v>10.941000000000001</v>
      </c>
      <c r="F57" s="331">
        <f t="shared" si="9"/>
        <v>0</v>
      </c>
      <c r="G57" s="334">
        <f>G50</f>
        <v>0</v>
      </c>
      <c r="H57" s="334">
        <v>10.941000000000001</v>
      </c>
      <c r="I57" s="334">
        <v>0</v>
      </c>
      <c r="J57" s="334">
        <v>10.940999999999999</v>
      </c>
      <c r="K57" s="334">
        <v>0</v>
      </c>
      <c r="L57" s="334">
        <v>0</v>
      </c>
      <c r="M57" s="334">
        <v>0</v>
      </c>
      <c r="N57" s="334">
        <v>0</v>
      </c>
      <c r="O57" s="334">
        <v>0</v>
      </c>
      <c r="P57" s="334">
        <v>0</v>
      </c>
      <c r="Q57" s="334">
        <v>0</v>
      </c>
      <c r="R57" s="334">
        <v>0</v>
      </c>
      <c r="S57" s="334">
        <v>0</v>
      </c>
      <c r="T57" s="331">
        <f t="shared" si="2"/>
        <v>10.941000000000001</v>
      </c>
      <c r="U57" s="331">
        <f t="shared" si="3"/>
        <v>10.940999999999999</v>
      </c>
    </row>
    <row r="58" spans="1:21" s="335" customFormat="1" ht="36.75" customHeight="1" x14ac:dyDescent="0.25">
      <c r="A58" s="329" t="s">
        <v>55</v>
      </c>
      <c r="B58" s="337" t="s">
        <v>222</v>
      </c>
      <c r="C58" s="331">
        <v>0</v>
      </c>
      <c r="D58" s="331">
        <v>0</v>
      </c>
      <c r="E58" s="331">
        <f t="shared" si="8"/>
        <v>0</v>
      </c>
      <c r="F58" s="331">
        <f t="shared" si="9"/>
        <v>0</v>
      </c>
      <c r="G58" s="331">
        <v>0</v>
      </c>
      <c r="H58" s="331">
        <v>0</v>
      </c>
      <c r="I58" s="331">
        <v>0</v>
      </c>
      <c r="J58" s="331">
        <v>0</v>
      </c>
      <c r="K58" s="331">
        <v>0</v>
      </c>
      <c r="L58" s="331">
        <v>0</v>
      </c>
      <c r="M58" s="331">
        <v>0</v>
      </c>
      <c r="N58" s="331">
        <v>0</v>
      </c>
      <c r="O58" s="331">
        <v>0</v>
      </c>
      <c r="P58" s="331">
        <v>0</v>
      </c>
      <c r="Q58" s="331">
        <v>0</v>
      </c>
      <c r="R58" s="331">
        <v>0</v>
      </c>
      <c r="S58" s="331">
        <v>0</v>
      </c>
      <c r="T58" s="331">
        <f t="shared" si="2"/>
        <v>0</v>
      </c>
      <c r="U58" s="331">
        <f t="shared" si="3"/>
        <v>0</v>
      </c>
    </row>
    <row r="59" spans="1:21" s="335" customFormat="1" x14ac:dyDescent="0.25">
      <c r="A59" s="329" t="s">
        <v>53</v>
      </c>
      <c r="B59" s="330" t="s">
        <v>125</v>
      </c>
      <c r="C59" s="331">
        <v>0</v>
      </c>
      <c r="D59" s="331">
        <v>0</v>
      </c>
      <c r="E59" s="331">
        <f t="shared" si="8"/>
        <v>0</v>
      </c>
      <c r="F59" s="331">
        <f t="shared" si="9"/>
        <v>0</v>
      </c>
      <c r="G59" s="331">
        <v>0</v>
      </c>
      <c r="H59" s="331">
        <v>0</v>
      </c>
      <c r="I59" s="331">
        <v>0</v>
      </c>
      <c r="J59" s="331">
        <v>0</v>
      </c>
      <c r="K59" s="331">
        <v>0</v>
      </c>
      <c r="L59" s="331">
        <v>0</v>
      </c>
      <c r="M59" s="331">
        <v>0</v>
      </c>
      <c r="N59" s="331">
        <v>0</v>
      </c>
      <c r="O59" s="331">
        <v>0</v>
      </c>
      <c r="P59" s="331">
        <v>0</v>
      </c>
      <c r="Q59" s="331">
        <v>0</v>
      </c>
      <c r="R59" s="331">
        <v>0</v>
      </c>
      <c r="S59" s="331">
        <v>0</v>
      </c>
      <c r="T59" s="331">
        <f t="shared" si="2"/>
        <v>0</v>
      </c>
      <c r="U59" s="331">
        <f t="shared" si="3"/>
        <v>0</v>
      </c>
    </row>
    <row r="60" spans="1:21" x14ac:dyDescent="0.25">
      <c r="A60" s="332" t="s">
        <v>216</v>
      </c>
      <c r="B60" s="338" t="s">
        <v>145</v>
      </c>
      <c r="C60" s="331">
        <v>0</v>
      </c>
      <c r="D60" s="331">
        <v>0</v>
      </c>
      <c r="E60" s="331">
        <f t="shared" si="8"/>
        <v>0</v>
      </c>
      <c r="F60" s="331">
        <f t="shared" si="9"/>
        <v>0</v>
      </c>
      <c r="G60" s="334">
        <v>0</v>
      </c>
      <c r="H60" s="334">
        <v>0</v>
      </c>
      <c r="I60" s="334">
        <v>0</v>
      </c>
      <c r="J60" s="334">
        <v>0</v>
      </c>
      <c r="K60" s="334">
        <v>0</v>
      </c>
      <c r="L60" s="334">
        <v>0</v>
      </c>
      <c r="M60" s="334">
        <v>0</v>
      </c>
      <c r="N60" s="334">
        <v>0</v>
      </c>
      <c r="O60" s="334">
        <v>0</v>
      </c>
      <c r="P60" s="334">
        <v>0</v>
      </c>
      <c r="Q60" s="334">
        <v>0</v>
      </c>
      <c r="R60" s="334">
        <v>0</v>
      </c>
      <c r="S60" s="334">
        <v>0</v>
      </c>
      <c r="T60" s="331">
        <f t="shared" si="2"/>
        <v>0</v>
      </c>
      <c r="U60" s="331">
        <f t="shared" si="3"/>
        <v>0</v>
      </c>
    </row>
    <row r="61" spans="1:21" x14ac:dyDescent="0.25">
      <c r="A61" s="332" t="s">
        <v>217</v>
      </c>
      <c r="B61" s="338" t="s">
        <v>143</v>
      </c>
      <c r="C61" s="331">
        <v>0</v>
      </c>
      <c r="D61" s="331">
        <v>0</v>
      </c>
      <c r="E61" s="331">
        <f t="shared" si="8"/>
        <v>0</v>
      </c>
      <c r="F61" s="331">
        <f t="shared" si="9"/>
        <v>0</v>
      </c>
      <c r="G61" s="334">
        <v>0</v>
      </c>
      <c r="H61" s="334">
        <v>0</v>
      </c>
      <c r="I61" s="334">
        <v>0</v>
      </c>
      <c r="J61" s="334">
        <v>0</v>
      </c>
      <c r="K61" s="334">
        <v>0</v>
      </c>
      <c r="L61" s="334">
        <v>0</v>
      </c>
      <c r="M61" s="334">
        <v>0</v>
      </c>
      <c r="N61" s="334">
        <v>0</v>
      </c>
      <c r="O61" s="334">
        <v>0</v>
      </c>
      <c r="P61" s="334">
        <v>0</v>
      </c>
      <c r="Q61" s="334">
        <v>0</v>
      </c>
      <c r="R61" s="334">
        <v>0</v>
      </c>
      <c r="S61" s="334">
        <v>0</v>
      </c>
      <c r="T61" s="331">
        <f t="shared" si="2"/>
        <v>0</v>
      </c>
      <c r="U61" s="331">
        <f t="shared" si="3"/>
        <v>0</v>
      </c>
    </row>
    <row r="62" spans="1:21" x14ac:dyDescent="0.25">
      <c r="A62" s="332" t="s">
        <v>218</v>
      </c>
      <c r="B62" s="338" t="s">
        <v>141</v>
      </c>
      <c r="C62" s="331">
        <v>0</v>
      </c>
      <c r="D62" s="331">
        <v>0</v>
      </c>
      <c r="E62" s="331">
        <f t="shared" si="8"/>
        <v>0</v>
      </c>
      <c r="F62" s="331">
        <f t="shared" si="9"/>
        <v>0</v>
      </c>
      <c r="G62" s="334">
        <v>0</v>
      </c>
      <c r="H62" s="334">
        <v>0</v>
      </c>
      <c r="I62" s="334">
        <v>0</v>
      </c>
      <c r="J62" s="334">
        <v>0</v>
      </c>
      <c r="K62" s="334">
        <v>0</v>
      </c>
      <c r="L62" s="334">
        <v>0</v>
      </c>
      <c r="M62" s="334">
        <v>0</v>
      </c>
      <c r="N62" s="334">
        <v>0</v>
      </c>
      <c r="O62" s="334">
        <v>0</v>
      </c>
      <c r="P62" s="334">
        <v>0</v>
      </c>
      <c r="Q62" s="334">
        <v>0</v>
      </c>
      <c r="R62" s="334">
        <v>0</v>
      </c>
      <c r="S62" s="334">
        <v>0</v>
      </c>
      <c r="T62" s="331">
        <f t="shared" si="2"/>
        <v>0</v>
      </c>
      <c r="U62" s="331">
        <f t="shared" si="3"/>
        <v>0</v>
      </c>
    </row>
    <row r="63" spans="1:21" x14ac:dyDescent="0.25">
      <c r="A63" s="332" t="s">
        <v>219</v>
      </c>
      <c r="B63" s="338" t="s">
        <v>221</v>
      </c>
      <c r="C63" s="331">
        <v>1.4670000000000001</v>
      </c>
      <c r="D63" s="331">
        <v>0</v>
      </c>
      <c r="E63" s="331">
        <f t="shared" si="8"/>
        <v>1.4670000000000001</v>
      </c>
      <c r="F63" s="331">
        <f t="shared" si="9"/>
        <v>1.4670000000000001</v>
      </c>
      <c r="G63" s="334">
        <v>0</v>
      </c>
      <c r="H63" s="334">
        <v>1.38</v>
      </c>
      <c r="I63" s="334">
        <v>0</v>
      </c>
      <c r="J63" s="334">
        <v>0</v>
      </c>
      <c r="K63" s="334">
        <v>0</v>
      </c>
      <c r="L63" s="334">
        <v>1.4670000000000001</v>
      </c>
      <c r="M63" s="334">
        <v>0</v>
      </c>
      <c r="N63" s="334">
        <v>1.4670000000000001</v>
      </c>
      <c r="O63" s="334">
        <v>0</v>
      </c>
      <c r="P63" s="334">
        <v>0</v>
      </c>
      <c r="Q63" s="334">
        <v>0</v>
      </c>
      <c r="R63" s="334">
        <v>0</v>
      </c>
      <c r="S63" s="334">
        <v>0</v>
      </c>
      <c r="T63" s="331">
        <f t="shared" si="2"/>
        <v>2.847</v>
      </c>
      <c r="U63" s="331">
        <f t="shared" si="3"/>
        <v>1.4670000000000001</v>
      </c>
    </row>
    <row r="64" spans="1:21" ht="18.75" x14ac:dyDescent="0.25">
      <c r="A64" s="332" t="s">
        <v>220</v>
      </c>
      <c r="B64" s="336" t="s">
        <v>519</v>
      </c>
      <c r="C64" s="331">
        <v>0</v>
      </c>
      <c r="D64" s="331">
        <v>0</v>
      </c>
      <c r="E64" s="331">
        <f t="shared" si="8"/>
        <v>0</v>
      </c>
      <c r="F64" s="331">
        <f t="shared" si="9"/>
        <v>0</v>
      </c>
      <c r="G64" s="334">
        <v>0</v>
      </c>
      <c r="H64" s="334">
        <v>0</v>
      </c>
      <c r="I64" s="334">
        <v>0</v>
      </c>
      <c r="J64" s="334">
        <v>0</v>
      </c>
      <c r="K64" s="334">
        <v>0</v>
      </c>
      <c r="L64" s="334">
        <v>0</v>
      </c>
      <c r="M64" s="334">
        <v>0</v>
      </c>
      <c r="N64" s="334">
        <v>0</v>
      </c>
      <c r="O64" s="334">
        <v>0</v>
      </c>
      <c r="P64" s="334">
        <v>0</v>
      </c>
      <c r="Q64" s="334">
        <v>0</v>
      </c>
      <c r="R64" s="334">
        <v>0</v>
      </c>
      <c r="S64" s="334">
        <v>0</v>
      </c>
      <c r="T64" s="331">
        <f t="shared" si="2"/>
        <v>0</v>
      </c>
      <c r="U64" s="331">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24"/>
      <c r="C66" s="524"/>
      <c r="D66" s="524"/>
      <c r="E66" s="524"/>
      <c r="F66" s="524"/>
      <c r="G66" s="524"/>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34"/>
      <c r="C68" s="534"/>
      <c r="D68" s="534"/>
      <c r="E68" s="534"/>
      <c r="F68" s="534"/>
      <c r="G68" s="534"/>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24"/>
      <c r="C70" s="524"/>
      <c r="D70" s="524"/>
      <c r="E70" s="524"/>
      <c r="F70" s="524"/>
      <c r="G70" s="524"/>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24"/>
      <c r="C72" s="524"/>
      <c r="D72" s="524"/>
      <c r="E72" s="524"/>
      <c r="F72" s="524"/>
      <c r="G72" s="524"/>
      <c r="H72" s="55"/>
      <c r="I72" s="55"/>
      <c r="J72" s="55"/>
      <c r="K72" s="55"/>
      <c r="L72" s="55"/>
      <c r="M72" s="55"/>
      <c r="N72" s="55"/>
      <c r="O72" s="55"/>
      <c r="P72" s="55"/>
      <c r="Q72" s="55"/>
      <c r="R72" s="55"/>
      <c r="S72" s="55"/>
      <c r="T72" s="55"/>
    </row>
    <row r="73" spans="1:20" ht="32.25" customHeight="1" x14ac:dyDescent="0.25">
      <c r="A73" s="55"/>
      <c r="B73" s="534"/>
      <c r="C73" s="534"/>
      <c r="D73" s="534"/>
      <c r="E73" s="534"/>
      <c r="F73" s="534"/>
      <c r="G73" s="534"/>
      <c r="H73" s="55"/>
      <c r="I73" s="55"/>
      <c r="J73" s="55"/>
      <c r="K73" s="55"/>
      <c r="L73" s="55"/>
      <c r="M73" s="55"/>
      <c r="N73" s="55"/>
      <c r="O73" s="55"/>
      <c r="P73" s="55"/>
      <c r="Q73" s="55"/>
      <c r="R73" s="55"/>
      <c r="S73" s="55"/>
      <c r="T73" s="55"/>
    </row>
    <row r="74" spans="1:20" ht="51.75" customHeight="1" x14ac:dyDescent="0.25">
      <c r="A74" s="55"/>
      <c r="B74" s="524"/>
      <c r="C74" s="524"/>
      <c r="D74" s="524"/>
      <c r="E74" s="524"/>
      <c r="F74" s="524"/>
      <c r="G74" s="524"/>
      <c r="H74" s="55"/>
      <c r="I74" s="55"/>
      <c r="J74" s="55"/>
      <c r="K74" s="55"/>
      <c r="L74" s="55"/>
      <c r="M74" s="55"/>
      <c r="N74" s="55"/>
      <c r="O74" s="55"/>
      <c r="P74" s="55"/>
      <c r="Q74" s="55"/>
      <c r="R74" s="55"/>
      <c r="S74" s="55"/>
      <c r="T74" s="55"/>
    </row>
    <row r="75" spans="1:20" ht="21.75" customHeight="1" x14ac:dyDescent="0.25">
      <c r="A75" s="55"/>
      <c r="B75" s="525"/>
      <c r="C75" s="525"/>
      <c r="D75" s="525"/>
      <c r="E75" s="525"/>
      <c r="F75" s="525"/>
      <c r="G75" s="525"/>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26"/>
      <c r="C77" s="526"/>
      <c r="D77" s="526"/>
      <c r="E77" s="526"/>
      <c r="F77" s="526"/>
      <c r="G77" s="526"/>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C24:I24">
    <cfRule type="cellIs" dxfId="38" priority="43" operator="greaterThan">
      <formula>0</formula>
    </cfRule>
  </conditionalFormatting>
  <conditionalFormatting sqref="C31">
    <cfRule type="cellIs" dxfId="37" priority="42" operator="greaterThan">
      <formula>0</formula>
    </cfRule>
  </conditionalFormatting>
  <conditionalFormatting sqref="C31">
    <cfRule type="cellIs" dxfId="36" priority="41" operator="greaterThan">
      <formula>0</formula>
    </cfRule>
  </conditionalFormatting>
  <conditionalFormatting sqref="C31">
    <cfRule type="cellIs" dxfId="35" priority="40" operator="greaterThan">
      <formula>0</formula>
    </cfRule>
  </conditionalFormatting>
  <conditionalFormatting sqref="C25:C29 H24:I29 H31:I64 C31:C64 C24:G24">
    <cfRule type="cellIs" dxfId="34" priority="39" operator="notEqual">
      <formula>0</formula>
    </cfRule>
  </conditionalFormatting>
  <conditionalFormatting sqref="D25">
    <cfRule type="cellIs" dxfId="33" priority="34" operator="notEqual">
      <formula>0</formula>
    </cfRule>
  </conditionalFormatting>
  <conditionalFormatting sqref="G25:G26 G35:G64 G28:G29 E30:I30 K30:S30">
    <cfRule type="cellIs" dxfId="32" priority="33" operator="notEqual">
      <formula>0</formula>
    </cfRule>
  </conditionalFormatting>
  <conditionalFormatting sqref="E25:F25">
    <cfRule type="cellIs" dxfId="31" priority="32" operator="greaterThan">
      <formula>0</formula>
    </cfRule>
  </conditionalFormatting>
  <conditionalFormatting sqref="E25:F25">
    <cfRule type="cellIs" dxfId="30" priority="31" operator="notEqual">
      <formula>0</formula>
    </cfRule>
  </conditionalFormatting>
  <conditionalFormatting sqref="T24:T64">
    <cfRule type="cellIs" dxfId="29" priority="30" operator="notEqual">
      <formula>0</formula>
    </cfRule>
  </conditionalFormatting>
  <conditionalFormatting sqref="U24:U64">
    <cfRule type="cellIs" dxfId="28" priority="29" operator="notEqual">
      <formula>0</formula>
    </cfRule>
  </conditionalFormatting>
  <conditionalFormatting sqref="K24:S24">
    <cfRule type="cellIs" dxfId="27" priority="28" operator="greaterThan">
      <formula>0</formula>
    </cfRule>
  </conditionalFormatting>
  <conditionalFormatting sqref="K24:S24">
    <cfRule type="cellIs" dxfId="26" priority="27" operator="notEqual">
      <formula>0</formula>
    </cfRule>
  </conditionalFormatting>
  <conditionalFormatting sqref="K25:S29 K31:S64">
    <cfRule type="cellIs" dxfId="25" priority="26" operator="notEqual">
      <formula>0</formula>
    </cfRule>
  </conditionalFormatting>
  <conditionalFormatting sqref="G32:G34">
    <cfRule type="cellIs" dxfId="24" priority="25" operator="notEqual">
      <formula>0</formula>
    </cfRule>
  </conditionalFormatting>
  <conditionalFormatting sqref="G31">
    <cfRule type="cellIs" dxfId="23" priority="24" operator="greaterThan">
      <formula>0</formula>
    </cfRule>
  </conditionalFormatting>
  <conditionalFormatting sqref="G31">
    <cfRule type="cellIs" dxfId="22" priority="23" operator="greaterThan">
      <formula>0</formula>
    </cfRule>
  </conditionalFormatting>
  <conditionalFormatting sqref="G31">
    <cfRule type="cellIs" dxfId="21" priority="22" operator="greaterThan">
      <formula>0</formula>
    </cfRule>
  </conditionalFormatting>
  <conditionalFormatting sqref="G31">
    <cfRule type="cellIs" dxfId="20" priority="21" operator="notEqual">
      <formula>0</formula>
    </cfRule>
  </conditionalFormatting>
  <conditionalFormatting sqref="G27">
    <cfRule type="cellIs" dxfId="19" priority="20" operator="greaterThan">
      <formula>0</formula>
    </cfRule>
  </conditionalFormatting>
  <conditionalFormatting sqref="G27">
    <cfRule type="cellIs" dxfId="18" priority="19" operator="greaterThan">
      <formula>0</formula>
    </cfRule>
  </conditionalFormatting>
  <conditionalFormatting sqref="G27">
    <cfRule type="cellIs" dxfId="17" priority="18" operator="greaterThan">
      <formula>0</formula>
    </cfRule>
  </conditionalFormatting>
  <conditionalFormatting sqref="G27">
    <cfRule type="cellIs" dxfId="16" priority="17" operator="notEqual">
      <formula>0</formula>
    </cfRule>
  </conditionalFormatting>
  <conditionalFormatting sqref="D26:D27">
    <cfRule type="cellIs" dxfId="15" priority="16" operator="notEqual">
      <formula>0</formula>
    </cfRule>
  </conditionalFormatting>
  <conditionalFormatting sqref="E26:F29">
    <cfRule type="cellIs" dxfId="14" priority="15" operator="greaterThan">
      <formula>0</formula>
    </cfRule>
  </conditionalFormatting>
  <conditionalFormatting sqref="E26:F29">
    <cfRule type="cellIs" dxfId="13" priority="14" operator="notEqual">
      <formula>0</formula>
    </cfRule>
  </conditionalFormatting>
  <conditionalFormatting sqref="D31:D46 D48:D49 D51 D58:D64">
    <cfRule type="cellIs" dxfId="12" priority="13" operator="notEqual">
      <formula>0</formula>
    </cfRule>
  </conditionalFormatting>
  <conditionalFormatting sqref="E31:F64">
    <cfRule type="cellIs" dxfId="11" priority="12" operator="greaterThan">
      <formula>0</formula>
    </cfRule>
  </conditionalFormatting>
  <conditionalFormatting sqref="E31:F64">
    <cfRule type="cellIs" dxfId="10" priority="11" operator="notEqual">
      <formula>0</formula>
    </cfRule>
  </conditionalFormatting>
  <conditionalFormatting sqref="D28">
    <cfRule type="cellIs" dxfId="9" priority="10" operator="notEqual">
      <formula>0</formula>
    </cfRule>
  </conditionalFormatting>
  <conditionalFormatting sqref="D29">
    <cfRule type="cellIs" dxfId="8" priority="9" operator="notEqual">
      <formula>0</formula>
    </cfRule>
  </conditionalFormatting>
  <conditionalFormatting sqref="D47">
    <cfRule type="cellIs" dxfId="7" priority="8" operator="notEqual">
      <formula>0</formula>
    </cfRule>
  </conditionalFormatting>
  <conditionalFormatting sqref="D50">
    <cfRule type="cellIs" dxfId="6" priority="7" operator="notEqual">
      <formula>0</formula>
    </cfRule>
  </conditionalFormatting>
  <conditionalFormatting sqref="D52:D57">
    <cfRule type="cellIs" dxfId="5" priority="6" operator="notEqual">
      <formula>0</formula>
    </cfRule>
  </conditionalFormatting>
  <conditionalFormatting sqref="J30">
    <cfRule type="cellIs" dxfId="4" priority="5" operator="notEqual">
      <formula>0</formula>
    </cfRule>
  </conditionalFormatting>
  <conditionalFormatting sqref="J24">
    <cfRule type="cellIs" dxfId="3" priority="4" operator="greaterThan">
      <formula>0</formula>
    </cfRule>
  </conditionalFormatting>
  <conditionalFormatting sqref="J24">
    <cfRule type="cellIs" dxfId="2" priority="3" operator="notEqual">
      <formula>0</formula>
    </cfRule>
  </conditionalFormatting>
  <conditionalFormatting sqref="J25:J29 J31:J64">
    <cfRule type="cellIs" dxfId="1" priority="2" operator="notEqual">
      <formula>0</formula>
    </cfRule>
  </conditionalFormatting>
  <conditionalFormatting sqref="C30:D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22" zoomScale="85" zoomScaleSheetLayoutView="85" workbookViewId="0">
      <selection activeCell="E26" sqref="E26: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8" t="str">
        <f>'1. паспорт местоположение'!A5:C5</f>
        <v>Год раскрытия информации: 2023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row>
    <row r="6" spans="1:48" ht="18.75" x14ac:dyDescent="0.3">
      <c r="AV6" s="14"/>
    </row>
    <row r="7" spans="1:48" ht="18.75" x14ac:dyDescent="0.25">
      <c r="A7" s="439" t="s">
        <v>6</v>
      </c>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39"/>
      <c r="AJ7" s="439"/>
      <c r="AK7" s="439"/>
      <c r="AL7" s="439"/>
      <c r="AM7" s="439"/>
      <c r="AN7" s="439"/>
      <c r="AO7" s="439"/>
      <c r="AP7" s="439"/>
      <c r="AQ7" s="439"/>
      <c r="AR7" s="439"/>
      <c r="AS7" s="439"/>
      <c r="AT7" s="439"/>
      <c r="AU7" s="439"/>
      <c r="AV7" s="439"/>
    </row>
    <row r="8" spans="1:48" ht="18.75" x14ac:dyDescent="0.25">
      <c r="A8" s="439"/>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c r="AD8" s="439"/>
      <c r="AE8" s="439"/>
      <c r="AF8" s="439"/>
      <c r="AG8" s="439"/>
      <c r="AH8" s="439"/>
      <c r="AI8" s="439"/>
      <c r="AJ8" s="439"/>
      <c r="AK8" s="439"/>
      <c r="AL8" s="439"/>
      <c r="AM8" s="439"/>
      <c r="AN8" s="439"/>
      <c r="AO8" s="439"/>
      <c r="AP8" s="439"/>
      <c r="AQ8" s="439"/>
      <c r="AR8" s="439"/>
      <c r="AS8" s="439"/>
      <c r="AT8" s="439"/>
      <c r="AU8" s="439"/>
      <c r="AV8" s="439"/>
    </row>
    <row r="9" spans="1:48" x14ac:dyDescent="0.25">
      <c r="A9" s="440" t="str">
        <f>'1. паспорт местоположение'!A9:C9</f>
        <v>Акционерное общество "Россети Янтарь"</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0"/>
      <c r="AL9" s="440"/>
      <c r="AM9" s="440"/>
      <c r="AN9" s="440"/>
      <c r="AO9" s="440"/>
      <c r="AP9" s="440"/>
      <c r="AQ9" s="440"/>
      <c r="AR9" s="440"/>
      <c r="AS9" s="440"/>
      <c r="AT9" s="440"/>
      <c r="AU9" s="440"/>
      <c r="AV9" s="440"/>
    </row>
    <row r="10" spans="1:48" ht="15.75" x14ac:dyDescent="0.25">
      <c r="A10" s="444" t="s">
        <v>5</v>
      </c>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444"/>
      <c r="AI10" s="444"/>
      <c r="AJ10" s="444"/>
      <c r="AK10" s="444"/>
      <c r="AL10" s="444"/>
      <c r="AM10" s="444"/>
      <c r="AN10" s="444"/>
      <c r="AO10" s="444"/>
      <c r="AP10" s="444"/>
      <c r="AQ10" s="444"/>
      <c r="AR10" s="444"/>
      <c r="AS10" s="444"/>
      <c r="AT10" s="444"/>
      <c r="AU10" s="444"/>
      <c r="AV10" s="444"/>
    </row>
    <row r="11" spans="1:48" ht="18.75" x14ac:dyDescent="0.25">
      <c r="A11" s="439"/>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c r="AH11" s="439"/>
      <c r="AI11" s="439"/>
      <c r="AJ11" s="439"/>
      <c r="AK11" s="439"/>
      <c r="AL11" s="439"/>
      <c r="AM11" s="439"/>
      <c r="AN11" s="439"/>
      <c r="AO11" s="439"/>
      <c r="AP11" s="439"/>
      <c r="AQ11" s="439"/>
      <c r="AR11" s="439"/>
      <c r="AS11" s="439"/>
      <c r="AT11" s="439"/>
      <c r="AU11" s="439"/>
      <c r="AV11" s="439"/>
    </row>
    <row r="12" spans="1:48" x14ac:dyDescent="0.25">
      <c r="A12" s="440" t="str">
        <f>'1. паспорт местоположение'!A12:C12</f>
        <v>L_949-93</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440"/>
      <c r="AK12" s="440"/>
      <c r="AL12" s="440"/>
      <c r="AM12" s="440"/>
      <c r="AN12" s="440"/>
      <c r="AO12" s="440"/>
      <c r="AP12" s="440"/>
      <c r="AQ12" s="440"/>
      <c r="AR12" s="440"/>
      <c r="AS12" s="440"/>
      <c r="AT12" s="440"/>
      <c r="AU12" s="440"/>
      <c r="AV12" s="440"/>
    </row>
    <row r="13" spans="1:48" ht="15.75" x14ac:dyDescent="0.25">
      <c r="A13" s="444" t="s">
        <v>4</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444"/>
      <c r="AN13" s="444"/>
      <c r="AO13" s="444"/>
      <c r="AP13" s="444"/>
      <c r="AQ13" s="444"/>
      <c r="AR13" s="444"/>
      <c r="AS13" s="444"/>
      <c r="AT13" s="444"/>
      <c r="AU13" s="444"/>
      <c r="AV13" s="444"/>
    </row>
    <row r="14" spans="1:48" ht="18.75" x14ac:dyDescent="0.25">
      <c r="A14" s="445"/>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5"/>
      <c r="AK14" s="445"/>
      <c r="AL14" s="445"/>
      <c r="AM14" s="445"/>
      <c r="AN14" s="445"/>
      <c r="AO14" s="445"/>
      <c r="AP14" s="445"/>
      <c r="AQ14" s="445"/>
      <c r="AR14" s="445"/>
      <c r="AS14" s="445"/>
      <c r="AT14" s="445"/>
      <c r="AU14" s="445"/>
      <c r="AV14" s="445"/>
    </row>
    <row r="15" spans="1:48" x14ac:dyDescent="0.25">
      <c r="A15" s="440" t="str">
        <f>'1. паспорт местоположение'!A15</f>
        <v>Расширение просек ВЛ 15 кВ № 15-322 площадью 10,941 га и реконструкция участка ВЛ 15 кВ № 15-322 протяженностью 1,38 км с заменой голого провода на СИП</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c r="AF15" s="440"/>
      <c r="AG15" s="440"/>
      <c r="AH15" s="440"/>
      <c r="AI15" s="440"/>
      <c r="AJ15" s="440"/>
      <c r="AK15" s="440"/>
      <c r="AL15" s="440"/>
      <c r="AM15" s="440"/>
      <c r="AN15" s="440"/>
      <c r="AO15" s="440"/>
      <c r="AP15" s="440"/>
      <c r="AQ15" s="440"/>
      <c r="AR15" s="440"/>
      <c r="AS15" s="440"/>
      <c r="AT15" s="440"/>
      <c r="AU15" s="440"/>
      <c r="AV15" s="440"/>
    </row>
    <row r="16" spans="1:48" ht="15.75" x14ac:dyDescent="0.25">
      <c r="A16" s="444" t="s">
        <v>3</v>
      </c>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row>
    <row r="17" spans="1:48" x14ac:dyDescent="0.25">
      <c r="A17" s="483"/>
      <c r="B17" s="483"/>
      <c r="C17" s="483"/>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1:48" ht="14.25" customHeight="1" x14ac:dyDescent="0.25">
      <c r="A18" s="483"/>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1:48" x14ac:dyDescent="0.25">
      <c r="A19" s="483"/>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1:48" s="21"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1" customFormat="1" x14ac:dyDescent="0.25">
      <c r="A21" s="549" t="s">
        <v>443</v>
      </c>
      <c r="B21" s="549"/>
      <c r="C21" s="549"/>
      <c r="D21" s="549"/>
      <c r="E21" s="549"/>
      <c r="F21" s="549"/>
      <c r="G21" s="549"/>
      <c r="H21" s="549"/>
      <c r="I21" s="549"/>
      <c r="J21" s="549"/>
      <c r="K21" s="549"/>
      <c r="L21" s="549"/>
      <c r="M21" s="549"/>
      <c r="N21" s="549"/>
      <c r="O21" s="549"/>
      <c r="P21" s="549"/>
      <c r="Q21" s="549"/>
      <c r="R21" s="549"/>
      <c r="S21" s="549"/>
      <c r="T21" s="549"/>
      <c r="U21" s="549"/>
      <c r="V21" s="549"/>
      <c r="W21" s="549"/>
      <c r="X21" s="549"/>
      <c r="Y21" s="549"/>
      <c r="Z21" s="549"/>
      <c r="AA21" s="549"/>
      <c r="AB21" s="549"/>
      <c r="AC21" s="549"/>
      <c r="AD21" s="549"/>
      <c r="AE21" s="549"/>
      <c r="AF21" s="549"/>
      <c r="AG21" s="549"/>
      <c r="AH21" s="549"/>
      <c r="AI21" s="549"/>
      <c r="AJ21" s="549"/>
      <c r="AK21" s="549"/>
      <c r="AL21" s="549"/>
      <c r="AM21" s="549"/>
      <c r="AN21" s="549"/>
      <c r="AO21" s="549"/>
      <c r="AP21" s="549"/>
      <c r="AQ21" s="549"/>
      <c r="AR21" s="549"/>
      <c r="AS21" s="549"/>
      <c r="AT21" s="549"/>
      <c r="AU21" s="549"/>
      <c r="AV21" s="549"/>
    </row>
    <row r="22" spans="1:48" s="21" customFormat="1" ht="58.5" customHeight="1" x14ac:dyDescent="0.25">
      <c r="A22" s="540" t="s">
        <v>49</v>
      </c>
      <c r="B22" s="551" t="s">
        <v>21</v>
      </c>
      <c r="C22" s="540" t="s">
        <v>48</v>
      </c>
      <c r="D22" s="540" t="s">
        <v>47</v>
      </c>
      <c r="E22" s="554" t="s">
        <v>454</v>
      </c>
      <c r="F22" s="555"/>
      <c r="G22" s="555"/>
      <c r="H22" s="555"/>
      <c r="I22" s="555"/>
      <c r="J22" s="555"/>
      <c r="K22" s="555"/>
      <c r="L22" s="556"/>
      <c r="M22" s="540" t="s">
        <v>46</v>
      </c>
      <c r="N22" s="540" t="s">
        <v>45</v>
      </c>
      <c r="O22" s="540" t="s">
        <v>44</v>
      </c>
      <c r="P22" s="535" t="s">
        <v>229</v>
      </c>
      <c r="Q22" s="535" t="s">
        <v>43</v>
      </c>
      <c r="R22" s="535" t="s">
        <v>42</v>
      </c>
      <c r="S22" s="535" t="s">
        <v>41</v>
      </c>
      <c r="T22" s="535"/>
      <c r="U22" s="557" t="s">
        <v>40</v>
      </c>
      <c r="V22" s="557" t="s">
        <v>39</v>
      </c>
      <c r="W22" s="535" t="s">
        <v>38</v>
      </c>
      <c r="X22" s="535" t="s">
        <v>37</v>
      </c>
      <c r="Y22" s="535" t="s">
        <v>36</v>
      </c>
      <c r="Z22" s="542" t="s">
        <v>35</v>
      </c>
      <c r="AA22" s="535" t="s">
        <v>34</v>
      </c>
      <c r="AB22" s="535" t="s">
        <v>33</v>
      </c>
      <c r="AC22" s="535" t="s">
        <v>32</v>
      </c>
      <c r="AD22" s="535" t="s">
        <v>31</v>
      </c>
      <c r="AE22" s="535" t="s">
        <v>30</v>
      </c>
      <c r="AF22" s="535" t="s">
        <v>29</v>
      </c>
      <c r="AG22" s="535"/>
      <c r="AH22" s="535"/>
      <c r="AI22" s="535"/>
      <c r="AJ22" s="535"/>
      <c r="AK22" s="535"/>
      <c r="AL22" s="535" t="s">
        <v>28</v>
      </c>
      <c r="AM22" s="535"/>
      <c r="AN22" s="535"/>
      <c r="AO22" s="535"/>
      <c r="AP22" s="535" t="s">
        <v>27</v>
      </c>
      <c r="AQ22" s="535"/>
      <c r="AR22" s="535" t="s">
        <v>26</v>
      </c>
      <c r="AS22" s="535" t="s">
        <v>25</v>
      </c>
      <c r="AT22" s="535" t="s">
        <v>24</v>
      </c>
      <c r="AU22" s="535" t="s">
        <v>23</v>
      </c>
      <c r="AV22" s="543" t="s">
        <v>22</v>
      </c>
    </row>
    <row r="23" spans="1:48" s="21" customFormat="1" ht="64.5" customHeight="1" x14ac:dyDescent="0.25">
      <c r="A23" s="550"/>
      <c r="B23" s="552"/>
      <c r="C23" s="550"/>
      <c r="D23" s="550"/>
      <c r="E23" s="545" t="s">
        <v>20</v>
      </c>
      <c r="F23" s="536" t="s">
        <v>124</v>
      </c>
      <c r="G23" s="536" t="s">
        <v>123</v>
      </c>
      <c r="H23" s="536" t="s">
        <v>122</v>
      </c>
      <c r="I23" s="538" t="s">
        <v>364</v>
      </c>
      <c r="J23" s="538" t="s">
        <v>365</v>
      </c>
      <c r="K23" s="538" t="s">
        <v>366</v>
      </c>
      <c r="L23" s="536" t="s">
        <v>73</v>
      </c>
      <c r="M23" s="550"/>
      <c r="N23" s="550"/>
      <c r="O23" s="550"/>
      <c r="P23" s="535"/>
      <c r="Q23" s="535"/>
      <c r="R23" s="535"/>
      <c r="S23" s="547" t="s">
        <v>1</v>
      </c>
      <c r="T23" s="547" t="s">
        <v>8</v>
      </c>
      <c r="U23" s="557"/>
      <c r="V23" s="557"/>
      <c r="W23" s="535"/>
      <c r="X23" s="535"/>
      <c r="Y23" s="535"/>
      <c r="Z23" s="535"/>
      <c r="AA23" s="535"/>
      <c r="AB23" s="535"/>
      <c r="AC23" s="535"/>
      <c r="AD23" s="535"/>
      <c r="AE23" s="535"/>
      <c r="AF23" s="535" t="s">
        <v>19</v>
      </c>
      <c r="AG23" s="535"/>
      <c r="AH23" s="535" t="s">
        <v>18</v>
      </c>
      <c r="AI23" s="535"/>
      <c r="AJ23" s="540" t="s">
        <v>17</v>
      </c>
      <c r="AK23" s="540" t="s">
        <v>16</v>
      </c>
      <c r="AL23" s="540" t="s">
        <v>15</v>
      </c>
      <c r="AM23" s="540" t="s">
        <v>14</v>
      </c>
      <c r="AN23" s="540" t="s">
        <v>13</v>
      </c>
      <c r="AO23" s="540" t="s">
        <v>12</v>
      </c>
      <c r="AP23" s="540" t="s">
        <v>11</v>
      </c>
      <c r="AQ23" s="558" t="s">
        <v>8</v>
      </c>
      <c r="AR23" s="535"/>
      <c r="AS23" s="535"/>
      <c r="AT23" s="535"/>
      <c r="AU23" s="535"/>
      <c r="AV23" s="544"/>
    </row>
    <row r="24" spans="1:48" s="21" customFormat="1" ht="96.75" customHeight="1" x14ac:dyDescent="0.25">
      <c r="A24" s="541"/>
      <c r="B24" s="553"/>
      <c r="C24" s="541"/>
      <c r="D24" s="541"/>
      <c r="E24" s="546"/>
      <c r="F24" s="537"/>
      <c r="G24" s="537"/>
      <c r="H24" s="537"/>
      <c r="I24" s="539"/>
      <c r="J24" s="539"/>
      <c r="K24" s="539"/>
      <c r="L24" s="537"/>
      <c r="M24" s="541"/>
      <c r="N24" s="541"/>
      <c r="O24" s="541"/>
      <c r="P24" s="535"/>
      <c r="Q24" s="535"/>
      <c r="R24" s="535"/>
      <c r="S24" s="548"/>
      <c r="T24" s="548"/>
      <c r="U24" s="557"/>
      <c r="V24" s="557"/>
      <c r="W24" s="535"/>
      <c r="X24" s="535"/>
      <c r="Y24" s="535"/>
      <c r="Z24" s="535"/>
      <c r="AA24" s="535"/>
      <c r="AB24" s="535"/>
      <c r="AC24" s="535"/>
      <c r="AD24" s="535"/>
      <c r="AE24" s="535"/>
      <c r="AF24" s="121" t="s">
        <v>10</v>
      </c>
      <c r="AG24" s="121" t="s">
        <v>9</v>
      </c>
      <c r="AH24" s="122" t="s">
        <v>1</v>
      </c>
      <c r="AI24" s="122" t="s">
        <v>8</v>
      </c>
      <c r="AJ24" s="541"/>
      <c r="AK24" s="541"/>
      <c r="AL24" s="541"/>
      <c r="AM24" s="541"/>
      <c r="AN24" s="541"/>
      <c r="AO24" s="541"/>
      <c r="AP24" s="541"/>
      <c r="AQ24" s="559"/>
      <c r="AR24" s="535"/>
      <c r="AS24" s="535"/>
      <c r="AT24" s="535"/>
      <c r="AU24" s="535"/>
      <c r="AV24" s="54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2">
        <v>1</v>
      </c>
      <c r="B26" s="323" t="str">
        <f>A9</f>
        <v>Акционерное общество "Россети Янтарь"</v>
      </c>
      <c r="C26" s="324"/>
      <c r="D26" s="390" t="str">
        <f>'6.1. Паспорт сетевой график'!H53</f>
        <v>30.11.2021
31.12.2021
31.01.2022</v>
      </c>
      <c r="E26" s="392"/>
      <c r="F26" s="392"/>
      <c r="G26" s="392"/>
      <c r="H26" s="392"/>
      <c r="I26" s="392">
        <f>'6.2. Паспорт фин осв ввод'!U47</f>
        <v>1.4670000000000001</v>
      </c>
      <c r="J26" s="392"/>
      <c r="K26" s="392"/>
      <c r="L26" s="392">
        <f>'6.2. Паспорт фин осв ввод'!U50</f>
        <v>10.940999999999999</v>
      </c>
      <c r="M26" s="354" t="s">
        <v>526</v>
      </c>
      <c r="N26" s="354" t="s">
        <v>527</v>
      </c>
      <c r="O26" s="354" t="s">
        <v>528</v>
      </c>
      <c r="P26" s="355">
        <v>119330</v>
      </c>
      <c r="Q26" s="354" t="s">
        <v>529</v>
      </c>
      <c r="R26" s="355">
        <v>119330</v>
      </c>
      <c r="S26" s="354" t="s">
        <v>530</v>
      </c>
      <c r="T26" s="354" t="s">
        <v>531</v>
      </c>
      <c r="U26" s="356" t="s">
        <v>59</v>
      </c>
      <c r="V26" s="356" t="s">
        <v>59</v>
      </c>
      <c r="W26" s="354" t="s">
        <v>532</v>
      </c>
      <c r="X26" s="355">
        <v>119100</v>
      </c>
      <c r="Y26" s="354"/>
      <c r="Z26" s="357"/>
      <c r="AA26" s="355"/>
      <c r="AB26" s="355">
        <v>119100</v>
      </c>
      <c r="AC26" s="355" t="s">
        <v>532</v>
      </c>
      <c r="AD26" s="355">
        <f>'8. Общие сведения'!B33*1000</f>
        <v>6267.2496700000002</v>
      </c>
      <c r="AE26" s="355"/>
      <c r="AF26" s="356" t="s">
        <v>533</v>
      </c>
      <c r="AG26" s="354" t="s">
        <v>534</v>
      </c>
      <c r="AH26" s="357">
        <v>43620</v>
      </c>
      <c r="AI26" s="357">
        <v>43620</v>
      </c>
      <c r="AJ26" s="357">
        <v>43657</v>
      </c>
      <c r="AK26" s="357">
        <v>43665</v>
      </c>
      <c r="AL26" s="354"/>
      <c r="AM26" s="354"/>
      <c r="AN26" s="357"/>
      <c r="AO26" s="354"/>
      <c r="AP26" s="357" t="s">
        <v>535</v>
      </c>
      <c r="AQ26" s="357" t="s">
        <v>535</v>
      </c>
      <c r="AR26" s="357" t="s">
        <v>535</v>
      </c>
      <c r="AS26" s="357" t="s">
        <v>535</v>
      </c>
      <c r="AT26" s="357" t="s">
        <v>536</v>
      </c>
      <c r="AU26" s="354"/>
      <c r="AV26" s="354" t="s">
        <v>537</v>
      </c>
    </row>
    <row r="27" spans="1:48" x14ac:dyDescent="0.25">
      <c r="A27" s="358"/>
      <c r="B27" s="358"/>
      <c r="C27" s="358"/>
      <c r="D27" s="358"/>
      <c r="E27" s="358"/>
      <c r="F27" s="358"/>
      <c r="G27" s="358"/>
      <c r="H27" s="358"/>
      <c r="I27" s="358"/>
      <c r="J27" s="358"/>
      <c r="K27" s="358"/>
      <c r="L27" s="358"/>
      <c r="M27" s="354"/>
      <c r="N27" s="354"/>
      <c r="O27" s="354"/>
      <c r="P27" s="355"/>
      <c r="Q27" s="354"/>
      <c r="R27" s="355"/>
      <c r="S27" s="354"/>
      <c r="T27" s="354"/>
      <c r="U27" s="356"/>
      <c r="V27" s="356"/>
      <c r="W27" s="354" t="s">
        <v>538</v>
      </c>
      <c r="X27" s="355"/>
      <c r="Y27" s="354" t="s">
        <v>538</v>
      </c>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ht="22.5" x14ac:dyDescent="0.25">
      <c r="A28" s="358"/>
      <c r="B28" s="358"/>
      <c r="C28" s="358"/>
      <c r="D28" s="358"/>
      <c r="E28" s="358"/>
      <c r="F28" s="358"/>
      <c r="G28" s="358"/>
      <c r="H28" s="358"/>
      <c r="I28" s="358"/>
      <c r="J28" s="358"/>
      <c r="K28" s="358"/>
      <c r="L28" s="358"/>
      <c r="M28" s="354"/>
      <c r="N28" s="354"/>
      <c r="O28" s="354"/>
      <c r="P28" s="355"/>
      <c r="Q28" s="354"/>
      <c r="R28" s="355"/>
      <c r="S28" s="354"/>
      <c r="T28" s="354"/>
      <c r="U28" s="356"/>
      <c r="V28" s="356"/>
      <c r="W28" s="354" t="s">
        <v>539</v>
      </c>
      <c r="X28" s="355"/>
      <c r="Y28" s="354" t="s">
        <v>539</v>
      </c>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zoomScale="80" zoomScaleNormal="90" zoomScaleSheetLayoutView="80" workbookViewId="0">
      <selection activeCell="B28" sqref="B28"/>
    </sheetView>
  </sheetViews>
  <sheetFormatPr defaultColWidth="8.85546875" defaultRowHeight="15.75" x14ac:dyDescent="0.25"/>
  <cols>
    <col min="1" max="2" width="66.140625" style="93" customWidth="1"/>
    <col min="3" max="3" width="0" style="94" hidden="1" customWidth="1"/>
    <col min="4" max="257" width="8.85546875" style="94" customWidth="1"/>
    <col min="258"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67" t="str">
        <f>'1. паспорт местоположение'!A5:C5</f>
        <v>Год раскрытия информации: 2023 год</v>
      </c>
      <c r="B5" s="567"/>
      <c r="C5" s="66"/>
    </row>
    <row r="6" spans="1:3" ht="18.75" x14ac:dyDescent="0.3">
      <c r="A6" s="239"/>
      <c r="B6" s="239"/>
      <c r="C6" s="239"/>
    </row>
    <row r="7" spans="1:3" ht="18.75" x14ac:dyDescent="0.25">
      <c r="A7" s="439" t="s">
        <v>6</v>
      </c>
      <c r="B7" s="439"/>
      <c r="C7" s="126"/>
    </row>
    <row r="8" spans="1:3" ht="18.75" x14ac:dyDescent="0.25">
      <c r="A8" s="126"/>
      <c r="B8" s="126"/>
      <c r="C8" s="126"/>
    </row>
    <row r="9" spans="1:3" x14ac:dyDescent="0.25">
      <c r="A9" s="440" t="str">
        <f>'1. паспорт местоположение'!A9:C9</f>
        <v>Акционерное общество "Россети Янтарь"</v>
      </c>
      <c r="B9" s="440"/>
      <c r="C9" s="141"/>
    </row>
    <row r="10" spans="1:3" x14ac:dyDescent="0.25">
      <c r="A10" s="444" t="s">
        <v>5</v>
      </c>
      <c r="B10" s="444"/>
      <c r="C10" s="128"/>
    </row>
    <row r="11" spans="1:3" ht="18.75" x14ac:dyDescent="0.25">
      <c r="A11" s="126"/>
      <c r="B11" s="126"/>
      <c r="C11" s="126"/>
    </row>
    <row r="12" spans="1:3" x14ac:dyDescent="0.25">
      <c r="A12" s="440" t="str">
        <f>'1. паспорт местоположение'!A12:C12</f>
        <v>L_949-93</v>
      </c>
      <c r="B12" s="440"/>
      <c r="C12" s="141"/>
    </row>
    <row r="13" spans="1:3" x14ac:dyDescent="0.25">
      <c r="A13" s="444" t="s">
        <v>4</v>
      </c>
      <c r="B13" s="444"/>
      <c r="C13" s="128"/>
    </row>
    <row r="14" spans="1:3" ht="18.75" x14ac:dyDescent="0.25">
      <c r="A14" s="10"/>
      <c r="B14" s="10"/>
      <c r="C14" s="10"/>
    </row>
    <row r="15" spans="1:3" ht="39" customHeight="1" x14ac:dyDescent="0.25">
      <c r="A15" s="560" t="str">
        <f>'1. паспорт местоположение'!A15:C15</f>
        <v>Расширение просек ВЛ 15 кВ № 15-322 площадью 10,941 га и реконструкция участка ВЛ 15 кВ № 15-322 протяженностью 1,38 км с заменой голого провода на СИП</v>
      </c>
      <c r="B15" s="561"/>
      <c r="C15" s="141"/>
    </row>
    <row r="16" spans="1:3" x14ac:dyDescent="0.25">
      <c r="A16" s="444" t="s">
        <v>3</v>
      </c>
      <c r="B16" s="444"/>
      <c r="C16" s="128"/>
    </row>
    <row r="17" spans="1:2" x14ac:dyDescent="0.25">
      <c r="B17" s="95"/>
    </row>
    <row r="18" spans="1:2" x14ac:dyDescent="0.25">
      <c r="A18" s="562" t="s">
        <v>444</v>
      </c>
      <c r="B18" s="563"/>
    </row>
    <row r="19" spans="1:2" x14ac:dyDescent="0.25">
      <c r="B19" s="38"/>
    </row>
    <row r="20" spans="1:2" ht="16.5" thickBot="1" x14ac:dyDescent="0.3">
      <c r="B20" s="96"/>
    </row>
    <row r="21" spans="1:2" ht="45.75" thickBot="1" x14ac:dyDescent="0.3">
      <c r="A21" s="97" t="s">
        <v>319</v>
      </c>
      <c r="B21" s="98" t="str">
        <f>A15</f>
        <v>Расширение просек ВЛ 15 кВ № 15-322 площадью 10,941 га и реконструкция участка ВЛ 15 кВ № 15-322 протяженностью 1,38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Светлогорский район</v>
      </c>
    </row>
    <row r="23" spans="1:2" ht="16.5" thickBot="1" x14ac:dyDescent="0.3">
      <c r="A23" s="97" t="s">
        <v>300</v>
      </c>
      <c r="B23" s="99" t="s">
        <v>513</v>
      </c>
    </row>
    <row r="24" spans="1:2" ht="16.5" thickBot="1" x14ac:dyDescent="0.3">
      <c r="A24" s="97" t="s">
        <v>321</v>
      </c>
      <c r="B24" s="99" t="s">
        <v>556</v>
      </c>
    </row>
    <row r="25" spans="1:2" ht="16.5" thickBot="1" x14ac:dyDescent="0.3">
      <c r="A25" s="100" t="s">
        <v>322</v>
      </c>
      <c r="B25" s="98" t="s">
        <v>583</v>
      </c>
    </row>
    <row r="26" spans="1:2" ht="16.5" thickBot="1" x14ac:dyDescent="0.3">
      <c r="A26" s="101" t="s">
        <v>323</v>
      </c>
      <c r="B26" s="102" t="s">
        <v>586</v>
      </c>
    </row>
    <row r="27" spans="1:2" ht="29.25" thickBot="1" x14ac:dyDescent="0.3">
      <c r="A27" s="109" t="s">
        <v>540</v>
      </c>
      <c r="B27" s="238">
        <f>'6.2. Паспорт фин осв ввод'!C24</f>
        <v>6.6194779500000003</v>
      </c>
    </row>
    <row r="28" spans="1:2" ht="16.5" thickBot="1" x14ac:dyDescent="0.3">
      <c r="A28" s="104" t="s">
        <v>324</v>
      </c>
      <c r="B28" s="102" t="s">
        <v>553</v>
      </c>
    </row>
    <row r="29" spans="1:2" ht="29.25" thickBot="1" x14ac:dyDescent="0.3">
      <c r="A29" s="110" t="s">
        <v>520</v>
      </c>
      <c r="B29" s="340">
        <f>'7. Паспорт отчет о закупке'!AD26/1000</f>
        <v>6.26724967</v>
      </c>
    </row>
    <row r="30" spans="1:2" ht="29.25" thickBot="1" x14ac:dyDescent="0.3">
      <c r="A30" s="110" t="s">
        <v>521</v>
      </c>
      <c r="B30" s="340">
        <f>B32+B41+B58</f>
        <v>6.26724967</v>
      </c>
    </row>
    <row r="31" spans="1:2" ht="16.5" thickBot="1" x14ac:dyDescent="0.3">
      <c r="A31" s="104" t="s">
        <v>325</v>
      </c>
      <c r="B31" s="340"/>
    </row>
    <row r="32" spans="1:2" ht="29.25" thickBot="1" x14ac:dyDescent="0.3">
      <c r="A32" s="110" t="s">
        <v>326</v>
      </c>
      <c r="B32" s="340">
        <f>B33+B37</f>
        <v>6.26724967</v>
      </c>
    </row>
    <row r="33" spans="1:3" s="243" customFormat="1" ht="30.75" thickBot="1" x14ac:dyDescent="0.3">
      <c r="A33" s="367" t="s">
        <v>541</v>
      </c>
      <c r="B33" s="368">
        <v>6.26724967</v>
      </c>
    </row>
    <row r="34" spans="1:3" ht="16.5" thickBot="1" x14ac:dyDescent="0.3">
      <c r="A34" s="104" t="s">
        <v>327</v>
      </c>
      <c r="B34" s="244">
        <f>B33/$B$27</f>
        <v>0.94678911499357732</v>
      </c>
    </row>
    <row r="35" spans="1:3" ht="16.5" thickBot="1" x14ac:dyDescent="0.3">
      <c r="A35" s="104" t="s">
        <v>523</v>
      </c>
      <c r="B35" s="340">
        <v>6.26724967</v>
      </c>
      <c r="C35" s="94">
        <v>1</v>
      </c>
    </row>
    <row r="36" spans="1:3" ht="16.5" thickBot="1" x14ac:dyDescent="0.3">
      <c r="A36" s="104" t="s">
        <v>524</v>
      </c>
      <c r="B36" s="340">
        <v>6.26724967</v>
      </c>
      <c r="C36" s="94">
        <v>2</v>
      </c>
    </row>
    <row r="37" spans="1:3" s="243" customFormat="1" ht="30.75" thickBot="1" x14ac:dyDescent="0.3">
      <c r="A37" s="246" t="s">
        <v>522</v>
      </c>
      <c r="B37" s="341">
        <v>0</v>
      </c>
    </row>
    <row r="38" spans="1:3" ht="16.5" thickBot="1" x14ac:dyDescent="0.3">
      <c r="A38" s="104" t="s">
        <v>327</v>
      </c>
      <c r="B38" s="244">
        <f>B37/$B$27</f>
        <v>0</v>
      </c>
    </row>
    <row r="39" spans="1:3" ht="16.5" thickBot="1" x14ac:dyDescent="0.3">
      <c r="A39" s="104" t="s">
        <v>523</v>
      </c>
      <c r="B39" s="340">
        <v>0</v>
      </c>
      <c r="C39" s="94">
        <v>1</v>
      </c>
    </row>
    <row r="40" spans="1:3" ht="16.5" thickBot="1" x14ac:dyDescent="0.3">
      <c r="A40" s="104" t="s">
        <v>524</v>
      </c>
      <c r="B40" s="340">
        <v>0</v>
      </c>
      <c r="C40" s="94">
        <v>2</v>
      </c>
    </row>
    <row r="41" spans="1:3" ht="29.25" thickBot="1" x14ac:dyDescent="0.3">
      <c r="A41" s="110" t="s">
        <v>328</v>
      </c>
      <c r="B41" s="340">
        <f>B42+B46+B50+B54</f>
        <v>0</v>
      </c>
    </row>
    <row r="42" spans="1:3" s="243" customFormat="1" ht="30.75" thickBot="1" x14ac:dyDescent="0.3">
      <c r="A42" s="246" t="s">
        <v>522</v>
      </c>
      <c r="B42" s="341">
        <v>0</v>
      </c>
    </row>
    <row r="43" spans="1:3" ht="16.5" thickBot="1" x14ac:dyDescent="0.3">
      <c r="A43" s="104" t="s">
        <v>327</v>
      </c>
      <c r="B43" s="244">
        <f>B42/$B$27</f>
        <v>0</v>
      </c>
    </row>
    <row r="44" spans="1:3" ht="16.5" thickBot="1" x14ac:dyDescent="0.3">
      <c r="A44" s="104" t="s">
        <v>523</v>
      </c>
      <c r="B44" s="340">
        <v>0</v>
      </c>
      <c r="C44" s="94">
        <v>1</v>
      </c>
    </row>
    <row r="45" spans="1:3" ht="16.5" thickBot="1" x14ac:dyDescent="0.3">
      <c r="A45" s="104" t="s">
        <v>524</v>
      </c>
      <c r="B45" s="340">
        <v>0</v>
      </c>
      <c r="C45" s="94">
        <v>2</v>
      </c>
    </row>
    <row r="46" spans="1:3" s="243" customFormat="1" ht="30.75" thickBot="1" x14ac:dyDescent="0.3">
      <c r="A46" s="246" t="s">
        <v>522</v>
      </c>
      <c r="B46" s="341">
        <v>0</v>
      </c>
    </row>
    <row r="47" spans="1:3" ht="16.5" thickBot="1" x14ac:dyDescent="0.3">
      <c r="A47" s="104" t="s">
        <v>327</v>
      </c>
      <c r="B47" s="244">
        <f>B46/$B$27</f>
        <v>0</v>
      </c>
    </row>
    <row r="48" spans="1:3" ht="16.5" thickBot="1" x14ac:dyDescent="0.3">
      <c r="A48" s="104" t="s">
        <v>523</v>
      </c>
      <c r="B48" s="340">
        <v>0</v>
      </c>
      <c r="C48" s="94">
        <v>1</v>
      </c>
    </row>
    <row r="49" spans="1:3" ht="16.5" thickBot="1" x14ac:dyDescent="0.3">
      <c r="A49" s="104" t="s">
        <v>524</v>
      </c>
      <c r="B49" s="340">
        <v>0</v>
      </c>
      <c r="C49" s="94">
        <v>2</v>
      </c>
    </row>
    <row r="50" spans="1:3" s="243" customFormat="1" ht="30.75" thickBot="1" x14ac:dyDescent="0.3">
      <c r="A50" s="242" t="s">
        <v>522</v>
      </c>
      <c r="B50" s="341">
        <v>0</v>
      </c>
    </row>
    <row r="51" spans="1:3" ht="16.5" thickBot="1" x14ac:dyDescent="0.3">
      <c r="A51" s="104" t="s">
        <v>327</v>
      </c>
      <c r="B51" s="244">
        <f>B50/$B$27</f>
        <v>0</v>
      </c>
    </row>
    <row r="52" spans="1:3" ht="16.5" thickBot="1" x14ac:dyDescent="0.3">
      <c r="A52" s="104" t="s">
        <v>523</v>
      </c>
      <c r="B52" s="340">
        <v>0</v>
      </c>
      <c r="C52" s="94">
        <v>1</v>
      </c>
    </row>
    <row r="53" spans="1:3" ht="16.5" thickBot="1" x14ac:dyDescent="0.3">
      <c r="A53" s="104" t="s">
        <v>524</v>
      </c>
      <c r="B53" s="340">
        <v>0</v>
      </c>
      <c r="C53" s="94">
        <v>2</v>
      </c>
    </row>
    <row r="54" spans="1:3" s="243" customFormat="1" ht="30.75" thickBot="1" x14ac:dyDescent="0.3">
      <c r="A54" s="242" t="s">
        <v>522</v>
      </c>
      <c r="B54" s="341">
        <v>0</v>
      </c>
    </row>
    <row r="55" spans="1:3" ht="16.5" thickBot="1" x14ac:dyDescent="0.3">
      <c r="A55" s="104" t="s">
        <v>327</v>
      </c>
      <c r="B55" s="244">
        <f>B54/$B$27</f>
        <v>0</v>
      </c>
    </row>
    <row r="56" spans="1:3" ht="16.5" thickBot="1" x14ac:dyDescent="0.3">
      <c r="A56" s="104" t="s">
        <v>523</v>
      </c>
      <c r="B56" s="340">
        <v>0</v>
      </c>
      <c r="C56" s="94">
        <v>1</v>
      </c>
    </row>
    <row r="57" spans="1:3" ht="16.5" thickBot="1" x14ac:dyDescent="0.3">
      <c r="A57" s="104" t="s">
        <v>524</v>
      </c>
      <c r="B57" s="340">
        <v>0</v>
      </c>
      <c r="C57" s="94">
        <v>2</v>
      </c>
    </row>
    <row r="58" spans="1:3" ht="29.25" thickBot="1" x14ac:dyDescent="0.3">
      <c r="A58" s="110" t="s">
        <v>329</v>
      </c>
      <c r="B58" s="340">
        <f>B59+B63+B67+B71</f>
        <v>0</v>
      </c>
    </row>
    <row r="59" spans="1:3" s="243" customFormat="1" ht="30.75" thickBot="1" x14ac:dyDescent="0.3">
      <c r="A59" s="246" t="s">
        <v>522</v>
      </c>
      <c r="B59" s="341">
        <v>0</v>
      </c>
    </row>
    <row r="60" spans="1:3" ht="16.5" thickBot="1" x14ac:dyDescent="0.3">
      <c r="A60" s="104" t="s">
        <v>327</v>
      </c>
      <c r="B60" s="244">
        <f>B59/$B$27</f>
        <v>0</v>
      </c>
    </row>
    <row r="61" spans="1:3" ht="16.5" thickBot="1" x14ac:dyDescent="0.3">
      <c r="A61" s="104" t="s">
        <v>523</v>
      </c>
      <c r="B61" s="340">
        <v>0</v>
      </c>
      <c r="C61" s="94">
        <v>1</v>
      </c>
    </row>
    <row r="62" spans="1:3" ht="16.5" thickBot="1" x14ac:dyDescent="0.3">
      <c r="A62" s="104" t="s">
        <v>524</v>
      </c>
      <c r="B62" s="340">
        <v>0</v>
      </c>
      <c r="C62" s="94">
        <v>2</v>
      </c>
    </row>
    <row r="63" spans="1:3" s="243" customFormat="1" ht="30.75" thickBot="1" x14ac:dyDescent="0.3">
      <c r="A63" s="242" t="s">
        <v>522</v>
      </c>
      <c r="B63" s="341">
        <v>0</v>
      </c>
    </row>
    <row r="64" spans="1:3" ht="16.5" thickBot="1" x14ac:dyDescent="0.3">
      <c r="A64" s="104" t="s">
        <v>327</v>
      </c>
      <c r="B64" s="244">
        <f>B63/$B$27</f>
        <v>0</v>
      </c>
    </row>
    <row r="65" spans="1:3" ht="16.5" thickBot="1" x14ac:dyDescent="0.3">
      <c r="A65" s="104" t="s">
        <v>523</v>
      </c>
      <c r="B65" s="340">
        <v>0</v>
      </c>
      <c r="C65" s="94">
        <v>1</v>
      </c>
    </row>
    <row r="66" spans="1:3" ht="16.5" thickBot="1" x14ac:dyDescent="0.3">
      <c r="A66" s="104" t="s">
        <v>524</v>
      </c>
      <c r="B66" s="340">
        <v>0</v>
      </c>
      <c r="C66" s="94">
        <v>2</v>
      </c>
    </row>
    <row r="67" spans="1:3" s="243" customFormat="1" ht="30.75" thickBot="1" x14ac:dyDescent="0.3">
      <c r="A67" s="242" t="s">
        <v>522</v>
      </c>
      <c r="B67" s="341">
        <v>0</v>
      </c>
    </row>
    <row r="68" spans="1:3" ht="16.5" thickBot="1" x14ac:dyDescent="0.3">
      <c r="A68" s="104" t="s">
        <v>327</v>
      </c>
      <c r="B68" s="244">
        <f>B67/$B$27</f>
        <v>0</v>
      </c>
    </row>
    <row r="69" spans="1:3" ht="16.5" thickBot="1" x14ac:dyDescent="0.3">
      <c r="A69" s="104" t="s">
        <v>523</v>
      </c>
      <c r="B69" s="340">
        <v>0</v>
      </c>
      <c r="C69" s="94">
        <v>1</v>
      </c>
    </row>
    <row r="70" spans="1:3" ht="16.5" thickBot="1" x14ac:dyDescent="0.3">
      <c r="A70" s="104" t="s">
        <v>524</v>
      </c>
      <c r="B70" s="340">
        <v>0</v>
      </c>
      <c r="C70" s="94">
        <v>2</v>
      </c>
    </row>
    <row r="71" spans="1:3" s="243" customFormat="1" ht="30.75" thickBot="1" x14ac:dyDescent="0.3">
      <c r="A71" s="242" t="s">
        <v>522</v>
      </c>
      <c r="B71" s="341">
        <v>0</v>
      </c>
    </row>
    <row r="72" spans="1:3" ht="16.5" thickBot="1" x14ac:dyDescent="0.3">
      <c r="A72" s="104" t="s">
        <v>327</v>
      </c>
      <c r="B72" s="244">
        <f>B71/$B$27</f>
        <v>0</v>
      </c>
    </row>
    <row r="73" spans="1:3" ht="16.5" thickBot="1" x14ac:dyDescent="0.3">
      <c r="A73" s="104" t="s">
        <v>523</v>
      </c>
      <c r="B73" s="340">
        <v>0</v>
      </c>
      <c r="C73" s="94">
        <v>1</v>
      </c>
    </row>
    <row r="74" spans="1:3" ht="16.5" thickBot="1" x14ac:dyDescent="0.3">
      <c r="A74" s="104" t="s">
        <v>524</v>
      </c>
      <c r="B74" s="340">
        <v>0</v>
      </c>
      <c r="C74" s="94">
        <v>2</v>
      </c>
    </row>
    <row r="75" spans="1:3" ht="29.25" thickBot="1" x14ac:dyDescent="0.3">
      <c r="A75" s="103" t="s">
        <v>330</v>
      </c>
      <c r="B75" s="244">
        <f>B30/B27</f>
        <v>0.94678911499357732</v>
      </c>
    </row>
    <row r="76" spans="1:3" ht="16.5" thickBot="1" x14ac:dyDescent="0.3">
      <c r="A76" s="105" t="s">
        <v>325</v>
      </c>
      <c r="B76" s="244"/>
    </row>
    <row r="77" spans="1:3" ht="16.5" thickBot="1" x14ac:dyDescent="0.3">
      <c r="A77" s="105" t="s">
        <v>331</v>
      </c>
      <c r="B77" s="244">
        <f>B33/B27</f>
        <v>0.94678911499357732</v>
      </c>
    </row>
    <row r="78" spans="1:3" ht="16.5" thickBot="1" x14ac:dyDescent="0.3">
      <c r="A78" s="105" t="s">
        <v>332</v>
      </c>
      <c r="B78" s="244"/>
    </row>
    <row r="79" spans="1:3" ht="16.5" thickBot="1" x14ac:dyDescent="0.3">
      <c r="A79" s="105" t="s">
        <v>333</v>
      </c>
      <c r="B79" s="244"/>
    </row>
    <row r="80" spans="1:3" s="377" customFormat="1" ht="34.5" customHeight="1" thickBot="1" x14ac:dyDescent="0.3">
      <c r="A80" s="374" t="s">
        <v>542</v>
      </c>
      <c r="B80" s="375">
        <f>B81</f>
        <v>0.35222828</v>
      </c>
      <c r="C80" s="376"/>
    </row>
    <row r="81" spans="1:3" ht="30.75" thickBot="1" x14ac:dyDescent="0.3">
      <c r="A81" s="104" t="s">
        <v>580</v>
      </c>
      <c r="B81" s="340">
        <v>0.35222828</v>
      </c>
    </row>
    <row r="82" spans="1:3" ht="16.5" thickBot="1" x14ac:dyDescent="0.3">
      <c r="A82" s="104" t="s">
        <v>327</v>
      </c>
      <c r="B82" s="244">
        <f>B81/$B$27</f>
        <v>5.3210885006422598E-2</v>
      </c>
    </row>
    <row r="83" spans="1:3" ht="16.5" thickBot="1" x14ac:dyDescent="0.3">
      <c r="A83" s="104" t="s">
        <v>523</v>
      </c>
      <c r="B83" s="340">
        <v>0.35222828</v>
      </c>
      <c r="C83" s="94">
        <v>1</v>
      </c>
    </row>
    <row r="84" spans="1:3" ht="16.5" thickBot="1" x14ac:dyDescent="0.3">
      <c r="A84" s="104" t="s">
        <v>524</v>
      </c>
      <c r="B84" s="340">
        <v>0.35222828</v>
      </c>
      <c r="C84" s="94">
        <v>2</v>
      </c>
    </row>
    <row r="85" spans="1:3" ht="16.5" thickBot="1" x14ac:dyDescent="0.3">
      <c r="A85" s="100" t="s">
        <v>334</v>
      </c>
      <c r="B85" s="245">
        <f>B86/$B$27</f>
        <v>1</v>
      </c>
    </row>
    <row r="86" spans="1:3" ht="16.5" thickBot="1" x14ac:dyDescent="0.3">
      <c r="A86" s="100" t="s">
        <v>335</v>
      </c>
      <c r="B86" s="342">
        <f xml:space="preserve"> SUMIF(C33:C84, 1,B33:B84)</f>
        <v>6.6194779500000003</v>
      </c>
    </row>
    <row r="87" spans="1:3" ht="16.5" thickBot="1" x14ac:dyDescent="0.3">
      <c r="A87" s="100" t="s">
        <v>336</v>
      </c>
      <c r="B87" s="245">
        <f>B88/$B$27</f>
        <v>1</v>
      </c>
    </row>
    <row r="88" spans="1:3" ht="16.5" thickBot="1" x14ac:dyDescent="0.3">
      <c r="A88" s="101" t="s">
        <v>337</v>
      </c>
      <c r="B88" s="342">
        <f xml:space="preserve"> SUMIF(C33:C84, 2,B33:B84)</f>
        <v>6.6194779500000003</v>
      </c>
    </row>
    <row r="89" spans="1:3" ht="15.6" customHeight="1" x14ac:dyDescent="0.25">
      <c r="A89" s="103" t="s">
        <v>338</v>
      </c>
      <c r="B89" s="105" t="s">
        <v>339</v>
      </c>
    </row>
    <row r="90" spans="1:3" x14ac:dyDescent="0.25">
      <c r="A90" s="107" t="s">
        <v>340</v>
      </c>
      <c r="B90" s="107" t="s">
        <v>588</v>
      </c>
    </row>
    <row r="91" spans="1:3" x14ac:dyDescent="0.25">
      <c r="A91" s="107" t="s">
        <v>341</v>
      </c>
      <c r="B91" s="107"/>
    </row>
    <row r="92" spans="1:3" x14ac:dyDescent="0.25">
      <c r="A92" s="107" t="s">
        <v>342</v>
      </c>
      <c r="B92" s="107"/>
    </row>
    <row r="93" spans="1:3" ht="30" x14ac:dyDescent="0.25">
      <c r="A93" s="107" t="s">
        <v>343</v>
      </c>
      <c r="B93" s="107" t="s">
        <v>554</v>
      </c>
    </row>
    <row r="94" spans="1:3" ht="16.5" thickBot="1" x14ac:dyDescent="0.3">
      <c r="A94" s="108" t="s">
        <v>344</v>
      </c>
      <c r="B94" s="108"/>
    </row>
    <row r="95" spans="1:3" ht="30.75" thickBot="1" x14ac:dyDescent="0.3">
      <c r="A95" s="105" t="s">
        <v>345</v>
      </c>
      <c r="B95" s="106" t="s">
        <v>512</v>
      </c>
    </row>
    <row r="96" spans="1:3" ht="29.25" thickBot="1" x14ac:dyDescent="0.3">
      <c r="A96" s="100" t="s">
        <v>346</v>
      </c>
      <c r="B96" s="344">
        <v>7</v>
      </c>
    </row>
    <row r="97" spans="1:2" ht="16.5" thickBot="1" x14ac:dyDescent="0.3">
      <c r="A97" s="105" t="s">
        <v>325</v>
      </c>
      <c r="B97" s="345"/>
    </row>
    <row r="98" spans="1:2" ht="16.5" thickBot="1" x14ac:dyDescent="0.3">
      <c r="A98" s="105" t="s">
        <v>347</v>
      </c>
      <c r="B98" s="344">
        <v>4</v>
      </c>
    </row>
    <row r="99" spans="1:2" ht="16.5" thickBot="1" x14ac:dyDescent="0.3">
      <c r="A99" s="105" t="s">
        <v>348</v>
      </c>
      <c r="B99" s="345">
        <v>3</v>
      </c>
    </row>
    <row r="100" spans="1:2" ht="16.5" thickBot="1" x14ac:dyDescent="0.3">
      <c r="A100" s="113" t="s">
        <v>349</v>
      </c>
      <c r="B100" s="343" t="s">
        <v>510</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510</v>
      </c>
    </row>
    <row r="104" spans="1:2" ht="16.5" thickBot="1" x14ac:dyDescent="0.3">
      <c r="A104" s="107" t="s">
        <v>353</v>
      </c>
      <c r="B104" s="114" t="s">
        <v>510</v>
      </c>
    </row>
    <row r="105" spans="1:2" ht="30.75" thickBot="1" x14ac:dyDescent="0.3">
      <c r="A105" s="115" t="s">
        <v>354</v>
      </c>
      <c r="B105" s="112" t="s">
        <v>581</v>
      </c>
    </row>
    <row r="106" spans="1:2" ht="28.5" customHeight="1" x14ac:dyDescent="0.25">
      <c r="A106" s="103" t="s">
        <v>355</v>
      </c>
      <c r="B106" s="564" t="s">
        <v>584</v>
      </c>
    </row>
    <row r="107" spans="1:2" x14ac:dyDescent="0.25">
      <c r="A107" s="107" t="s">
        <v>356</v>
      </c>
      <c r="B107" s="565"/>
    </row>
    <row r="108" spans="1:2" x14ac:dyDescent="0.25">
      <c r="A108" s="107" t="s">
        <v>357</v>
      </c>
      <c r="B108" s="565"/>
    </row>
    <row r="109" spans="1:2" x14ac:dyDescent="0.25">
      <c r="A109" s="107" t="s">
        <v>358</v>
      </c>
      <c r="B109" s="565"/>
    </row>
    <row r="110" spans="1:2" x14ac:dyDescent="0.25">
      <c r="A110" s="107" t="s">
        <v>359</v>
      </c>
      <c r="B110" s="565"/>
    </row>
    <row r="111" spans="1:2" ht="16.5" thickBot="1" x14ac:dyDescent="0.3">
      <c r="A111" s="116" t="s">
        <v>360</v>
      </c>
      <c r="B111" s="566"/>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8" t="str">
        <f>'1. паспорт местоположение'!A5:C5</f>
        <v>Год раскрытия информации: 2023 год</v>
      </c>
      <c r="B4" s="428"/>
      <c r="C4" s="428"/>
      <c r="D4" s="428"/>
      <c r="E4" s="428"/>
      <c r="F4" s="428"/>
      <c r="G4" s="428"/>
      <c r="H4" s="428"/>
      <c r="I4" s="428"/>
      <c r="J4" s="428"/>
      <c r="K4" s="428"/>
      <c r="L4" s="428"/>
      <c r="M4" s="428"/>
      <c r="N4" s="428"/>
      <c r="O4" s="428"/>
      <c r="P4" s="428"/>
      <c r="Q4" s="428"/>
      <c r="R4" s="428"/>
      <c r="S4" s="428"/>
    </row>
    <row r="5" spans="1:28" s="11" customFormat="1" ht="15.75" x14ac:dyDescent="0.2">
      <c r="A5" s="16"/>
    </row>
    <row r="6" spans="1:28" s="11" customFormat="1" ht="18.75" x14ac:dyDescent="0.2">
      <c r="A6" s="439" t="s">
        <v>6</v>
      </c>
      <c r="B6" s="439"/>
      <c r="C6" s="439"/>
      <c r="D6" s="439"/>
      <c r="E6" s="439"/>
      <c r="F6" s="439"/>
      <c r="G6" s="439"/>
      <c r="H6" s="439"/>
      <c r="I6" s="439"/>
      <c r="J6" s="439"/>
      <c r="K6" s="439"/>
      <c r="L6" s="439"/>
      <c r="M6" s="439"/>
      <c r="N6" s="439"/>
      <c r="O6" s="439"/>
      <c r="P6" s="439"/>
      <c r="Q6" s="439"/>
      <c r="R6" s="439"/>
      <c r="S6" s="439"/>
      <c r="T6" s="12"/>
      <c r="U6" s="12"/>
      <c r="V6" s="12"/>
      <c r="W6" s="12"/>
      <c r="X6" s="12"/>
      <c r="Y6" s="12"/>
      <c r="Z6" s="12"/>
      <c r="AA6" s="12"/>
      <c r="AB6" s="12"/>
    </row>
    <row r="7" spans="1:28" s="11" customFormat="1" ht="18.75" x14ac:dyDescent="0.2">
      <c r="A7" s="439"/>
      <c r="B7" s="439"/>
      <c r="C7" s="439"/>
      <c r="D7" s="439"/>
      <c r="E7" s="439"/>
      <c r="F7" s="439"/>
      <c r="G7" s="439"/>
      <c r="H7" s="439"/>
      <c r="I7" s="439"/>
      <c r="J7" s="439"/>
      <c r="K7" s="439"/>
      <c r="L7" s="439"/>
      <c r="M7" s="439"/>
      <c r="N7" s="439"/>
      <c r="O7" s="439"/>
      <c r="P7" s="439"/>
      <c r="Q7" s="439"/>
      <c r="R7" s="439"/>
      <c r="S7" s="439"/>
      <c r="T7" s="12"/>
      <c r="U7" s="12"/>
      <c r="V7" s="12"/>
      <c r="W7" s="12"/>
      <c r="X7" s="12"/>
      <c r="Y7" s="12"/>
      <c r="Z7" s="12"/>
      <c r="AA7" s="12"/>
      <c r="AB7" s="12"/>
    </row>
    <row r="8" spans="1:28" s="11" customFormat="1" ht="18.75" x14ac:dyDescent="0.2">
      <c r="A8" s="440" t="str">
        <f>'1. паспорт местоположение'!A9:C9</f>
        <v>Акционерное общество "Россети Янтарь"</v>
      </c>
      <c r="B8" s="440"/>
      <c r="C8" s="440"/>
      <c r="D8" s="440"/>
      <c r="E8" s="440"/>
      <c r="F8" s="440"/>
      <c r="G8" s="440"/>
      <c r="H8" s="440"/>
      <c r="I8" s="440"/>
      <c r="J8" s="440"/>
      <c r="K8" s="440"/>
      <c r="L8" s="440"/>
      <c r="M8" s="440"/>
      <c r="N8" s="440"/>
      <c r="O8" s="440"/>
      <c r="P8" s="440"/>
      <c r="Q8" s="440"/>
      <c r="R8" s="440"/>
      <c r="S8" s="440"/>
      <c r="T8" s="12"/>
      <c r="U8" s="12"/>
      <c r="V8" s="12"/>
      <c r="W8" s="12"/>
      <c r="X8" s="12"/>
      <c r="Y8" s="12"/>
      <c r="Z8" s="12"/>
      <c r="AA8" s="12"/>
      <c r="AB8" s="12"/>
    </row>
    <row r="9" spans="1:28" s="11" customFormat="1" ht="18.75" x14ac:dyDescent="0.2">
      <c r="A9" s="444" t="s">
        <v>5</v>
      </c>
      <c r="B9" s="444"/>
      <c r="C9" s="444"/>
      <c r="D9" s="444"/>
      <c r="E9" s="444"/>
      <c r="F9" s="444"/>
      <c r="G9" s="444"/>
      <c r="H9" s="444"/>
      <c r="I9" s="444"/>
      <c r="J9" s="444"/>
      <c r="K9" s="444"/>
      <c r="L9" s="444"/>
      <c r="M9" s="444"/>
      <c r="N9" s="444"/>
      <c r="O9" s="444"/>
      <c r="P9" s="444"/>
      <c r="Q9" s="444"/>
      <c r="R9" s="444"/>
      <c r="S9" s="444"/>
      <c r="T9" s="12"/>
      <c r="U9" s="12"/>
      <c r="V9" s="12"/>
      <c r="W9" s="12"/>
      <c r="X9" s="12"/>
      <c r="Y9" s="12"/>
      <c r="Z9" s="12"/>
      <c r="AA9" s="12"/>
      <c r="AB9" s="12"/>
    </row>
    <row r="10" spans="1:28" s="11" customFormat="1" ht="18.75" x14ac:dyDescent="0.2">
      <c r="A10" s="439"/>
      <c r="B10" s="439"/>
      <c r="C10" s="439"/>
      <c r="D10" s="439"/>
      <c r="E10" s="439"/>
      <c r="F10" s="439"/>
      <c r="G10" s="439"/>
      <c r="H10" s="439"/>
      <c r="I10" s="439"/>
      <c r="J10" s="439"/>
      <c r="K10" s="439"/>
      <c r="L10" s="439"/>
      <c r="M10" s="439"/>
      <c r="N10" s="439"/>
      <c r="O10" s="439"/>
      <c r="P10" s="439"/>
      <c r="Q10" s="439"/>
      <c r="R10" s="439"/>
      <c r="S10" s="439"/>
      <c r="T10" s="12"/>
      <c r="U10" s="12"/>
      <c r="V10" s="12"/>
      <c r="W10" s="12"/>
      <c r="X10" s="12"/>
      <c r="Y10" s="12"/>
      <c r="Z10" s="12"/>
      <c r="AA10" s="12"/>
      <c r="AB10" s="12"/>
    </row>
    <row r="11" spans="1:28" s="11" customFormat="1" ht="18.75" x14ac:dyDescent="0.2">
      <c r="A11" s="440" t="str">
        <f>'1. паспорт местоположение'!A12:C12</f>
        <v>L_949-93</v>
      </c>
      <c r="B11" s="440"/>
      <c r="C11" s="440"/>
      <c r="D11" s="440"/>
      <c r="E11" s="440"/>
      <c r="F11" s="440"/>
      <c r="G11" s="440"/>
      <c r="H11" s="440"/>
      <c r="I11" s="440"/>
      <c r="J11" s="440"/>
      <c r="K11" s="440"/>
      <c r="L11" s="440"/>
      <c r="M11" s="440"/>
      <c r="N11" s="440"/>
      <c r="O11" s="440"/>
      <c r="P11" s="440"/>
      <c r="Q11" s="440"/>
      <c r="R11" s="440"/>
      <c r="S11" s="440"/>
      <c r="T11" s="12"/>
      <c r="U11" s="12"/>
      <c r="V11" s="12"/>
      <c r="W11" s="12"/>
      <c r="X11" s="12"/>
      <c r="Y11" s="12"/>
      <c r="Z11" s="12"/>
      <c r="AA11" s="12"/>
      <c r="AB11" s="12"/>
    </row>
    <row r="12" spans="1:28" s="11" customFormat="1" ht="18.75" x14ac:dyDescent="0.2">
      <c r="A12" s="444" t="s">
        <v>4</v>
      </c>
      <c r="B12" s="444"/>
      <c r="C12" s="444"/>
      <c r="D12" s="444"/>
      <c r="E12" s="444"/>
      <c r="F12" s="444"/>
      <c r="G12" s="444"/>
      <c r="H12" s="444"/>
      <c r="I12" s="444"/>
      <c r="J12" s="444"/>
      <c r="K12" s="444"/>
      <c r="L12" s="444"/>
      <c r="M12" s="444"/>
      <c r="N12" s="444"/>
      <c r="O12" s="444"/>
      <c r="P12" s="444"/>
      <c r="Q12" s="444"/>
      <c r="R12" s="444"/>
      <c r="S12" s="444"/>
      <c r="T12" s="12"/>
      <c r="U12" s="12"/>
      <c r="V12" s="12"/>
      <c r="W12" s="12"/>
      <c r="X12" s="12"/>
      <c r="Y12" s="12"/>
      <c r="Z12" s="12"/>
      <c r="AA12" s="12"/>
      <c r="AB12" s="12"/>
    </row>
    <row r="13" spans="1:28" s="8" customFormat="1" ht="15.75" customHeight="1" x14ac:dyDescent="0.2">
      <c r="A13" s="445"/>
      <c r="B13" s="445"/>
      <c r="C13" s="445"/>
      <c r="D13" s="445"/>
      <c r="E13" s="445"/>
      <c r="F13" s="445"/>
      <c r="G13" s="445"/>
      <c r="H13" s="445"/>
      <c r="I13" s="445"/>
      <c r="J13" s="445"/>
      <c r="K13" s="445"/>
      <c r="L13" s="445"/>
      <c r="M13" s="445"/>
      <c r="N13" s="445"/>
      <c r="O13" s="445"/>
      <c r="P13" s="445"/>
      <c r="Q13" s="445"/>
      <c r="R13" s="445"/>
      <c r="S13" s="445"/>
      <c r="T13" s="9"/>
      <c r="U13" s="9"/>
      <c r="V13" s="9"/>
      <c r="W13" s="9"/>
      <c r="X13" s="9"/>
      <c r="Y13" s="9"/>
      <c r="Z13" s="9"/>
      <c r="AA13" s="9"/>
      <c r="AB13" s="9"/>
    </row>
    <row r="14" spans="1:28" s="3" customFormat="1" ht="12" x14ac:dyDescent="0.2">
      <c r="A14" s="440" t="str">
        <f>'1. паспорт местоположение'!A9:C9</f>
        <v>Акционерное общество "Россети Янтарь"</v>
      </c>
      <c r="B14" s="440"/>
      <c r="C14" s="440"/>
      <c r="D14" s="440"/>
      <c r="E14" s="440"/>
      <c r="F14" s="440"/>
      <c r="G14" s="440"/>
      <c r="H14" s="440"/>
      <c r="I14" s="440"/>
      <c r="J14" s="440"/>
      <c r="K14" s="440"/>
      <c r="L14" s="440"/>
      <c r="M14" s="440"/>
      <c r="N14" s="440"/>
      <c r="O14" s="440"/>
      <c r="P14" s="440"/>
      <c r="Q14" s="440"/>
      <c r="R14" s="440"/>
      <c r="S14" s="440"/>
      <c r="T14" s="7"/>
      <c r="U14" s="7"/>
      <c r="V14" s="7"/>
      <c r="W14" s="7"/>
      <c r="X14" s="7"/>
      <c r="Y14" s="7"/>
      <c r="Z14" s="7"/>
      <c r="AA14" s="7"/>
      <c r="AB14" s="7"/>
    </row>
    <row r="15" spans="1:28" s="3" customFormat="1" ht="15" customHeight="1" x14ac:dyDescent="0.2">
      <c r="A15" s="446" t="str">
        <f>'1. паспорт местоположение'!A15:C15</f>
        <v>Расширение просек ВЛ 15 кВ № 15-322 площадью 10,941 га и реконструкция участка ВЛ 15 кВ № 15-322 протяженностью 1,38 км с заменой голого провода на СИП</v>
      </c>
      <c r="B15" s="444"/>
      <c r="C15" s="444"/>
      <c r="D15" s="444"/>
      <c r="E15" s="444"/>
      <c r="F15" s="444"/>
      <c r="G15" s="444"/>
      <c r="H15" s="444"/>
      <c r="I15" s="444"/>
      <c r="J15" s="444"/>
      <c r="K15" s="444"/>
      <c r="L15" s="444"/>
      <c r="M15" s="444"/>
      <c r="N15" s="444"/>
      <c r="O15" s="444"/>
      <c r="P15" s="444"/>
      <c r="Q15" s="444"/>
      <c r="R15" s="444"/>
      <c r="S15" s="444"/>
      <c r="T15" s="5"/>
      <c r="U15" s="5"/>
      <c r="V15" s="5"/>
      <c r="W15" s="5"/>
      <c r="X15" s="5"/>
      <c r="Y15" s="5"/>
      <c r="Z15" s="5"/>
      <c r="AA15" s="5"/>
      <c r="AB15" s="5"/>
    </row>
    <row r="16" spans="1:28" s="3" customFormat="1" ht="15" customHeight="1" x14ac:dyDescent="0.2">
      <c r="A16" s="447"/>
      <c r="B16" s="447"/>
      <c r="C16" s="447"/>
      <c r="D16" s="447"/>
      <c r="E16" s="447"/>
      <c r="F16" s="447"/>
      <c r="G16" s="447"/>
      <c r="H16" s="447"/>
      <c r="I16" s="447"/>
      <c r="J16" s="447"/>
      <c r="K16" s="447"/>
      <c r="L16" s="447"/>
      <c r="M16" s="447"/>
      <c r="N16" s="447"/>
      <c r="O16" s="447"/>
      <c r="P16" s="447"/>
      <c r="Q16" s="447"/>
      <c r="R16" s="447"/>
      <c r="S16" s="447"/>
      <c r="T16" s="4"/>
      <c r="U16" s="4"/>
      <c r="V16" s="4"/>
      <c r="W16" s="4"/>
      <c r="X16" s="4"/>
      <c r="Y16" s="4"/>
    </row>
    <row r="17" spans="1:28" s="3" customFormat="1" ht="45.75" customHeight="1" x14ac:dyDescent="0.2">
      <c r="A17" s="448" t="s">
        <v>419</v>
      </c>
      <c r="B17" s="448"/>
      <c r="C17" s="448"/>
      <c r="D17" s="448"/>
      <c r="E17" s="448"/>
      <c r="F17" s="448"/>
      <c r="G17" s="448"/>
      <c r="H17" s="448"/>
      <c r="I17" s="448"/>
      <c r="J17" s="448"/>
      <c r="K17" s="448"/>
      <c r="L17" s="448"/>
      <c r="M17" s="448"/>
      <c r="N17" s="448"/>
      <c r="O17" s="448"/>
      <c r="P17" s="448"/>
      <c r="Q17" s="448"/>
      <c r="R17" s="448"/>
      <c r="S17" s="448"/>
      <c r="T17" s="6"/>
      <c r="U17" s="6"/>
      <c r="V17" s="6"/>
      <c r="W17" s="6"/>
      <c r="X17" s="6"/>
      <c r="Y17" s="6"/>
      <c r="Z17" s="6"/>
      <c r="AA17" s="6"/>
      <c r="AB17" s="6"/>
    </row>
    <row r="18" spans="1:28" s="3"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4"/>
      <c r="U18" s="4"/>
      <c r="V18" s="4"/>
      <c r="W18" s="4"/>
      <c r="X18" s="4"/>
      <c r="Y18" s="4"/>
    </row>
    <row r="19" spans="1:28" s="3" customFormat="1" ht="54" customHeight="1" x14ac:dyDescent="0.2">
      <c r="A19" s="438" t="s">
        <v>2</v>
      </c>
      <c r="B19" s="438" t="s">
        <v>93</v>
      </c>
      <c r="C19" s="441" t="s">
        <v>318</v>
      </c>
      <c r="D19" s="438" t="s">
        <v>317</v>
      </c>
      <c r="E19" s="438" t="s">
        <v>92</v>
      </c>
      <c r="F19" s="438" t="s">
        <v>91</v>
      </c>
      <c r="G19" s="438" t="s">
        <v>313</v>
      </c>
      <c r="H19" s="438" t="s">
        <v>90</v>
      </c>
      <c r="I19" s="438" t="s">
        <v>89</v>
      </c>
      <c r="J19" s="438" t="s">
        <v>88</v>
      </c>
      <c r="K19" s="438" t="s">
        <v>87</v>
      </c>
      <c r="L19" s="438" t="s">
        <v>86</v>
      </c>
      <c r="M19" s="438" t="s">
        <v>85</v>
      </c>
      <c r="N19" s="438" t="s">
        <v>84</v>
      </c>
      <c r="O19" s="438" t="s">
        <v>83</v>
      </c>
      <c r="P19" s="438" t="s">
        <v>82</v>
      </c>
      <c r="Q19" s="438" t="s">
        <v>316</v>
      </c>
      <c r="R19" s="438"/>
      <c r="S19" s="443" t="s">
        <v>413</v>
      </c>
      <c r="T19" s="4"/>
      <c r="U19" s="4"/>
      <c r="V19" s="4"/>
      <c r="W19" s="4"/>
      <c r="X19" s="4"/>
      <c r="Y19" s="4"/>
    </row>
    <row r="20" spans="1:28" s="3" customFormat="1" ht="180.75" customHeight="1" x14ac:dyDescent="0.2">
      <c r="A20" s="438"/>
      <c r="B20" s="438"/>
      <c r="C20" s="442"/>
      <c r="D20" s="438"/>
      <c r="E20" s="438"/>
      <c r="F20" s="438"/>
      <c r="G20" s="438"/>
      <c r="H20" s="438"/>
      <c r="I20" s="438"/>
      <c r="J20" s="438"/>
      <c r="K20" s="438"/>
      <c r="L20" s="438"/>
      <c r="M20" s="438"/>
      <c r="N20" s="438"/>
      <c r="O20" s="438"/>
      <c r="P20" s="438"/>
      <c r="Q20" s="36" t="s">
        <v>314</v>
      </c>
      <c r="R20" s="37" t="s">
        <v>315</v>
      </c>
      <c r="S20" s="443"/>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8" t="str">
        <f>'1. паспорт местоположение'!A5:C5</f>
        <v>Год раскрытия информации: 2023 год</v>
      </c>
      <c r="B6" s="428"/>
      <c r="C6" s="428"/>
      <c r="D6" s="428"/>
      <c r="E6" s="428"/>
      <c r="F6" s="428"/>
      <c r="G6" s="428"/>
      <c r="H6" s="428"/>
      <c r="I6" s="428"/>
      <c r="J6" s="428"/>
      <c r="K6" s="428"/>
      <c r="L6" s="428"/>
      <c r="M6" s="428"/>
      <c r="N6" s="428"/>
      <c r="O6" s="428"/>
      <c r="P6" s="428"/>
      <c r="Q6" s="428"/>
      <c r="R6" s="428"/>
      <c r="S6" s="428"/>
      <c r="T6" s="428"/>
    </row>
    <row r="7" spans="1:20" s="11" customFormat="1" x14ac:dyDescent="0.2">
      <c r="A7" s="16"/>
      <c r="H7" s="15"/>
    </row>
    <row r="8" spans="1:20" s="11" customFormat="1" ht="18.75" x14ac:dyDescent="0.2">
      <c r="A8" s="439" t="s">
        <v>6</v>
      </c>
      <c r="B8" s="439"/>
      <c r="C8" s="439"/>
      <c r="D8" s="439"/>
      <c r="E8" s="439"/>
      <c r="F8" s="439"/>
      <c r="G8" s="439"/>
      <c r="H8" s="439"/>
      <c r="I8" s="439"/>
      <c r="J8" s="439"/>
      <c r="K8" s="439"/>
      <c r="L8" s="439"/>
      <c r="M8" s="439"/>
      <c r="N8" s="439"/>
      <c r="O8" s="439"/>
      <c r="P8" s="439"/>
      <c r="Q8" s="439"/>
      <c r="R8" s="439"/>
      <c r="S8" s="439"/>
      <c r="T8" s="439"/>
    </row>
    <row r="9" spans="1:20" s="11" customFormat="1" ht="18.75" x14ac:dyDescent="0.2">
      <c r="A9" s="439"/>
      <c r="B9" s="439"/>
      <c r="C9" s="439"/>
      <c r="D9" s="439"/>
      <c r="E9" s="439"/>
      <c r="F9" s="439"/>
      <c r="G9" s="439"/>
      <c r="H9" s="439"/>
      <c r="I9" s="439"/>
      <c r="J9" s="439"/>
      <c r="K9" s="439"/>
      <c r="L9" s="439"/>
      <c r="M9" s="439"/>
      <c r="N9" s="439"/>
      <c r="O9" s="439"/>
      <c r="P9" s="439"/>
      <c r="Q9" s="439"/>
      <c r="R9" s="439"/>
      <c r="S9" s="439"/>
      <c r="T9" s="439"/>
    </row>
    <row r="10" spans="1:20" s="11" customFormat="1" ht="18.75" customHeight="1" x14ac:dyDescent="0.2">
      <c r="A10" s="440" t="str">
        <f>'1. паспорт местоположение'!A9:C9</f>
        <v>Акционерное общество "Россети Янтарь"</v>
      </c>
      <c r="B10" s="440"/>
      <c r="C10" s="440"/>
      <c r="D10" s="440"/>
      <c r="E10" s="440"/>
      <c r="F10" s="440"/>
      <c r="G10" s="440"/>
      <c r="H10" s="440"/>
      <c r="I10" s="440"/>
      <c r="J10" s="440"/>
      <c r="K10" s="440"/>
      <c r="L10" s="440"/>
      <c r="M10" s="440"/>
      <c r="N10" s="440"/>
      <c r="O10" s="440"/>
      <c r="P10" s="440"/>
      <c r="Q10" s="440"/>
      <c r="R10" s="440"/>
      <c r="S10" s="440"/>
      <c r="T10" s="440"/>
    </row>
    <row r="11" spans="1:20" s="11" customFormat="1" ht="18.75" customHeight="1" x14ac:dyDescent="0.2">
      <c r="A11" s="444" t="s">
        <v>5</v>
      </c>
      <c r="B11" s="444"/>
      <c r="C11" s="444"/>
      <c r="D11" s="444"/>
      <c r="E11" s="444"/>
      <c r="F11" s="444"/>
      <c r="G11" s="444"/>
      <c r="H11" s="444"/>
      <c r="I11" s="444"/>
      <c r="J11" s="444"/>
      <c r="K11" s="444"/>
      <c r="L11" s="444"/>
      <c r="M11" s="444"/>
      <c r="N11" s="444"/>
      <c r="O11" s="444"/>
      <c r="P11" s="444"/>
      <c r="Q11" s="444"/>
      <c r="R11" s="444"/>
      <c r="S11" s="444"/>
      <c r="T11" s="444"/>
    </row>
    <row r="12" spans="1:20" s="11" customFormat="1" ht="18.75" x14ac:dyDescent="0.2">
      <c r="A12" s="439"/>
      <c r="B12" s="439"/>
      <c r="C12" s="439"/>
      <c r="D12" s="439"/>
      <c r="E12" s="439"/>
      <c r="F12" s="439"/>
      <c r="G12" s="439"/>
      <c r="H12" s="439"/>
      <c r="I12" s="439"/>
      <c r="J12" s="439"/>
      <c r="K12" s="439"/>
      <c r="L12" s="439"/>
      <c r="M12" s="439"/>
      <c r="N12" s="439"/>
      <c r="O12" s="439"/>
      <c r="P12" s="439"/>
      <c r="Q12" s="439"/>
      <c r="R12" s="439"/>
      <c r="S12" s="439"/>
      <c r="T12" s="439"/>
    </row>
    <row r="13" spans="1:20" s="11" customFormat="1" ht="18.75" customHeight="1" x14ac:dyDescent="0.2">
      <c r="A13" s="440" t="str">
        <f>'1. паспорт местоположение'!A12:C12</f>
        <v>L_949-93</v>
      </c>
      <c r="B13" s="440"/>
      <c r="C13" s="440"/>
      <c r="D13" s="440"/>
      <c r="E13" s="440"/>
      <c r="F13" s="440"/>
      <c r="G13" s="440"/>
      <c r="H13" s="440"/>
      <c r="I13" s="440"/>
      <c r="J13" s="440"/>
      <c r="K13" s="440"/>
      <c r="L13" s="440"/>
      <c r="M13" s="440"/>
      <c r="N13" s="440"/>
      <c r="O13" s="440"/>
      <c r="P13" s="440"/>
      <c r="Q13" s="440"/>
      <c r="R13" s="440"/>
      <c r="S13" s="440"/>
      <c r="T13" s="440"/>
    </row>
    <row r="14" spans="1:20" s="11" customFormat="1" ht="18.75" customHeight="1" x14ac:dyDescent="0.2">
      <c r="A14" s="444" t="s">
        <v>4</v>
      </c>
      <c r="B14" s="444"/>
      <c r="C14" s="444"/>
      <c r="D14" s="444"/>
      <c r="E14" s="444"/>
      <c r="F14" s="444"/>
      <c r="G14" s="444"/>
      <c r="H14" s="444"/>
      <c r="I14" s="444"/>
      <c r="J14" s="444"/>
      <c r="K14" s="444"/>
      <c r="L14" s="444"/>
      <c r="M14" s="444"/>
      <c r="N14" s="444"/>
      <c r="O14" s="444"/>
      <c r="P14" s="444"/>
      <c r="Q14" s="444"/>
      <c r="R14" s="444"/>
      <c r="S14" s="444"/>
      <c r="T14" s="444"/>
    </row>
    <row r="15" spans="1:20" s="8" customFormat="1" ht="15.75" customHeight="1" x14ac:dyDescent="0.2">
      <c r="A15" s="445"/>
      <c r="B15" s="445"/>
      <c r="C15" s="445"/>
      <c r="D15" s="445"/>
      <c r="E15" s="445"/>
      <c r="F15" s="445"/>
      <c r="G15" s="445"/>
      <c r="H15" s="445"/>
      <c r="I15" s="445"/>
      <c r="J15" s="445"/>
      <c r="K15" s="445"/>
      <c r="L15" s="445"/>
      <c r="M15" s="445"/>
      <c r="N15" s="445"/>
      <c r="O15" s="445"/>
      <c r="P15" s="445"/>
      <c r="Q15" s="445"/>
      <c r="R15" s="445"/>
      <c r="S15" s="445"/>
      <c r="T15" s="445"/>
    </row>
    <row r="16" spans="1:20" s="3" customFormat="1" ht="12" x14ac:dyDescent="0.2">
      <c r="A16" s="440" t="str">
        <f>'1. паспорт местоположение'!A15</f>
        <v>Расширение просек ВЛ 15 кВ № 15-322 площадью 10,941 га и реконструкция участка ВЛ 15 кВ № 15-322 протяженностью 1,38 км с заменой голого провода на СИП</v>
      </c>
      <c r="B16" s="440"/>
      <c r="C16" s="440"/>
      <c r="D16" s="440"/>
      <c r="E16" s="440"/>
      <c r="F16" s="440"/>
      <c r="G16" s="440"/>
      <c r="H16" s="440"/>
      <c r="I16" s="440"/>
      <c r="J16" s="440"/>
      <c r="K16" s="440"/>
      <c r="L16" s="440"/>
      <c r="M16" s="440"/>
      <c r="N16" s="440"/>
      <c r="O16" s="440"/>
      <c r="P16" s="440"/>
      <c r="Q16" s="440"/>
      <c r="R16" s="440"/>
      <c r="S16" s="440"/>
      <c r="T16" s="440"/>
    </row>
    <row r="17" spans="1:20" s="3" customFormat="1" ht="15" customHeight="1" x14ac:dyDescent="0.2">
      <c r="A17" s="444" t="s">
        <v>3</v>
      </c>
      <c r="B17" s="444"/>
      <c r="C17" s="444"/>
      <c r="D17" s="444"/>
      <c r="E17" s="444"/>
      <c r="F17" s="444"/>
      <c r="G17" s="444"/>
      <c r="H17" s="444"/>
      <c r="I17" s="444"/>
      <c r="J17" s="444"/>
      <c r="K17" s="444"/>
      <c r="L17" s="444"/>
      <c r="M17" s="444"/>
      <c r="N17" s="444"/>
      <c r="O17" s="444"/>
      <c r="P17" s="444"/>
      <c r="Q17" s="444"/>
      <c r="R17" s="444"/>
      <c r="S17" s="444"/>
      <c r="T17" s="444"/>
    </row>
    <row r="18" spans="1:20" s="3" customFormat="1" ht="15" customHeight="1" x14ac:dyDescent="0.2">
      <c r="A18" s="447"/>
      <c r="B18" s="447"/>
      <c r="C18" s="447"/>
      <c r="D18" s="447"/>
      <c r="E18" s="447"/>
      <c r="F18" s="447"/>
      <c r="G18" s="447"/>
      <c r="H18" s="447"/>
      <c r="I18" s="447"/>
      <c r="J18" s="447"/>
      <c r="K18" s="447"/>
      <c r="L18" s="447"/>
      <c r="M18" s="447"/>
      <c r="N18" s="447"/>
      <c r="O18" s="447"/>
      <c r="P18" s="447"/>
      <c r="Q18" s="447"/>
      <c r="R18" s="447"/>
      <c r="S18" s="447"/>
      <c r="T18" s="447"/>
    </row>
    <row r="19" spans="1:20" s="3" customFormat="1" ht="15" customHeight="1" x14ac:dyDescent="0.2">
      <c r="A19" s="464" t="s">
        <v>424</v>
      </c>
      <c r="B19" s="464"/>
      <c r="C19" s="464"/>
      <c r="D19" s="464"/>
      <c r="E19" s="464"/>
      <c r="F19" s="464"/>
      <c r="G19" s="464"/>
      <c r="H19" s="464"/>
      <c r="I19" s="464"/>
      <c r="J19" s="464"/>
      <c r="K19" s="464"/>
      <c r="L19" s="464"/>
      <c r="M19" s="464"/>
      <c r="N19" s="464"/>
      <c r="O19" s="464"/>
      <c r="P19" s="464"/>
      <c r="Q19" s="464"/>
      <c r="R19" s="464"/>
      <c r="S19" s="464"/>
      <c r="T19" s="464"/>
    </row>
    <row r="20" spans="1:20" s="48" customFormat="1" ht="21" customHeight="1" x14ac:dyDescent="0.25">
      <c r="A20" s="465"/>
      <c r="B20" s="465"/>
      <c r="C20" s="465"/>
      <c r="D20" s="465"/>
      <c r="E20" s="465"/>
      <c r="F20" s="465"/>
      <c r="G20" s="465"/>
      <c r="H20" s="465"/>
      <c r="I20" s="465"/>
      <c r="J20" s="465"/>
      <c r="K20" s="465"/>
      <c r="L20" s="465"/>
      <c r="M20" s="465"/>
      <c r="N20" s="465"/>
      <c r="O20" s="465"/>
      <c r="P20" s="465"/>
      <c r="Q20" s="465"/>
      <c r="R20" s="465"/>
      <c r="S20" s="465"/>
      <c r="T20" s="465"/>
    </row>
    <row r="21" spans="1:20" ht="46.5" customHeight="1" x14ac:dyDescent="0.25">
      <c r="A21" s="458" t="s">
        <v>2</v>
      </c>
      <c r="B21" s="451" t="s">
        <v>215</v>
      </c>
      <c r="C21" s="452"/>
      <c r="D21" s="455" t="s">
        <v>115</v>
      </c>
      <c r="E21" s="451" t="s">
        <v>453</v>
      </c>
      <c r="F21" s="452"/>
      <c r="G21" s="451" t="s">
        <v>234</v>
      </c>
      <c r="H21" s="452"/>
      <c r="I21" s="451" t="s">
        <v>114</v>
      </c>
      <c r="J21" s="452"/>
      <c r="K21" s="455" t="s">
        <v>113</v>
      </c>
      <c r="L21" s="451" t="s">
        <v>112</v>
      </c>
      <c r="M21" s="452"/>
      <c r="N21" s="451" t="s">
        <v>449</v>
      </c>
      <c r="O21" s="452"/>
      <c r="P21" s="455" t="s">
        <v>111</v>
      </c>
      <c r="Q21" s="461" t="s">
        <v>110</v>
      </c>
      <c r="R21" s="462"/>
      <c r="S21" s="461" t="s">
        <v>109</v>
      </c>
      <c r="T21" s="463"/>
    </row>
    <row r="22" spans="1:20" ht="204.75" customHeight="1" x14ac:dyDescent="0.25">
      <c r="A22" s="459"/>
      <c r="B22" s="453"/>
      <c r="C22" s="454"/>
      <c r="D22" s="457"/>
      <c r="E22" s="453"/>
      <c r="F22" s="454"/>
      <c r="G22" s="453"/>
      <c r="H22" s="454"/>
      <c r="I22" s="453"/>
      <c r="J22" s="454"/>
      <c r="K22" s="456"/>
      <c r="L22" s="453"/>
      <c r="M22" s="454"/>
      <c r="N22" s="453"/>
      <c r="O22" s="454"/>
      <c r="P22" s="456"/>
      <c r="Q22" s="83" t="s">
        <v>108</v>
      </c>
      <c r="R22" s="83" t="s">
        <v>423</v>
      </c>
      <c r="S22" s="83" t="s">
        <v>107</v>
      </c>
      <c r="T22" s="83" t="s">
        <v>106</v>
      </c>
    </row>
    <row r="23" spans="1:20" ht="51.75" customHeight="1" x14ac:dyDescent="0.25">
      <c r="A23" s="460"/>
      <c r="B23" s="131" t="s">
        <v>104</v>
      </c>
      <c r="C23" s="131" t="s">
        <v>105</v>
      </c>
      <c r="D23" s="456"/>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0" t="s">
        <v>459</v>
      </c>
      <c r="C32" s="450"/>
      <c r="D32" s="450"/>
      <c r="E32" s="450"/>
      <c r="F32" s="450"/>
      <c r="G32" s="450"/>
      <c r="H32" s="450"/>
      <c r="I32" s="450"/>
      <c r="J32" s="450"/>
      <c r="K32" s="450"/>
      <c r="L32" s="450"/>
      <c r="M32" s="450"/>
      <c r="N32" s="450"/>
      <c r="O32" s="450"/>
      <c r="P32" s="450"/>
      <c r="Q32" s="450"/>
      <c r="R32" s="450"/>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4" zoomScale="90" zoomScaleSheetLayoutView="90" workbookViewId="0">
      <selection activeCell="R25" sqref="R25"/>
    </sheetView>
  </sheetViews>
  <sheetFormatPr defaultColWidth="10.7109375" defaultRowHeight="15.75" x14ac:dyDescent="0.25"/>
  <cols>
    <col min="1" max="1" width="10.7109375" style="40"/>
    <col min="2" max="3" width="15" style="40" customWidth="1"/>
    <col min="4" max="4" width="18.7109375" style="40" customWidth="1"/>
    <col min="5" max="5" width="17"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8" t="str">
        <f>'1. паспорт местоположение'!A5:C5</f>
        <v>Год раскрытия информации: 2023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9" t="s">
        <v>6</v>
      </c>
      <c r="F7" s="439"/>
      <c r="G7" s="439"/>
      <c r="H7" s="439"/>
      <c r="I7" s="439"/>
      <c r="J7" s="439"/>
      <c r="K7" s="439"/>
      <c r="L7" s="439"/>
      <c r="M7" s="439"/>
      <c r="N7" s="439"/>
      <c r="O7" s="439"/>
      <c r="P7" s="439"/>
      <c r="Q7" s="439"/>
      <c r="R7" s="439"/>
      <c r="S7" s="439"/>
      <c r="T7" s="439"/>
      <c r="U7" s="439"/>
      <c r="V7" s="439"/>
      <c r="W7" s="439"/>
      <c r="X7" s="439"/>
      <c r="Y7" s="43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0" t="str">
        <f>'1. паспорт местоположение'!A9</f>
        <v>Акционерное общество "Россети Янтарь"</v>
      </c>
      <c r="F9" s="440"/>
      <c r="G9" s="440"/>
      <c r="H9" s="440"/>
      <c r="I9" s="440"/>
      <c r="J9" s="440"/>
      <c r="K9" s="440"/>
      <c r="L9" s="440"/>
      <c r="M9" s="440"/>
      <c r="N9" s="440"/>
      <c r="O9" s="440"/>
      <c r="P9" s="440"/>
      <c r="Q9" s="440"/>
      <c r="R9" s="440"/>
      <c r="S9" s="440"/>
      <c r="T9" s="440"/>
      <c r="U9" s="440"/>
      <c r="V9" s="440"/>
      <c r="W9" s="440"/>
      <c r="X9" s="440"/>
      <c r="Y9" s="440"/>
    </row>
    <row r="10" spans="1:27" s="11" customFormat="1" ht="18.75" customHeight="1" x14ac:dyDescent="0.2">
      <c r="E10" s="444" t="s">
        <v>5</v>
      </c>
      <c r="F10" s="444"/>
      <c r="G10" s="444"/>
      <c r="H10" s="444"/>
      <c r="I10" s="444"/>
      <c r="J10" s="444"/>
      <c r="K10" s="444"/>
      <c r="L10" s="444"/>
      <c r="M10" s="444"/>
      <c r="N10" s="444"/>
      <c r="O10" s="444"/>
      <c r="P10" s="444"/>
      <c r="Q10" s="444"/>
      <c r="R10" s="444"/>
      <c r="S10" s="444"/>
      <c r="T10" s="444"/>
      <c r="U10" s="444"/>
      <c r="V10" s="444"/>
      <c r="W10" s="444"/>
      <c r="X10" s="444"/>
      <c r="Y10" s="44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0" t="str">
        <f>'1. паспорт местоположение'!A12</f>
        <v>L_949-93</v>
      </c>
      <c r="F12" s="440"/>
      <c r="G12" s="440"/>
      <c r="H12" s="440"/>
      <c r="I12" s="440"/>
      <c r="J12" s="440"/>
      <c r="K12" s="440"/>
      <c r="L12" s="440"/>
      <c r="M12" s="440"/>
      <c r="N12" s="440"/>
      <c r="O12" s="440"/>
      <c r="P12" s="440"/>
      <c r="Q12" s="440"/>
      <c r="R12" s="440"/>
      <c r="S12" s="440"/>
      <c r="T12" s="440"/>
      <c r="U12" s="440"/>
      <c r="V12" s="440"/>
      <c r="W12" s="440"/>
      <c r="X12" s="440"/>
      <c r="Y12" s="440"/>
    </row>
    <row r="13" spans="1:27" s="11" customFormat="1" ht="18.75" customHeight="1" x14ac:dyDescent="0.2">
      <c r="E13" s="444" t="s">
        <v>4</v>
      </c>
      <c r="F13" s="444"/>
      <c r="G13" s="444"/>
      <c r="H13" s="444"/>
      <c r="I13" s="444"/>
      <c r="J13" s="444"/>
      <c r="K13" s="444"/>
      <c r="L13" s="444"/>
      <c r="M13" s="444"/>
      <c r="N13" s="444"/>
      <c r="O13" s="444"/>
      <c r="P13" s="444"/>
      <c r="Q13" s="444"/>
      <c r="R13" s="444"/>
      <c r="S13" s="444"/>
      <c r="T13" s="444"/>
      <c r="U13" s="444"/>
      <c r="V13" s="444"/>
      <c r="W13" s="444"/>
      <c r="X13" s="444"/>
      <c r="Y13" s="44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0" t="str">
        <f>'1. паспорт местоположение'!A15</f>
        <v>Расширение просек ВЛ 15 кВ № 15-322 площадью 10,941 га и реконструкция участка ВЛ 15 кВ № 15-322 протяженностью 1,38 км с заменой голого провода на СИП</v>
      </c>
      <c r="F15" s="440"/>
      <c r="G15" s="440"/>
      <c r="H15" s="440"/>
      <c r="I15" s="440"/>
      <c r="J15" s="440"/>
      <c r="K15" s="440"/>
      <c r="L15" s="440"/>
      <c r="M15" s="440"/>
      <c r="N15" s="440"/>
      <c r="O15" s="440"/>
      <c r="P15" s="440"/>
      <c r="Q15" s="440"/>
      <c r="R15" s="440"/>
      <c r="S15" s="440"/>
      <c r="T15" s="440"/>
      <c r="U15" s="440"/>
      <c r="V15" s="440"/>
      <c r="W15" s="440"/>
      <c r="X15" s="440"/>
      <c r="Y15" s="440"/>
    </row>
    <row r="16" spans="1:27" s="3" customFormat="1" ht="15" customHeight="1" x14ac:dyDescent="0.2">
      <c r="E16" s="444" t="s">
        <v>3</v>
      </c>
      <c r="F16" s="444"/>
      <c r="G16" s="444"/>
      <c r="H16" s="444"/>
      <c r="I16" s="444"/>
      <c r="J16" s="444"/>
      <c r="K16" s="444"/>
      <c r="L16" s="444"/>
      <c r="M16" s="444"/>
      <c r="N16" s="444"/>
      <c r="O16" s="444"/>
      <c r="P16" s="444"/>
      <c r="Q16" s="444"/>
      <c r="R16" s="444"/>
      <c r="S16" s="444"/>
      <c r="T16" s="444"/>
      <c r="U16" s="444"/>
      <c r="V16" s="444"/>
      <c r="W16" s="444"/>
      <c r="X16" s="444"/>
      <c r="Y16" s="4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4"/>
      <c r="F18" s="464"/>
      <c r="G18" s="464"/>
      <c r="H18" s="464"/>
      <c r="I18" s="464"/>
      <c r="J18" s="464"/>
      <c r="K18" s="464"/>
      <c r="L18" s="464"/>
      <c r="M18" s="464"/>
      <c r="N18" s="464"/>
      <c r="O18" s="464"/>
      <c r="P18" s="464"/>
      <c r="Q18" s="464"/>
      <c r="R18" s="464"/>
      <c r="S18" s="464"/>
      <c r="T18" s="464"/>
      <c r="U18" s="464"/>
      <c r="V18" s="464"/>
      <c r="W18" s="464"/>
      <c r="X18" s="464"/>
      <c r="Y18" s="464"/>
    </row>
    <row r="19" spans="1:27" ht="25.5" customHeight="1" x14ac:dyDescent="0.25">
      <c r="A19" s="464" t="s">
        <v>426</v>
      </c>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row>
    <row r="20" spans="1:27" s="48" customFormat="1" ht="21" customHeight="1" x14ac:dyDescent="0.25"/>
    <row r="21" spans="1:27" ht="15.75" customHeight="1" x14ac:dyDescent="0.25">
      <c r="A21" s="466" t="s">
        <v>2</v>
      </c>
      <c r="B21" s="469" t="s">
        <v>433</v>
      </c>
      <c r="C21" s="470"/>
      <c r="D21" s="469" t="s">
        <v>435</v>
      </c>
      <c r="E21" s="470"/>
      <c r="F21" s="461" t="s">
        <v>87</v>
      </c>
      <c r="G21" s="463"/>
      <c r="H21" s="463"/>
      <c r="I21" s="462"/>
      <c r="J21" s="466" t="s">
        <v>436</v>
      </c>
      <c r="K21" s="469" t="s">
        <v>437</v>
      </c>
      <c r="L21" s="470"/>
      <c r="M21" s="469" t="s">
        <v>438</v>
      </c>
      <c r="N21" s="470"/>
      <c r="O21" s="469" t="s">
        <v>425</v>
      </c>
      <c r="P21" s="470"/>
      <c r="Q21" s="469" t="s">
        <v>120</v>
      </c>
      <c r="R21" s="470"/>
      <c r="S21" s="466" t="s">
        <v>119</v>
      </c>
      <c r="T21" s="466" t="s">
        <v>439</v>
      </c>
      <c r="U21" s="466" t="s">
        <v>434</v>
      </c>
      <c r="V21" s="469" t="s">
        <v>118</v>
      </c>
      <c r="W21" s="470"/>
      <c r="X21" s="461" t="s">
        <v>110</v>
      </c>
      <c r="Y21" s="463"/>
      <c r="Z21" s="461" t="s">
        <v>109</v>
      </c>
      <c r="AA21" s="463"/>
    </row>
    <row r="22" spans="1:27" ht="154.5" customHeight="1" x14ac:dyDescent="0.25">
      <c r="A22" s="467"/>
      <c r="B22" s="471"/>
      <c r="C22" s="472"/>
      <c r="D22" s="471"/>
      <c r="E22" s="472"/>
      <c r="F22" s="461" t="s">
        <v>117</v>
      </c>
      <c r="G22" s="462"/>
      <c r="H22" s="461" t="s">
        <v>116</v>
      </c>
      <c r="I22" s="462"/>
      <c r="J22" s="468"/>
      <c r="K22" s="471"/>
      <c r="L22" s="472"/>
      <c r="M22" s="471"/>
      <c r="N22" s="472"/>
      <c r="O22" s="471"/>
      <c r="P22" s="472"/>
      <c r="Q22" s="471"/>
      <c r="R22" s="472"/>
      <c r="S22" s="468"/>
      <c r="T22" s="468"/>
      <c r="U22" s="468"/>
      <c r="V22" s="471"/>
      <c r="W22" s="472"/>
      <c r="X22" s="83" t="s">
        <v>108</v>
      </c>
      <c r="Y22" s="83" t="s">
        <v>423</v>
      </c>
      <c r="Z22" s="83" t="s">
        <v>107</v>
      </c>
      <c r="AA22" s="83" t="s">
        <v>106</v>
      </c>
    </row>
    <row r="23" spans="1:27" ht="60" customHeight="1" x14ac:dyDescent="0.25">
      <c r="A23" s="468"/>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4" customFormat="1" ht="39" customHeight="1" x14ac:dyDescent="0.25">
      <c r="A25" s="473">
        <v>1</v>
      </c>
      <c r="B25" s="473" t="s">
        <v>559</v>
      </c>
      <c r="C25" s="473" t="s">
        <v>559</v>
      </c>
      <c r="D25" s="473" t="s">
        <v>571</v>
      </c>
      <c r="E25" s="473" t="s">
        <v>571</v>
      </c>
      <c r="F25" s="473">
        <v>15</v>
      </c>
      <c r="G25" s="473">
        <v>15</v>
      </c>
      <c r="H25" s="473">
        <v>15</v>
      </c>
      <c r="I25" s="473">
        <v>15</v>
      </c>
      <c r="J25" s="473">
        <v>1974</v>
      </c>
      <c r="K25" s="473">
        <v>1</v>
      </c>
      <c r="L25" s="473">
        <v>1</v>
      </c>
      <c r="M25" s="473">
        <v>50</v>
      </c>
      <c r="N25" s="278">
        <v>95</v>
      </c>
      <c r="O25" s="473" t="s">
        <v>514</v>
      </c>
      <c r="P25" s="473" t="s">
        <v>514</v>
      </c>
      <c r="Q25" s="475">
        <v>1.4670000000000001</v>
      </c>
      <c r="R25" s="423">
        <v>1.4</v>
      </c>
      <c r="S25" s="378" t="s">
        <v>312</v>
      </c>
      <c r="T25" s="378" t="s">
        <v>312</v>
      </c>
      <c r="U25" s="378" t="s">
        <v>312</v>
      </c>
      <c r="V25" s="313" t="s">
        <v>515</v>
      </c>
      <c r="W25" s="313" t="s">
        <v>515</v>
      </c>
      <c r="X25" s="378" t="s">
        <v>565</v>
      </c>
      <c r="Y25" s="378" t="s">
        <v>568</v>
      </c>
      <c r="Z25" s="378" t="s">
        <v>570</v>
      </c>
      <c r="AA25" s="378" t="s">
        <v>555</v>
      </c>
    </row>
    <row r="26" spans="1:27" s="46" customFormat="1" ht="39" customHeight="1" x14ac:dyDescent="0.2">
      <c r="A26" s="474"/>
      <c r="B26" s="474"/>
      <c r="C26" s="474"/>
      <c r="D26" s="474"/>
      <c r="E26" s="474"/>
      <c r="F26" s="474"/>
      <c r="G26" s="474"/>
      <c r="H26" s="474"/>
      <c r="I26" s="474"/>
      <c r="J26" s="474"/>
      <c r="K26" s="474"/>
      <c r="L26" s="474"/>
      <c r="M26" s="474"/>
      <c r="N26" s="277">
        <v>50</v>
      </c>
      <c r="O26" s="474"/>
      <c r="P26" s="474"/>
      <c r="Q26" s="476"/>
      <c r="R26" s="277">
        <v>6.7000000000000004E-2</v>
      </c>
      <c r="S26" s="277"/>
      <c r="T26" s="277"/>
      <c r="U26" s="277"/>
      <c r="V26" s="277"/>
      <c r="W26" s="277"/>
      <c r="X26" s="277"/>
      <c r="Y26" s="277"/>
      <c r="Z26" s="277"/>
      <c r="AA26" s="277"/>
    </row>
    <row r="27" spans="1:27" x14ac:dyDescent="0.25">
      <c r="Q27" s="40">
        <f>SUM(Q25:Q26)</f>
        <v>1.4670000000000001</v>
      </c>
      <c r="R27" s="40">
        <f>SUM(R25:R26)</f>
        <v>1.4669999999999999</v>
      </c>
      <c r="S27" s="40">
        <f>R27-Q27</f>
        <v>0</v>
      </c>
    </row>
  </sheetData>
  <mergeCells count="43">
    <mergeCell ref="Q25:Q26"/>
    <mergeCell ref="K25:K26"/>
    <mergeCell ref="L25:L26"/>
    <mergeCell ref="M25:M26"/>
    <mergeCell ref="O25:O26"/>
    <mergeCell ref="P25:P26"/>
    <mergeCell ref="F25:F26"/>
    <mergeCell ref="G25:G26"/>
    <mergeCell ref="H25:H26"/>
    <mergeCell ref="I25:I26"/>
    <mergeCell ref="J25:J26"/>
    <mergeCell ref="A25:A26"/>
    <mergeCell ref="B25:B26"/>
    <mergeCell ref="C25:C26"/>
    <mergeCell ref="D25:D26"/>
    <mergeCell ref="E25:E26"/>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2"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8" t="str">
        <f>'1. паспорт местоположение'!A5:C5</f>
        <v>Год раскрытия информации: 2023 год</v>
      </c>
      <c r="B5" s="428"/>
      <c r="C5" s="428"/>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9" t="s">
        <v>6</v>
      </c>
      <c r="B7" s="439"/>
      <c r="C7" s="439"/>
      <c r="D7" s="12"/>
      <c r="E7" s="12"/>
      <c r="F7" s="12"/>
      <c r="G7" s="12"/>
      <c r="H7" s="12"/>
      <c r="I7" s="12"/>
      <c r="J7" s="12"/>
      <c r="K7" s="12"/>
      <c r="L7" s="12"/>
      <c r="M7" s="12"/>
      <c r="N7" s="12"/>
      <c r="O7" s="12"/>
      <c r="P7" s="12"/>
      <c r="Q7" s="12"/>
      <c r="R7" s="12"/>
      <c r="S7" s="12"/>
      <c r="T7" s="12"/>
    </row>
    <row r="8" spans="1:28" s="11" customFormat="1" ht="18.75" x14ac:dyDescent="0.2">
      <c r="A8" s="439"/>
      <c r="B8" s="439"/>
      <c r="C8" s="439"/>
      <c r="D8" s="13"/>
      <c r="E8" s="13"/>
      <c r="F8" s="13"/>
      <c r="G8" s="12"/>
      <c r="H8" s="12"/>
      <c r="I8" s="12"/>
      <c r="J8" s="12"/>
      <c r="K8" s="12"/>
      <c r="L8" s="12"/>
      <c r="M8" s="12"/>
      <c r="N8" s="12"/>
      <c r="O8" s="12"/>
      <c r="P8" s="12"/>
      <c r="Q8" s="12"/>
      <c r="R8" s="12"/>
      <c r="S8" s="12"/>
      <c r="T8" s="12"/>
    </row>
    <row r="9" spans="1:28" s="11" customFormat="1" ht="18.75" x14ac:dyDescent="0.2">
      <c r="A9" s="440" t="str">
        <f>'1. паспорт местоположение'!A9:C9</f>
        <v>Акционерное общество "Россети Янтарь"</v>
      </c>
      <c r="B9" s="440"/>
      <c r="C9" s="440"/>
      <c r="D9" s="7"/>
      <c r="E9" s="7"/>
      <c r="F9" s="7"/>
      <c r="G9" s="12"/>
      <c r="H9" s="12"/>
      <c r="I9" s="12"/>
      <c r="J9" s="12"/>
      <c r="K9" s="12"/>
      <c r="L9" s="12"/>
      <c r="M9" s="12"/>
      <c r="N9" s="12"/>
      <c r="O9" s="12"/>
      <c r="P9" s="12"/>
      <c r="Q9" s="12"/>
      <c r="R9" s="12"/>
      <c r="S9" s="12"/>
      <c r="T9" s="12"/>
    </row>
    <row r="10" spans="1:28" s="11" customFormat="1" ht="18.75" x14ac:dyDescent="0.2">
      <c r="A10" s="444" t="s">
        <v>5</v>
      </c>
      <c r="B10" s="444"/>
      <c r="C10" s="444"/>
      <c r="D10" s="5"/>
      <c r="E10" s="5"/>
      <c r="F10" s="5"/>
      <c r="G10" s="12"/>
      <c r="H10" s="12"/>
      <c r="I10" s="12"/>
      <c r="J10" s="12"/>
      <c r="K10" s="12"/>
      <c r="L10" s="12"/>
      <c r="M10" s="12"/>
      <c r="N10" s="12"/>
      <c r="O10" s="12"/>
      <c r="P10" s="12"/>
      <c r="Q10" s="12"/>
      <c r="R10" s="12"/>
      <c r="S10" s="12"/>
      <c r="T10" s="12"/>
    </row>
    <row r="11" spans="1:28" s="11" customFormat="1" ht="18.75" x14ac:dyDescent="0.2">
      <c r="A11" s="439"/>
      <c r="B11" s="439"/>
      <c r="C11" s="439"/>
      <c r="D11" s="13"/>
      <c r="E11" s="13"/>
      <c r="F11" s="13"/>
      <c r="G11" s="12"/>
      <c r="H11" s="12"/>
      <c r="I11" s="12"/>
      <c r="J11" s="12"/>
      <c r="K11" s="12"/>
      <c r="L11" s="12"/>
      <c r="M11" s="12"/>
      <c r="N11" s="12"/>
      <c r="O11" s="12"/>
      <c r="P11" s="12"/>
      <c r="Q11" s="12"/>
      <c r="R11" s="12"/>
      <c r="S11" s="12"/>
      <c r="T11" s="12"/>
    </row>
    <row r="12" spans="1:28" s="11" customFormat="1" ht="18.75" x14ac:dyDescent="0.2">
      <c r="A12" s="440" t="str">
        <f>'1. паспорт местоположение'!A12:C12</f>
        <v>L_949-93</v>
      </c>
      <c r="B12" s="440"/>
      <c r="C12" s="440"/>
      <c r="D12" s="7"/>
      <c r="E12" s="7"/>
      <c r="F12" s="7"/>
      <c r="G12" s="12"/>
      <c r="H12" s="12"/>
      <c r="I12" s="12"/>
      <c r="J12" s="12"/>
      <c r="K12" s="12"/>
      <c r="L12" s="12"/>
      <c r="M12" s="12"/>
      <c r="N12" s="12"/>
      <c r="O12" s="12"/>
      <c r="P12" s="12"/>
      <c r="Q12" s="12"/>
      <c r="R12" s="12"/>
      <c r="S12" s="12"/>
      <c r="T12" s="12"/>
    </row>
    <row r="13" spans="1:28" s="11" customFormat="1" ht="18.75" x14ac:dyDescent="0.2">
      <c r="A13" s="444" t="s">
        <v>4</v>
      </c>
      <c r="B13" s="444"/>
      <c r="C13" s="444"/>
      <c r="D13" s="5"/>
      <c r="E13" s="5"/>
      <c r="F13" s="5"/>
      <c r="G13" s="12"/>
      <c r="H13" s="12"/>
      <c r="I13" s="12"/>
      <c r="J13" s="12"/>
      <c r="K13" s="12"/>
      <c r="L13" s="12"/>
      <c r="M13" s="12"/>
      <c r="N13" s="12"/>
      <c r="O13" s="12"/>
      <c r="P13" s="12"/>
      <c r="Q13" s="12"/>
      <c r="R13" s="12"/>
      <c r="S13" s="12"/>
      <c r="T13" s="12"/>
    </row>
    <row r="14" spans="1:28" s="8" customFormat="1" ht="15.75" customHeight="1" x14ac:dyDescent="0.2">
      <c r="A14" s="445"/>
      <c r="B14" s="445"/>
      <c r="C14" s="445"/>
      <c r="D14" s="9"/>
      <c r="E14" s="9"/>
      <c r="F14" s="9"/>
      <c r="G14" s="9"/>
      <c r="H14" s="9"/>
      <c r="I14" s="9"/>
      <c r="J14" s="9"/>
      <c r="K14" s="9"/>
      <c r="L14" s="9"/>
      <c r="M14" s="9"/>
      <c r="N14" s="9"/>
      <c r="O14" s="9"/>
      <c r="P14" s="9"/>
      <c r="Q14" s="9"/>
      <c r="R14" s="9"/>
      <c r="S14" s="9"/>
      <c r="T14" s="9"/>
    </row>
    <row r="15" spans="1:28" s="3" customFormat="1" ht="12" x14ac:dyDescent="0.2">
      <c r="A15" s="440" t="str">
        <f>'1. паспорт местоположение'!A15</f>
        <v>Расширение просек ВЛ 15 кВ № 15-322 площадью 10,941 га и реконструкция участка ВЛ 15 кВ № 15-322 протяженностью 1,38 км с заменой голого провода на СИП</v>
      </c>
      <c r="B15" s="440"/>
      <c r="C15" s="440"/>
      <c r="D15" s="7"/>
      <c r="E15" s="7"/>
      <c r="F15" s="7"/>
      <c r="G15" s="7"/>
      <c r="H15" s="7"/>
      <c r="I15" s="7"/>
      <c r="J15" s="7"/>
      <c r="K15" s="7"/>
      <c r="L15" s="7"/>
      <c r="M15" s="7"/>
      <c r="N15" s="7"/>
      <c r="O15" s="7"/>
      <c r="P15" s="7"/>
      <c r="Q15" s="7"/>
      <c r="R15" s="7"/>
      <c r="S15" s="7"/>
      <c r="T15" s="7"/>
    </row>
    <row r="16" spans="1:28" s="3" customFormat="1" ht="15" customHeight="1" x14ac:dyDescent="0.2">
      <c r="A16" s="444" t="s">
        <v>3</v>
      </c>
      <c r="B16" s="444"/>
      <c r="C16" s="444"/>
      <c r="D16" s="5"/>
      <c r="E16" s="5"/>
      <c r="F16" s="5"/>
      <c r="G16" s="5"/>
      <c r="H16" s="5"/>
      <c r="I16" s="5"/>
      <c r="J16" s="5"/>
      <c r="K16" s="5"/>
      <c r="L16" s="5"/>
      <c r="M16" s="5"/>
      <c r="N16" s="5"/>
      <c r="O16" s="5"/>
      <c r="P16" s="5"/>
      <c r="Q16" s="5"/>
      <c r="R16" s="5"/>
      <c r="S16" s="5"/>
      <c r="T16" s="5"/>
    </row>
    <row r="17" spans="1:20" s="3" customFormat="1" ht="15" customHeight="1" x14ac:dyDescent="0.2">
      <c r="A17" s="447"/>
      <c r="B17" s="447"/>
      <c r="C17" s="447"/>
      <c r="D17" s="4"/>
      <c r="E17" s="4"/>
      <c r="F17" s="4"/>
      <c r="G17" s="4"/>
      <c r="H17" s="4"/>
      <c r="I17" s="4"/>
      <c r="J17" s="4"/>
      <c r="K17" s="4"/>
      <c r="L17" s="4"/>
      <c r="M17" s="4"/>
      <c r="N17" s="4"/>
      <c r="O17" s="4"/>
      <c r="P17" s="4"/>
      <c r="Q17" s="4"/>
    </row>
    <row r="18" spans="1:20" s="3" customFormat="1" ht="27.75" customHeight="1" x14ac:dyDescent="0.2">
      <c r="A18" s="448" t="s">
        <v>418</v>
      </c>
      <c r="B18" s="448"/>
      <c r="C18" s="448"/>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3" t="s">
        <v>543</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3" t="s">
        <v>569</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558</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317" t="s">
        <v>572</v>
      </c>
      <c r="D25" s="316" t="e">
        <f>ROUND(E25/F25,3)</f>
        <v>#REF!</v>
      </c>
      <c r="E25" s="315" t="e">
        <f>#REF!</f>
        <v>#REF!</v>
      </c>
      <c r="F25" s="22">
        <f>'3.2 паспорт Техсостояние ЛЭП'!R27</f>
        <v>1.4669999999999999</v>
      </c>
      <c r="G25" s="22"/>
      <c r="H25" s="22"/>
      <c r="I25" s="22"/>
      <c r="J25" s="22"/>
      <c r="K25" s="22"/>
      <c r="L25" s="22"/>
      <c r="M25" s="22"/>
      <c r="N25" s="22"/>
      <c r="O25" s="22"/>
      <c r="P25" s="22"/>
      <c r="Q25" s="22"/>
      <c r="R25" s="22"/>
      <c r="S25" s="22"/>
      <c r="T25" s="22"/>
    </row>
    <row r="26" spans="1:20" ht="31.5" x14ac:dyDescent="0.25">
      <c r="A26" s="23" t="s">
        <v>56</v>
      </c>
      <c r="B26" s="25" t="s">
        <v>223</v>
      </c>
      <c r="C26" s="24" t="s">
        <v>510</v>
      </c>
      <c r="D26" s="22"/>
      <c r="E26" s="22"/>
      <c r="F26" s="22"/>
      <c r="G26" s="22"/>
      <c r="H26" s="22"/>
      <c r="I26" s="22"/>
      <c r="J26" s="22"/>
      <c r="K26" s="22"/>
      <c r="L26" s="22"/>
      <c r="M26" s="22"/>
      <c r="N26" s="22"/>
      <c r="O26" s="22"/>
      <c r="P26" s="22"/>
      <c r="Q26" s="22"/>
      <c r="R26" s="22"/>
      <c r="S26" s="22"/>
      <c r="T26" s="22"/>
    </row>
    <row r="27" spans="1:20" ht="204.75" x14ac:dyDescent="0.25">
      <c r="A27" s="23" t="s">
        <v>55</v>
      </c>
      <c r="B27" s="25" t="s">
        <v>432</v>
      </c>
      <c r="C27" s="317" t="s">
        <v>585</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586</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K16" zoomScale="80" zoomScaleNormal="80" zoomScaleSheetLayoutView="80" workbookViewId="0">
      <selection activeCell="Y26" sqref="Y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8" t="str">
        <f>'1. паспорт местоположение'!A5:C5</f>
        <v>Год раскрытия информации: 2023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row>
    <row r="6" spans="1:28" ht="18.75" x14ac:dyDescent="0.25">
      <c r="A6" s="439" t="s">
        <v>6</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126"/>
      <c r="AB6" s="126"/>
    </row>
    <row r="7" spans="1:28" ht="18.75" x14ac:dyDescent="0.25">
      <c r="A7" s="439"/>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126"/>
      <c r="AB7" s="126"/>
    </row>
    <row r="8" spans="1:28" x14ac:dyDescent="0.25">
      <c r="A8" s="440" t="str">
        <f>'1. паспорт местоположение'!A9</f>
        <v>Акционерное общество "Россети Янтарь"</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127"/>
      <c r="AB8" s="127"/>
    </row>
    <row r="9" spans="1:28" ht="15.75" x14ac:dyDescent="0.25">
      <c r="A9" s="444" t="s">
        <v>5</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128"/>
      <c r="AB9" s="128"/>
    </row>
    <row r="10" spans="1:28" ht="18.75" x14ac:dyDescent="0.25">
      <c r="A10" s="439"/>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126"/>
      <c r="AB10" s="126"/>
    </row>
    <row r="11" spans="1:28" x14ac:dyDescent="0.25">
      <c r="A11" s="440" t="str">
        <f>'1. паспорт местоположение'!A12:C12</f>
        <v>L_949-93</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127"/>
      <c r="AB11" s="127"/>
    </row>
    <row r="12" spans="1:28" ht="15.75" x14ac:dyDescent="0.25">
      <c r="A12" s="444" t="s">
        <v>4</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128"/>
      <c r="AB12" s="128"/>
    </row>
    <row r="13" spans="1:28" ht="18.75" x14ac:dyDescent="0.25">
      <c r="A13" s="445"/>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10"/>
      <c r="AB13" s="10"/>
    </row>
    <row r="14" spans="1:28" x14ac:dyDescent="0.25">
      <c r="A14" s="440" t="str">
        <f>'1. паспорт местоположение'!A15</f>
        <v>Расширение просек ВЛ 15 кВ № 15-322 площадью 10,941 га и реконструкция участка ВЛ 15 кВ № 15-322 протяженностью 1,38 км с заменой голого провода на СИП</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127"/>
      <c r="AB14" s="127"/>
    </row>
    <row r="15" spans="1:28" ht="15.75" x14ac:dyDescent="0.25">
      <c r="A15" s="444" t="s">
        <v>3</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128"/>
      <c r="AB15" s="128"/>
    </row>
    <row r="16" spans="1:28"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137"/>
      <c r="AB16" s="137"/>
    </row>
    <row r="17" spans="1:28" x14ac:dyDescent="0.25">
      <c r="A17" s="483"/>
      <c r="B17" s="483"/>
      <c r="C17" s="483"/>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137"/>
      <c r="AB17" s="137"/>
    </row>
    <row r="18" spans="1:28" x14ac:dyDescent="0.25">
      <c r="A18" s="483"/>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137"/>
      <c r="AB18" s="137"/>
    </row>
    <row r="19" spans="1:28" x14ac:dyDescent="0.25">
      <c r="A19" s="483"/>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137"/>
      <c r="AB19" s="137"/>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138"/>
      <c r="AB20" s="138"/>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138"/>
      <c r="AB21" s="138"/>
    </row>
    <row r="22" spans="1:28" x14ac:dyDescent="0.25">
      <c r="A22" s="478" t="s">
        <v>450</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139"/>
      <c r="AB22" s="139"/>
    </row>
    <row r="23" spans="1:28" ht="32.25" customHeight="1" x14ac:dyDescent="0.25">
      <c r="A23" s="480" t="s">
        <v>309</v>
      </c>
      <c r="B23" s="481"/>
      <c r="C23" s="481"/>
      <c r="D23" s="481"/>
      <c r="E23" s="481"/>
      <c r="F23" s="481"/>
      <c r="G23" s="481"/>
      <c r="H23" s="481"/>
      <c r="I23" s="481"/>
      <c r="J23" s="481"/>
      <c r="K23" s="481"/>
      <c r="L23" s="482"/>
      <c r="M23" s="479" t="s">
        <v>310</v>
      </c>
      <c r="N23" s="479"/>
      <c r="O23" s="479"/>
      <c r="P23" s="479"/>
      <c r="Q23" s="479"/>
      <c r="R23" s="479"/>
      <c r="S23" s="479"/>
      <c r="T23" s="479"/>
      <c r="U23" s="479"/>
      <c r="V23" s="479"/>
      <c r="W23" s="479"/>
      <c r="X23" s="479"/>
      <c r="Y23" s="479"/>
      <c r="Z23" s="479"/>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ht="69.95" customHeight="1" x14ac:dyDescent="0.25">
      <c r="A26" s="393" t="s">
        <v>559</v>
      </c>
      <c r="B26" s="394" t="s">
        <v>560</v>
      </c>
      <c r="C26" s="395">
        <v>1.55</v>
      </c>
      <c r="D26" s="395">
        <v>107</v>
      </c>
      <c r="E26" s="395"/>
      <c r="F26" s="395">
        <v>1250.2345</v>
      </c>
      <c r="G26" s="395"/>
      <c r="H26" s="395"/>
      <c r="I26" s="395">
        <v>1.0535565611622342E-2</v>
      </c>
      <c r="J26" s="395">
        <v>9.0167526207570706E-4</v>
      </c>
      <c r="K26" s="396"/>
      <c r="L26" s="397"/>
      <c r="M26" s="398">
        <v>2021</v>
      </c>
      <c r="N26" s="396"/>
      <c r="O26" s="399">
        <v>1000</v>
      </c>
      <c r="P26" s="399">
        <v>1.1000000000000001</v>
      </c>
      <c r="Q26" s="400">
        <v>9.269558769002597E-6</v>
      </c>
      <c r="R26" s="401">
        <v>118668</v>
      </c>
      <c r="S26" s="401">
        <v>8.4268716081841773E-3</v>
      </c>
      <c r="T26" s="401">
        <v>7.5841844473657598E-4</v>
      </c>
      <c r="U26" s="402"/>
      <c r="V26" s="401"/>
      <c r="W26" s="401">
        <v>-2.1086940034381642E-3</v>
      </c>
      <c r="X26" s="401">
        <v>-1.4325681733913108E-4</v>
      </c>
      <c r="Y26" s="419" t="s">
        <v>566</v>
      </c>
      <c r="Z26" s="420" t="s">
        <v>567</v>
      </c>
    </row>
    <row r="27" spans="1:28" ht="30" x14ac:dyDescent="0.25">
      <c r="A27" s="394" t="s">
        <v>561</v>
      </c>
      <c r="B27" s="394"/>
      <c r="C27" s="403">
        <v>0</v>
      </c>
      <c r="D27" s="404">
        <v>0</v>
      </c>
      <c r="E27" s="403"/>
      <c r="F27" s="403">
        <v>0</v>
      </c>
      <c r="G27" s="403"/>
      <c r="H27" s="396">
        <v>118668</v>
      </c>
      <c r="I27" s="395">
        <v>0</v>
      </c>
      <c r="J27" s="405">
        <v>0</v>
      </c>
      <c r="K27" s="397"/>
      <c r="L27" s="321"/>
      <c r="M27" s="396"/>
      <c r="N27" s="396"/>
      <c r="O27" s="396"/>
      <c r="P27" s="396"/>
      <c r="Q27" s="396"/>
      <c r="R27" s="396"/>
      <c r="S27" s="396"/>
      <c r="T27" s="396"/>
      <c r="U27" s="396"/>
      <c r="V27" s="396"/>
      <c r="W27" s="396"/>
      <c r="X27" s="396"/>
      <c r="Y27" s="396"/>
      <c r="Z27" s="396"/>
    </row>
    <row r="28" spans="1:28" x14ac:dyDescent="0.25">
      <c r="A28" s="394">
        <v>2020</v>
      </c>
      <c r="B28" s="394"/>
      <c r="C28" s="406"/>
      <c r="D28" s="407"/>
      <c r="E28" s="408"/>
      <c r="F28" s="409"/>
      <c r="G28" s="410"/>
      <c r="H28" s="411"/>
      <c r="I28" s="395"/>
      <c r="J28" s="412"/>
      <c r="K28" s="397"/>
      <c r="L28" s="411"/>
      <c r="M28" s="413"/>
      <c r="N28" s="396"/>
      <c r="O28" s="396"/>
      <c r="P28" s="396"/>
      <c r="Q28" s="396"/>
      <c r="R28" s="396"/>
      <c r="S28" s="396"/>
      <c r="T28" s="396"/>
      <c r="U28" s="396"/>
      <c r="V28" s="396"/>
      <c r="W28" s="396"/>
      <c r="X28" s="396"/>
      <c r="Y28" s="396"/>
      <c r="Z28" s="396"/>
    </row>
    <row r="29" spans="1:28" ht="30" x14ac:dyDescent="0.25">
      <c r="A29" s="394" t="s">
        <v>562</v>
      </c>
      <c r="B29" s="394"/>
      <c r="C29" s="396">
        <v>0</v>
      </c>
      <c r="D29" s="414">
        <v>0</v>
      </c>
      <c r="E29" s="396"/>
      <c r="F29" s="409">
        <v>0</v>
      </c>
      <c r="G29" s="395"/>
      <c r="H29" s="396">
        <v>118217</v>
      </c>
      <c r="I29" s="395">
        <v>0</v>
      </c>
      <c r="J29" s="415">
        <v>0</v>
      </c>
      <c r="K29" s="397"/>
      <c r="L29" s="416"/>
      <c r="M29" s="396"/>
      <c r="N29" s="396"/>
      <c r="O29" s="396"/>
      <c r="P29" s="396"/>
      <c r="Q29" s="396"/>
      <c r="R29" s="396"/>
      <c r="S29" s="396"/>
      <c r="T29" s="396"/>
      <c r="U29" s="396"/>
      <c r="V29" s="396"/>
      <c r="W29" s="396"/>
      <c r="X29" s="396"/>
      <c r="Y29" s="396"/>
      <c r="Z29" s="396"/>
    </row>
    <row r="30" spans="1:28" x14ac:dyDescent="0.25">
      <c r="A30" s="396">
        <v>2019</v>
      </c>
      <c r="B30" s="396"/>
      <c r="C30" s="396"/>
      <c r="D30" s="396"/>
      <c r="E30" s="396"/>
      <c r="F30" s="396"/>
      <c r="G30" s="396"/>
      <c r="H30" s="396"/>
      <c r="I30" s="396"/>
      <c r="J30" s="396"/>
      <c r="K30" s="396"/>
      <c r="L30" s="396"/>
      <c r="M30" s="396"/>
      <c r="N30" s="396"/>
      <c r="O30" s="396"/>
      <c r="P30" s="396"/>
      <c r="Q30" s="396"/>
      <c r="R30" s="396"/>
      <c r="S30" s="396"/>
      <c r="T30" s="396"/>
      <c r="U30" s="396"/>
      <c r="V30" s="396"/>
      <c r="W30" s="396"/>
      <c r="X30" s="396"/>
      <c r="Y30" s="396"/>
      <c r="Z30" s="396"/>
    </row>
    <row r="31" spans="1:28" x14ac:dyDescent="0.25">
      <c r="A31" s="396"/>
      <c r="B31" s="396"/>
      <c r="C31" s="396"/>
      <c r="D31" s="396"/>
      <c r="E31" s="396"/>
      <c r="F31" s="396"/>
      <c r="G31" s="396"/>
      <c r="H31" s="396"/>
      <c r="I31" s="396"/>
      <c r="J31" s="396"/>
      <c r="K31" s="396"/>
      <c r="L31" s="396"/>
      <c r="M31" s="396"/>
      <c r="N31" s="396"/>
      <c r="O31" s="396"/>
      <c r="P31" s="396"/>
      <c r="Q31" s="396"/>
      <c r="R31" s="396"/>
      <c r="S31" s="396"/>
      <c r="T31" s="396"/>
      <c r="U31" s="396"/>
      <c r="V31" s="396"/>
      <c r="W31" s="396"/>
      <c r="X31" s="396"/>
      <c r="Y31" s="396"/>
      <c r="Z31" s="396"/>
    </row>
    <row r="32" spans="1:28" x14ac:dyDescent="0.25">
      <c r="A32" s="396" t="s">
        <v>563</v>
      </c>
      <c r="B32" s="396"/>
      <c r="C32" s="396">
        <v>1.55</v>
      </c>
      <c r="D32" s="396">
        <v>107</v>
      </c>
      <c r="E32" s="396"/>
      <c r="F32" s="396">
        <v>1250.2345</v>
      </c>
      <c r="G32" s="396"/>
      <c r="H32" s="396">
        <v>116189</v>
      </c>
      <c r="I32" s="396">
        <v>1.0760351668402345E-2</v>
      </c>
      <c r="J32" s="396">
        <v>9.2091333947275555E-4</v>
      </c>
      <c r="K32" s="396"/>
      <c r="L32" s="396"/>
      <c r="M32" s="396"/>
      <c r="N32" s="396"/>
      <c r="O32" s="396"/>
      <c r="P32" s="396"/>
      <c r="Q32" s="396"/>
      <c r="R32" s="396"/>
      <c r="S32" s="396"/>
      <c r="T32" s="396"/>
      <c r="U32" s="396"/>
      <c r="V32" s="396"/>
      <c r="W32" s="396"/>
      <c r="X32" s="396"/>
      <c r="Y32" s="396"/>
      <c r="Z32" s="396"/>
    </row>
    <row r="33" spans="1:26" x14ac:dyDescent="0.25">
      <c r="A33" s="418">
        <v>2018</v>
      </c>
      <c r="B33" s="396"/>
      <c r="C33" s="396">
        <v>1.55</v>
      </c>
      <c r="D33" s="396">
        <v>107</v>
      </c>
      <c r="E33" s="396"/>
      <c r="F33" s="396">
        <v>165.85</v>
      </c>
      <c r="G33" s="396"/>
      <c r="H33" s="396">
        <v>116189</v>
      </c>
      <c r="I33" s="396"/>
      <c r="J33" s="396"/>
      <c r="K33" s="396"/>
      <c r="L33" s="396"/>
      <c r="M33" s="396"/>
      <c r="N33" s="396"/>
      <c r="O33" s="396"/>
      <c r="P33" s="396"/>
      <c r="Q33" s="396"/>
      <c r="R33" s="396"/>
      <c r="S33" s="396"/>
      <c r="T33" s="396"/>
      <c r="U33" s="396"/>
      <c r="V33" s="396"/>
      <c r="W33" s="396"/>
      <c r="X33" s="396"/>
      <c r="Y33" s="396"/>
      <c r="Z33" s="396"/>
    </row>
    <row r="34" spans="1:26" x14ac:dyDescent="0.25">
      <c r="A34" s="396"/>
      <c r="B34" s="396"/>
      <c r="C34" s="396">
        <v>3.3300000000000003E-2</v>
      </c>
      <c r="D34" s="396">
        <v>290</v>
      </c>
      <c r="E34" s="396"/>
      <c r="F34" s="396">
        <v>9.6570000000000018</v>
      </c>
      <c r="G34" s="396"/>
      <c r="H34" s="396"/>
      <c r="I34" s="396"/>
      <c r="J34" s="396"/>
      <c r="K34" s="396"/>
      <c r="L34" s="396"/>
      <c r="M34" s="396"/>
      <c r="N34" s="396"/>
      <c r="O34" s="396"/>
      <c r="P34" s="396"/>
      <c r="Q34" s="396"/>
      <c r="R34" s="396"/>
      <c r="S34" s="396"/>
      <c r="T34" s="396"/>
      <c r="U34" s="396"/>
      <c r="V34" s="396"/>
      <c r="W34" s="396"/>
      <c r="X34" s="396"/>
      <c r="Y34" s="396"/>
      <c r="Z34" s="396"/>
    </row>
    <row r="35" spans="1:26" x14ac:dyDescent="0.25">
      <c r="A35" s="396"/>
      <c r="B35" s="396"/>
      <c r="C35" s="396">
        <v>5.9832999999999998</v>
      </c>
      <c r="D35" s="396">
        <v>96</v>
      </c>
      <c r="E35" s="396"/>
      <c r="F35" s="396">
        <v>574.39679999999998</v>
      </c>
      <c r="G35" s="396"/>
      <c r="H35" s="396"/>
      <c r="I35" s="396"/>
      <c r="J35" s="396"/>
      <c r="K35" s="396"/>
      <c r="L35" s="396"/>
      <c r="M35" s="396"/>
      <c r="N35" s="396"/>
      <c r="O35" s="396"/>
      <c r="P35" s="396"/>
      <c r="Q35" s="396"/>
      <c r="R35" s="396"/>
      <c r="S35" s="396"/>
      <c r="T35" s="396"/>
      <c r="U35" s="396"/>
      <c r="V35" s="396"/>
      <c r="W35" s="396"/>
      <c r="X35" s="396"/>
      <c r="Y35" s="396"/>
      <c r="Z35" s="396"/>
    </row>
    <row r="36" spans="1:26" x14ac:dyDescent="0.25">
      <c r="A36" s="396"/>
      <c r="B36" s="396"/>
      <c r="C36" s="396">
        <v>6.3333000000000004</v>
      </c>
      <c r="D36" s="396">
        <v>79</v>
      </c>
      <c r="E36" s="396"/>
      <c r="F36" s="396">
        <v>500.33070000000004</v>
      </c>
      <c r="G36" s="396"/>
      <c r="H36" s="396"/>
      <c r="I36" s="396"/>
      <c r="J36" s="396"/>
      <c r="K36" s="396"/>
      <c r="L36" s="396"/>
      <c r="M36" s="396"/>
      <c r="N36" s="396"/>
      <c r="O36" s="396"/>
      <c r="P36" s="396"/>
      <c r="Q36" s="396"/>
      <c r="R36" s="396"/>
      <c r="S36" s="396"/>
      <c r="T36" s="396"/>
      <c r="U36" s="396"/>
      <c r="V36" s="396"/>
      <c r="W36" s="396"/>
      <c r="X36" s="396"/>
      <c r="Y36" s="396"/>
      <c r="Z36" s="3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8" t="str">
        <f>'1. паспорт местоположение'!A5:C5</f>
        <v>Год раскрытия информации: 2023 год</v>
      </c>
      <c r="B5" s="428"/>
      <c r="C5" s="428"/>
      <c r="D5" s="428"/>
      <c r="E5" s="428"/>
      <c r="F5" s="428"/>
      <c r="G5" s="428"/>
      <c r="H5" s="428"/>
      <c r="I5" s="428"/>
      <c r="J5" s="428"/>
      <c r="K5" s="428"/>
      <c r="L5" s="428"/>
      <c r="M5" s="428"/>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9" t="s">
        <v>6</v>
      </c>
      <c r="B7" s="439"/>
      <c r="C7" s="439"/>
      <c r="D7" s="439"/>
      <c r="E7" s="439"/>
      <c r="F7" s="439"/>
      <c r="G7" s="439"/>
      <c r="H7" s="439"/>
      <c r="I7" s="439"/>
      <c r="J7" s="439"/>
      <c r="K7" s="439"/>
      <c r="L7" s="439"/>
      <c r="M7" s="439"/>
      <c r="N7" s="12"/>
      <c r="O7" s="12"/>
      <c r="P7" s="12"/>
      <c r="Q7" s="12"/>
      <c r="R7" s="12"/>
      <c r="S7" s="12"/>
      <c r="T7" s="12"/>
      <c r="U7" s="12"/>
      <c r="V7" s="12"/>
      <c r="W7" s="12"/>
      <c r="X7" s="12"/>
    </row>
    <row r="8" spans="1:26" s="11" customFormat="1" ht="18.75" x14ac:dyDescent="0.2">
      <c r="A8" s="439"/>
      <c r="B8" s="439"/>
      <c r="C8" s="439"/>
      <c r="D8" s="439"/>
      <c r="E8" s="439"/>
      <c r="F8" s="439"/>
      <c r="G8" s="439"/>
      <c r="H8" s="439"/>
      <c r="I8" s="439"/>
      <c r="J8" s="439"/>
      <c r="K8" s="439"/>
      <c r="L8" s="439"/>
      <c r="M8" s="439"/>
      <c r="N8" s="12"/>
      <c r="O8" s="12"/>
      <c r="P8" s="12"/>
      <c r="Q8" s="12"/>
      <c r="R8" s="12"/>
      <c r="S8" s="12"/>
      <c r="T8" s="12"/>
      <c r="U8" s="12"/>
      <c r="V8" s="12"/>
      <c r="W8" s="12"/>
      <c r="X8" s="12"/>
    </row>
    <row r="9" spans="1:26" s="11" customFormat="1" ht="18.75" x14ac:dyDescent="0.2">
      <c r="A9" s="440" t="str">
        <f>'1. паспорт местоположение'!A9:C9</f>
        <v>Акционерное общество "Россети Янтарь"</v>
      </c>
      <c r="B9" s="440"/>
      <c r="C9" s="440"/>
      <c r="D9" s="440"/>
      <c r="E9" s="440"/>
      <c r="F9" s="440"/>
      <c r="G9" s="440"/>
      <c r="H9" s="440"/>
      <c r="I9" s="440"/>
      <c r="J9" s="440"/>
      <c r="K9" s="440"/>
      <c r="L9" s="440"/>
      <c r="M9" s="440"/>
      <c r="N9" s="12"/>
      <c r="O9" s="12"/>
      <c r="P9" s="12"/>
      <c r="Q9" s="12"/>
      <c r="R9" s="12"/>
      <c r="S9" s="12"/>
      <c r="T9" s="12"/>
      <c r="U9" s="12"/>
      <c r="V9" s="12"/>
      <c r="W9" s="12"/>
      <c r="X9" s="12"/>
    </row>
    <row r="10" spans="1:26" s="11" customFormat="1" ht="18.75" x14ac:dyDescent="0.2">
      <c r="A10" s="444" t="s">
        <v>5</v>
      </c>
      <c r="B10" s="444"/>
      <c r="C10" s="444"/>
      <c r="D10" s="444"/>
      <c r="E10" s="444"/>
      <c r="F10" s="444"/>
      <c r="G10" s="444"/>
      <c r="H10" s="444"/>
      <c r="I10" s="444"/>
      <c r="J10" s="444"/>
      <c r="K10" s="444"/>
      <c r="L10" s="444"/>
      <c r="M10" s="444"/>
      <c r="N10" s="12"/>
      <c r="O10" s="12"/>
      <c r="P10" s="12"/>
      <c r="Q10" s="12"/>
      <c r="R10" s="12"/>
      <c r="S10" s="12"/>
      <c r="T10" s="12"/>
      <c r="U10" s="12"/>
      <c r="V10" s="12"/>
      <c r="W10" s="12"/>
      <c r="X10" s="12"/>
    </row>
    <row r="11" spans="1:26" s="11" customFormat="1" ht="18.75" x14ac:dyDescent="0.2">
      <c r="A11" s="439"/>
      <c r="B11" s="439"/>
      <c r="C11" s="439"/>
      <c r="D11" s="439"/>
      <c r="E11" s="439"/>
      <c r="F11" s="439"/>
      <c r="G11" s="439"/>
      <c r="H11" s="439"/>
      <c r="I11" s="439"/>
      <c r="J11" s="439"/>
      <c r="K11" s="439"/>
      <c r="L11" s="439"/>
      <c r="M11" s="439"/>
      <c r="N11" s="12"/>
      <c r="O11" s="12"/>
      <c r="P11" s="12"/>
      <c r="Q11" s="12"/>
      <c r="R11" s="12"/>
      <c r="S11" s="12"/>
      <c r="T11" s="12"/>
      <c r="U11" s="12"/>
      <c r="V11" s="12"/>
      <c r="W11" s="12"/>
      <c r="X11" s="12"/>
    </row>
    <row r="12" spans="1:26" s="11" customFormat="1" ht="18.75" x14ac:dyDescent="0.2">
      <c r="A12" s="440" t="str">
        <f>'1. паспорт местоположение'!A12:C12</f>
        <v>L_949-93</v>
      </c>
      <c r="B12" s="440"/>
      <c r="C12" s="440"/>
      <c r="D12" s="440"/>
      <c r="E12" s="440"/>
      <c r="F12" s="440"/>
      <c r="G12" s="440"/>
      <c r="H12" s="440"/>
      <c r="I12" s="440"/>
      <c r="J12" s="440"/>
      <c r="K12" s="440"/>
      <c r="L12" s="440"/>
      <c r="M12" s="440"/>
      <c r="N12" s="12"/>
      <c r="O12" s="12"/>
      <c r="P12" s="12"/>
      <c r="Q12" s="12"/>
      <c r="R12" s="12"/>
      <c r="S12" s="12"/>
      <c r="T12" s="12"/>
      <c r="U12" s="12"/>
      <c r="V12" s="12"/>
      <c r="W12" s="12"/>
      <c r="X12" s="12"/>
    </row>
    <row r="13" spans="1:26" s="11" customFormat="1" ht="18.75" x14ac:dyDescent="0.2">
      <c r="A13" s="444" t="s">
        <v>4</v>
      </c>
      <c r="B13" s="444"/>
      <c r="C13" s="444"/>
      <c r="D13" s="444"/>
      <c r="E13" s="444"/>
      <c r="F13" s="444"/>
      <c r="G13" s="444"/>
      <c r="H13" s="444"/>
      <c r="I13" s="444"/>
      <c r="J13" s="444"/>
      <c r="K13" s="444"/>
      <c r="L13" s="444"/>
      <c r="M13" s="444"/>
      <c r="N13" s="12"/>
      <c r="O13" s="12"/>
      <c r="P13" s="12"/>
      <c r="Q13" s="12"/>
      <c r="R13" s="12"/>
      <c r="S13" s="12"/>
      <c r="T13" s="12"/>
      <c r="U13" s="12"/>
      <c r="V13" s="12"/>
      <c r="W13" s="12"/>
      <c r="X13" s="12"/>
    </row>
    <row r="14" spans="1:26" s="8" customFormat="1" ht="15.75" customHeight="1" x14ac:dyDescent="0.2">
      <c r="A14" s="445"/>
      <c r="B14" s="445"/>
      <c r="C14" s="445"/>
      <c r="D14" s="445"/>
      <c r="E14" s="445"/>
      <c r="F14" s="445"/>
      <c r="G14" s="445"/>
      <c r="H14" s="445"/>
      <c r="I14" s="445"/>
      <c r="J14" s="445"/>
      <c r="K14" s="445"/>
      <c r="L14" s="445"/>
      <c r="M14" s="445"/>
      <c r="N14" s="9"/>
      <c r="O14" s="9"/>
      <c r="P14" s="9"/>
      <c r="Q14" s="9"/>
      <c r="R14" s="9"/>
      <c r="S14" s="9"/>
      <c r="T14" s="9"/>
      <c r="U14" s="9"/>
      <c r="V14" s="9"/>
      <c r="W14" s="9"/>
      <c r="X14" s="9"/>
    </row>
    <row r="15" spans="1:26" s="3" customFormat="1" ht="12" x14ac:dyDescent="0.2">
      <c r="A15" s="440" t="str">
        <f>'1. паспорт местоположение'!A15</f>
        <v>Расширение просек ВЛ 15 кВ № 15-322 площадью 10,941 га и реконструкция участка ВЛ 15 кВ № 15-322 протяженностью 1,38 км с заменой голого провода на СИП</v>
      </c>
      <c r="B15" s="440"/>
      <c r="C15" s="440"/>
      <c r="D15" s="440"/>
      <c r="E15" s="440"/>
      <c r="F15" s="440"/>
      <c r="G15" s="440"/>
      <c r="H15" s="440"/>
      <c r="I15" s="440"/>
      <c r="J15" s="440"/>
      <c r="K15" s="440"/>
      <c r="L15" s="440"/>
      <c r="M15" s="440"/>
      <c r="N15" s="7"/>
      <c r="O15" s="7"/>
      <c r="P15" s="7"/>
      <c r="Q15" s="7"/>
      <c r="R15" s="7"/>
      <c r="S15" s="7"/>
      <c r="T15" s="7"/>
      <c r="U15" s="7"/>
      <c r="V15" s="7"/>
      <c r="W15" s="7"/>
      <c r="X15" s="7"/>
    </row>
    <row r="16" spans="1:26" s="3" customFormat="1" ht="15" customHeight="1" x14ac:dyDescent="0.2">
      <c r="A16" s="444" t="s">
        <v>3</v>
      </c>
      <c r="B16" s="444"/>
      <c r="C16" s="444"/>
      <c r="D16" s="444"/>
      <c r="E16" s="444"/>
      <c r="F16" s="444"/>
      <c r="G16" s="444"/>
      <c r="H16" s="444"/>
      <c r="I16" s="444"/>
      <c r="J16" s="444"/>
      <c r="K16" s="444"/>
      <c r="L16" s="444"/>
      <c r="M16" s="444"/>
      <c r="N16" s="5"/>
      <c r="O16" s="5"/>
      <c r="P16" s="5"/>
      <c r="Q16" s="5"/>
      <c r="R16" s="5"/>
      <c r="S16" s="5"/>
      <c r="T16" s="5"/>
      <c r="U16" s="5"/>
      <c r="V16" s="5"/>
      <c r="W16" s="5"/>
      <c r="X16" s="5"/>
    </row>
    <row r="17" spans="1:24" s="3" customFormat="1" ht="15" customHeight="1" x14ac:dyDescent="0.2">
      <c r="A17" s="447"/>
      <c r="B17" s="447"/>
      <c r="C17" s="447"/>
      <c r="D17" s="447"/>
      <c r="E17" s="447"/>
      <c r="F17" s="447"/>
      <c r="G17" s="447"/>
      <c r="H17" s="447"/>
      <c r="I17" s="447"/>
      <c r="J17" s="447"/>
      <c r="K17" s="447"/>
      <c r="L17" s="447"/>
      <c r="M17" s="447"/>
      <c r="N17" s="4"/>
      <c r="O17" s="4"/>
      <c r="P17" s="4"/>
      <c r="Q17" s="4"/>
      <c r="R17" s="4"/>
      <c r="S17" s="4"/>
      <c r="T17" s="4"/>
      <c r="U17" s="4"/>
    </row>
    <row r="18" spans="1:24" s="3" customFormat="1" ht="91.5" customHeight="1" x14ac:dyDescent="0.2">
      <c r="A18" s="484" t="s">
        <v>427</v>
      </c>
      <c r="B18" s="484"/>
      <c r="C18" s="484"/>
      <c r="D18" s="484"/>
      <c r="E18" s="484"/>
      <c r="F18" s="484"/>
      <c r="G18" s="484"/>
      <c r="H18" s="484"/>
      <c r="I18" s="484"/>
      <c r="J18" s="484"/>
      <c r="K18" s="484"/>
      <c r="L18" s="484"/>
      <c r="M18" s="484"/>
      <c r="N18" s="6"/>
      <c r="O18" s="6"/>
      <c r="P18" s="6"/>
      <c r="Q18" s="6"/>
      <c r="R18" s="6"/>
      <c r="S18" s="6"/>
      <c r="T18" s="6"/>
      <c r="U18" s="6"/>
      <c r="V18" s="6"/>
      <c r="W18" s="6"/>
      <c r="X18" s="6"/>
    </row>
    <row r="19" spans="1:24" s="3" customFormat="1" ht="78" customHeight="1" x14ac:dyDescent="0.2">
      <c r="A19" s="485" t="s">
        <v>2</v>
      </c>
      <c r="B19" s="485" t="s">
        <v>81</v>
      </c>
      <c r="C19" s="485" t="s">
        <v>80</v>
      </c>
      <c r="D19" s="485" t="s">
        <v>72</v>
      </c>
      <c r="E19" s="486" t="s">
        <v>79</v>
      </c>
      <c r="F19" s="487"/>
      <c r="G19" s="487"/>
      <c r="H19" s="487"/>
      <c r="I19" s="488"/>
      <c r="J19" s="485" t="s">
        <v>78</v>
      </c>
      <c r="K19" s="485"/>
      <c r="L19" s="485"/>
      <c r="M19" s="485"/>
      <c r="N19" s="4"/>
      <c r="O19" s="4"/>
      <c r="P19" s="4"/>
      <c r="Q19" s="4"/>
      <c r="R19" s="4"/>
      <c r="S19" s="4"/>
      <c r="T19" s="4"/>
      <c r="U19" s="4"/>
    </row>
    <row r="20" spans="1:24" s="3" customFormat="1" ht="51" customHeight="1" x14ac:dyDescent="0.2">
      <c r="A20" s="485"/>
      <c r="B20" s="485"/>
      <c r="C20" s="485"/>
      <c r="D20" s="485"/>
      <c r="E20" s="351" t="s">
        <v>77</v>
      </c>
      <c r="F20" s="351" t="s">
        <v>76</v>
      </c>
      <c r="G20" s="351" t="s">
        <v>75</v>
      </c>
      <c r="H20" s="351" t="s">
        <v>74</v>
      </c>
      <c r="I20" s="351" t="s">
        <v>73</v>
      </c>
      <c r="J20" s="351">
        <v>2020</v>
      </c>
      <c r="K20" s="351">
        <v>2021</v>
      </c>
      <c r="L20" s="372">
        <v>2022</v>
      </c>
      <c r="M20" s="372">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6" t="s">
        <v>61</v>
      </c>
      <c r="B22" s="347" t="s">
        <v>573</v>
      </c>
      <c r="C22" s="348">
        <v>0</v>
      </c>
      <c r="D22" s="348">
        <v>0</v>
      </c>
      <c r="E22" s="348">
        <v>0</v>
      </c>
      <c r="F22" s="348">
        <v>0</v>
      </c>
      <c r="G22" s="348">
        <v>0</v>
      </c>
      <c r="H22" s="348">
        <v>0</v>
      </c>
      <c r="I22" s="348">
        <v>0</v>
      </c>
      <c r="J22" s="349">
        <v>0</v>
      </c>
      <c r="K22" s="349">
        <v>0</v>
      </c>
      <c r="L22" s="350">
        <v>0</v>
      </c>
      <c r="M22" s="35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2"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502" t="str">
        <f>'1. паспорт местоположение'!A5:C5</f>
        <v>Год раскрытия информации: 2023 год</v>
      </c>
      <c r="B5" s="502"/>
      <c r="C5" s="502"/>
      <c r="D5" s="502"/>
      <c r="E5" s="502"/>
      <c r="F5" s="502"/>
      <c r="G5" s="502"/>
      <c r="H5" s="502"/>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9" t="s">
        <v>6</v>
      </c>
      <c r="B7" s="439"/>
      <c r="C7" s="439"/>
      <c r="D7" s="439"/>
      <c r="E7" s="439"/>
      <c r="F7" s="439"/>
      <c r="G7" s="439"/>
      <c r="H7" s="439"/>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0"/>
      <c r="B8" s="370"/>
      <c r="C8" s="370"/>
      <c r="D8" s="370"/>
      <c r="E8" s="370"/>
      <c r="F8" s="370"/>
      <c r="G8" s="370"/>
      <c r="H8" s="370"/>
      <c r="I8" s="370"/>
      <c r="J8" s="370"/>
      <c r="K8" s="370"/>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64" t="str">
        <f>'1. паспорт местоположение'!A9:C9</f>
        <v>Акционерное общество "Россети Янтарь"</v>
      </c>
      <c r="B9" s="464"/>
      <c r="C9" s="464"/>
      <c r="D9" s="464"/>
      <c r="E9" s="464"/>
      <c r="F9" s="464"/>
      <c r="G9" s="464"/>
      <c r="H9" s="464"/>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44" t="s">
        <v>5</v>
      </c>
      <c r="B10" s="444"/>
      <c r="C10" s="444"/>
      <c r="D10" s="444"/>
      <c r="E10" s="444"/>
      <c r="F10" s="444"/>
      <c r="G10" s="444"/>
      <c r="H10" s="444"/>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0"/>
      <c r="B11" s="370"/>
      <c r="C11" s="370"/>
      <c r="D11" s="370"/>
      <c r="E11" s="370"/>
      <c r="F11" s="370"/>
      <c r="G11" s="370"/>
      <c r="H11" s="370"/>
      <c r="I11" s="370"/>
      <c r="J11" s="370"/>
      <c r="K11" s="370"/>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64" t="str">
        <f>'1. паспорт местоположение'!A12:C12</f>
        <v>L_949-93</v>
      </c>
      <c r="B12" s="464"/>
      <c r="C12" s="464"/>
      <c r="D12" s="464"/>
      <c r="E12" s="464"/>
      <c r="F12" s="464"/>
      <c r="G12" s="464"/>
      <c r="H12" s="464"/>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44" t="s">
        <v>4</v>
      </c>
      <c r="B13" s="444"/>
      <c r="C13" s="444"/>
      <c r="D13" s="444"/>
      <c r="E13" s="444"/>
      <c r="F13" s="444"/>
      <c r="G13" s="444"/>
      <c r="H13" s="444"/>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8"/>
      <c r="AA14" s="8"/>
      <c r="AB14" s="8"/>
      <c r="AC14" s="8"/>
      <c r="AD14" s="8"/>
      <c r="AE14" s="8"/>
      <c r="AF14" s="8"/>
      <c r="AG14" s="8"/>
      <c r="AH14" s="8"/>
      <c r="AI14" s="8"/>
      <c r="AJ14" s="8"/>
      <c r="AK14" s="8"/>
      <c r="AL14" s="8"/>
      <c r="AM14" s="8"/>
      <c r="AN14" s="8"/>
      <c r="AO14" s="8"/>
      <c r="AP14" s="8"/>
      <c r="AQ14" s="152"/>
      <c r="AR14" s="152"/>
    </row>
    <row r="15" spans="1:44" ht="52.5" customHeight="1" x14ac:dyDescent="0.2">
      <c r="A15" s="505" t="str">
        <f>'1. паспорт местоположение'!A15:C15</f>
        <v>Расширение просек ВЛ 15 кВ № 15-322 площадью 10,941 га и реконструкция участка ВЛ 15 кВ № 15-322 протяженностью 1,38 км с заменой голого провода на СИП</v>
      </c>
      <c r="B15" s="448"/>
      <c r="C15" s="448"/>
      <c r="D15" s="448"/>
      <c r="E15" s="448"/>
      <c r="F15" s="448"/>
      <c r="G15" s="448"/>
      <c r="H15" s="448"/>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44" t="s">
        <v>3</v>
      </c>
      <c r="B16" s="444"/>
      <c r="C16" s="444"/>
      <c r="D16" s="444"/>
      <c r="E16" s="444"/>
      <c r="F16" s="444"/>
      <c r="G16" s="444"/>
      <c r="H16" s="444"/>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9"/>
      <c r="B17" s="369"/>
      <c r="C17" s="369"/>
      <c r="D17" s="369"/>
      <c r="E17" s="369"/>
      <c r="F17" s="369"/>
      <c r="G17" s="369"/>
      <c r="H17" s="369"/>
      <c r="I17" s="369"/>
      <c r="J17" s="369"/>
      <c r="K17" s="369"/>
      <c r="L17" s="369"/>
      <c r="M17" s="369"/>
      <c r="N17" s="369"/>
      <c r="O17" s="369"/>
      <c r="P17" s="369"/>
      <c r="Q17" s="369"/>
      <c r="R17" s="369"/>
      <c r="S17" s="369"/>
      <c r="T17" s="369"/>
      <c r="U17" s="369"/>
      <c r="V17" s="369"/>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64" t="s">
        <v>428</v>
      </c>
      <c r="B18" s="464"/>
      <c r="C18" s="464"/>
      <c r="D18" s="464"/>
      <c r="E18" s="464"/>
      <c r="F18" s="464"/>
      <c r="G18" s="464"/>
      <c r="H18" s="46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ввод'!U52*1000000)</f>
        <v>6560773.2400000012</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92" t="s">
        <v>295</v>
      </c>
      <c r="E28" s="493"/>
      <c r="F28" s="494"/>
      <c r="G28" s="490" t="str">
        <f>IF(SUM(B89:L89)=0,"не окупается",SUM(B89:L89))</f>
        <v>не окупается</v>
      </c>
      <c r="H28" s="491"/>
    </row>
    <row r="29" spans="1:44" ht="15.6" customHeight="1" x14ac:dyDescent="0.2">
      <c r="A29" s="163" t="s">
        <v>290</v>
      </c>
      <c r="B29" s="164">
        <f>$B$126*$B$127</f>
        <v>198584.33850000001</v>
      </c>
      <c r="D29" s="492" t="s">
        <v>293</v>
      </c>
      <c r="E29" s="493"/>
      <c r="F29" s="494"/>
      <c r="G29" s="490" t="str">
        <f>IF(SUM(B90:L90)=0,"не окупается",SUM(B90:L90))</f>
        <v>не окупается</v>
      </c>
      <c r="H29" s="491"/>
    </row>
    <row r="30" spans="1:44" ht="27.6" customHeight="1" x14ac:dyDescent="0.2">
      <c r="A30" s="165" t="s">
        <v>467</v>
      </c>
      <c r="B30" s="166">
        <v>1</v>
      </c>
      <c r="D30" s="492" t="s">
        <v>291</v>
      </c>
      <c r="E30" s="493"/>
      <c r="F30" s="494"/>
      <c r="G30" s="495">
        <f>L87</f>
        <v>-4775339.0813762061</v>
      </c>
      <c r="H30" s="496"/>
    </row>
    <row r="31" spans="1:44" x14ac:dyDescent="0.2">
      <c r="A31" s="165" t="s">
        <v>289</v>
      </c>
      <c r="B31" s="166">
        <v>1</v>
      </c>
      <c r="D31" s="497"/>
      <c r="E31" s="498"/>
      <c r="F31" s="499"/>
      <c r="G31" s="497"/>
      <c r="H31" s="499"/>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-245346.7642340681</v>
      </c>
      <c r="D60" s="282">
        <f>SUM(D61:D65)</f>
        <v>-255651.32833189896</v>
      </c>
      <c r="E60" s="282">
        <f t="shared" si="11"/>
        <v>-266388.68412183871</v>
      </c>
      <c r="F60" s="282">
        <f t="shared" si="11"/>
        <v>-277577.00885495596</v>
      </c>
      <c r="G60" s="282">
        <f t="shared" si="11"/>
        <v>-289235.24322686414</v>
      </c>
      <c r="H60" s="282">
        <f t="shared" si="11"/>
        <v>-301383.12344239245</v>
      </c>
      <c r="I60" s="282">
        <f t="shared" si="11"/>
        <v>-314041.21462697291</v>
      </c>
      <c r="J60" s="282">
        <f t="shared" si="11"/>
        <v>-327230.94564130582</v>
      </c>
      <c r="K60" s="282">
        <f t="shared" si="11"/>
        <v>-340974.6453582407</v>
      </c>
      <c r="L60" s="282">
        <f t="shared" si="11"/>
        <v>-355295.58046328684</v>
      </c>
      <c r="M60" s="282">
        <f t="shared" si="11"/>
        <v>-370217.9948427449</v>
      </c>
      <c r="N60" s="282">
        <f t="shared" si="11"/>
        <v>-385767.15062614018</v>
      </c>
      <c r="O60" s="282">
        <f t="shared" si="11"/>
        <v>-401969.37095243804</v>
      </c>
      <c r="P60" s="282">
        <f t="shared" si="11"/>
        <v>-418852.08453244047</v>
      </c>
      <c r="Q60" s="282">
        <f t="shared" si="11"/>
        <v>-436443.87208280299</v>
      </c>
      <c r="R60" s="282">
        <f t="shared" si="11"/>
        <v>-454774.51471028075</v>
      </c>
      <c r="S60" s="282">
        <f t="shared" si="11"/>
        <v>-473875.0443281125</v>
      </c>
      <c r="T60" s="282">
        <f t="shared" si="11"/>
        <v>-493777.79618989327</v>
      </c>
      <c r="U60" s="282">
        <f t="shared" si="11"/>
        <v>-514516.46362986881</v>
      </c>
      <c r="V60" s="282">
        <f t="shared" si="11"/>
        <v>-536126.15510232339</v>
      </c>
      <c r="W60" s="282">
        <f t="shared" si="11"/>
        <v>-558643.45361662086</v>
      </c>
      <c r="X60" s="282">
        <f t="shared" si="11"/>
        <v>-582106.47866851895</v>
      </c>
      <c r="Y60" s="282">
        <f t="shared" si="11"/>
        <v>-606554.95077259687</v>
      </c>
      <c r="Z60" s="282">
        <f t="shared" si="11"/>
        <v>-632030.25870504591</v>
      </c>
      <c r="AA60" s="282">
        <f t="shared" ref="AA60:AP60" si="12">SUM(AA61:AA65)</f>
        <v>-658575.52957065788</v>
      </c>
      <c r="AB60" s="282">
        <f t="shared" si="12"/>
        <v>-686235.70181262563</v>
      </c>
      <c r="AC60" s="282">
        <f t="shared" si="12"/>
        <v>-715057.60128875601</v>
      </c>
      <c r="AD60" s="282">
        <f t="shared" si="12"/>
        <v>-745090.02054288378</v>
      </c>
      <c r="AE60" s="282">
        <f t="shared" si="12"/>
        <v>-776383.80140568491</v>
      </c>
      <c r="AF60" s="282">
        <f t="shared" si="12"/>
        <v>-808991.92106472363</v>
      </c>
      <c r="AG60" s="282">
        <f t="shared" si="12"/>
        <v>-842969.58174944203</v>
      </c>
      <c r="AH60" s="282">
        <f t="shared" si="12"/>
        <v>-878374.30418291863</v>
      </c>
      <c r="AI60" s="282">
        <f t="shared" si="12"/>
        <v>-915266.02495860111</v>
      </c>
      <c r="AJ60" s="282">
        <f t="shared" si="12"/>
        <v>-953707.19800686243</v>
      </c>
      <c r="AK60" s="282">
        <f t="shared" si="12"/>
        <v>-993762.90032315068</v>
      </c>
      <c r="AL60" s="282">
        <f t="shared" si="12"/>
        <v>-1035500.9421367231</v>
      </c>
      <c r="AM60" s="282">
        <f t="shared" si="12"/>
        <v>-1078991.9817064656</v>
      </c>
      <c r="AN60" s="282">
        <f t="shared" si="12"/>
        <v>-1124309.6449381374</v>
      </c>
      <c r="AO60" s="282">
        <f t="shared" si="12"/>
        <v>-1171530.6500255391</v>
      </c>
      <c r="AP60" s="282">
        <f t="shared" si="12"/>
        <v>-1220734.9373266117</v>
      </c>
    </row>
    <row r="61" spans="1:45" x14ac:dyDescent="0.2">
      <c r="A61" s="196" t="s">
        <v>268</v>
      </c>
      <c r="B61" s="282"/>
      <c r="C61" s="282">
        <f>-IF(C$47&lt;=$B$30,0,$B$29*(1+C$49)*$B$28)</f>
        <v>-245346.7642340681</v>
      </c>
      <c r="D61" s="282">
        <f>-IF(D$47&lt;=$B$30,0,$B$29*(1+D$49)*$B$28)</f>
        <v>-255651.32833189896</v>
      </c>
      <c r="E61" s="282">
        <f t="shared" ref="E61:AP61" si="13">-IF(E$47&lt;=$B$30,0,$B$29*(1+E$49)*$B$28)</f>
        <v>-266388.68412183871</v>
      </c>
      <c r="F61" s="282">
        <f t="shared" si="13"/>
        <v>-277577.00885495596</v>
      </c>
      <c r="G61" s="282">
        <f t="shared" si="13"/>
        <v>-289235.24322686414</v>
      </c>
      <c r="H61" s="282">
        <f t="shared" si="13"/>
        <v>-301383.12344239245</v>
      </c>
      <c r="I61" s="282">
        <f t="shared" si="13"/>
        <v>-314041.21462697291</v>
      </c>
      <c r="J61" s="282">
        <f t="shared" si="13"/>
        <v>-327230.94564130582</v>
      </c>
      <c r="K61" s="282">
        <f t="shared" si="13"/>
        <v>-340974.6453582407</v>
      </c>
      <c r="L61" s="282">
        <f t="shared" si="13"/>
        <v>-355295.58046328684</v>
      </c>
      <c r="M61" s="282">
        <f t="shared" si="13"/>
        <v>-370217.9948427449</v>
      </c>
      <c r="N61" s="282">
        <f t="shared" si="13"/>
        <v>-385767.15062614018</v>
      </c>
      <c r="O61" s="282">
        <f t="shared" si="13"/>
        <v>-401969.37095243804</v>
      </c>
      <c r="P61" s="282">
        <f t="shared" si="13"/>
        <v>-418852.08453244047</v>
      </c>
      <c r="Q61" s="282">
        <f t="shared" si="13"/>
        <v>-436443.87208280299</v>
      </c>
      <c r="R61" s="282">
        <f t="shared" si="13"/>
        <v>-454774.51471028075</v>
      </c>
      <c r="S61" s="282">
        <f t="shared" si="13"/>
        <v>-473875.0443281125</v>
      </c>
      <c r="T61" s="282">
        <f t="shared" si="13"/>
        <v>-493777.79618989327</v>
      </c>
      <c r="U61" s="282">
        <f t="shared" si="13"/>
        <v>-514516.46362986881</v>
      </c>
      <c r="V61" s="282">
        <f t="shared" si="13"/>
        <v>-536126.15510232339</v>
      </c>
      <c r="W61" s="282">
        <f t="shared" si="13"/>
        <v>-558643.45361662086</v>
      </c>
      <c r="X61" s="282">
        <f t="shared" si="13"/>
        <v>-582106.47866851895</v>
      </c>
      <c r="Y61" s="282">
        <f t="shared" si="13"/>
        <v>-606554.95077259687</v>
      </c>
      <c r="Z61" s="282">
        <f t="shared" si="13"/>
        <v>-632030.25870504591</v>
      </c>
      <c r="AA61" s="282">
        <f t="shared" si="13"/>
        <v>-658575.52957065788</v>
      </c>
      <c r="AB61" s="282">
        <f t="shared" si="13"/>
        <v>-686235.70181262563</v>
      </c>
      <c r="AC61" s="282">
        <f t="shared" si="13"/>
        <v>-715057.60128875601</v>
      </c>
      <c r="AD61" s="282">
        <f t="shared" si="13"/>
        <v>-745090.02054288378</v>
      </c>
      <c r="AE61" s="282">
        <f t="shared" si="13"/>
        <v>-776383.80140568491</v>
      </c>
      <c r="AF61" s="282">
        <f t="shared" si="13"/>
        <v>-808991.92106472363</v>
      </c>
      <c r="AG61" s="282">
        <f t="shared" si="13"/>
        <v>-842969.58174944203</v>
      </c>
      <c r="AH61" s="282">
        <f t="shared" si="13"/>
        <v>-878374.30418291863</v>
      </c>
      <c r="AI61" s="282">
        <f t="shared" si="13"/>
        <v>-915266.02495860111</v>
      </c>
      <c r="AJ61" s="282">
        <f t="shared" si="13"/>
        <v>-953707.19800686243</v>
      </c>
      <c r="AK61" s="282">
        <f t="shared" si="13"/>
        <v>-993762.90032315068</v>
      </c>
      <c r="AL61" s="282">
        <f t="shared" si="13"/>
        <v>-1035500.9421367231</v>
      </c>
      <c r="AM61" s="282">
        <f t="shared" si="13"/>
        <v>-1078991.9817064656</v>
      </c>
      <c r="AN61" s="282">
        <f t="shared" si="13"/>
        <v>-1124309.6449381374</v>
      </c>
      <c r="AO61" s="282">
        <f t="shared" si="13"/>
        <v>-1171530.6500255391</v>
      </c>
      <c r="AP61" s="282">
        <f t="shared" si="13"/>
        <v>-1220734.9373266117</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468</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468</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472</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-245346.7642340681</v>
      </c>
      <c r="D66" s="283">
        <f t="shared" si="14"/>
        <v>-255651.32833189896</v>
      </c>
      <c r="E66" s="283">
        <f t="shared" si="14"/>
        <v>-266388.68412183871</v>
      </c>
      <c r="F66" s="283">
        <f t="shared" si="14"/>
        <v>-277577.00885495596</v>
      </c>
      <c r="G66" s="283">
        <f t="shared" si="14"/>
        <v>-289235.24322686414</v>
      </c>
      <c r="H66" s="283">
        <f t="shared" si="14"/>
        <v>-301383.12344239245</v>
      </c>
      <c r="I66" s="283">
        <f t="shared" si="14"/>
        <v>-314041.21462697291</v>
      </c>
      <c r="J66" s="283">
        <f t="shared" si="14"/>
        <v>-327230.94564130582</v>
      </c>
      <c r="K66" s="283">
        <f t="shared" si="14"/>
        <v>-340974.6453582407</v>
      </c>
      <c r="L66" s="283">
        <f t="shared" si="14"/>
        <v>-355295.58046328684</v>
      </c>
      <c r="M66" s="283">
        <f t="shared" si="14"/>
        <v>-370217.9948427449</v>
      </c>
      <c r="N66" s="283">
        <f t="shared" si="14"/>
        <v>-385767.15062614018</v>
      </c>
      <c r="O66" s="283">
        <f t="shared" si="14"/>
        <v>-401969.37095243804</v>
      </c>
      <c r="P66" s="283">
        <f t="shared" si="14"/>
        <v>-418852.08453244047</v>
      </c>
      <c r="Q66" s="283">
        <f t="shared" si="14"/>
        <v>-436443.87208280299</v>
      </c>
      <c r="R66" s="283">
        <f t="shared" si="14"/>
        <v>-454774.51471028075</v>
      </c>
      <c r="S66" s="283">
        <f t="shared" si="14"/>
        <v>-473875.0443281125</v>
      </c>
      <c r="T66" s="283">
        <f t="shared" si="14"/>
        <v>-493777.79618989327</v>
      </c>
      <c r="U66" s="283">
        <f t="shared" si="14"/>
        <v>-514516.46362986881</v>
      </c>
      <c r="V66" s="283">
        <f t="shared" si="14"/>
        <v>-536126.15510232339</v>
      </c>
      <c r="W66" s="283">
        <f t="shared" si="14"/>
        <v>-558643.45361662086</v>
      </c>
      <c r="X66" s="283">
        <f t="shared" si="14"/>
        <v>-582106.47866851895</v>
      </c>
      <c r="Y66" s="283">
        <f t="shared" si="14"/>
        <v>-606554.95077259687</v>
      </c>
      <c r="Z66" s="283">
        <f t="shared" si="14"/>
        <v>-632030.25870504591</v>
      </c>
      <c r="AA66" s="283">
        <f t="shared" si="14"/>
        <v>-658575.52957065788</v>
      </c>
      <c r="AB66" s="283">
        <f t="shared" si="14"/>
        <v>-686235.70181262563</v>
      </c>
      <c r="AC66" s="283">
        <f t="shared" si="14"/>
        <v>-715057.60128875601</v>
      </c>
      <c r="AD66" s="283">
        <f t="shared" si="14"/>
        <v>-745090.02054288378</v>
      </c>
      <c r="AE66" s="283">
        <f t="shared" si="14"/>
        <v>-776383.80140568491</v>
      </c>
      <c r="AF66" s="283">
        <f t="shared" si="14"/>
        <v>-808991.92106472363</v>
      </c>
      <c r="AG66" s="283">
        <f t="shared" si="14"/>
        <v>-842969.58174944203</v>
      </c>
      <c r="AH66" s="283">
        <f t="shared" si="14"/>
        <v>-878374.30418291863</v>
      </c>
      <c r="AI66" s="283">
        <f t="shared" si="14"/>
        <v>-915266.02495860111</v>
      </c>
      <c r="AJ66" s="283">
        <f t="shared" si="14"/>
        <v>-953707.19800686243</v>
      </c>
      <c r="AK66" s="283">
        <f t="shared" si="14"/>
        <v>-993762.90032315068</v>
      </c>
      <c r="AL66" s="283">
        <f t="shared" si="14"/>
        <v>-1035500.9421367231</v>
      </c>
      <c r="AM66" s="283">
        <f t="shared" si="14"/>
        <v>-1078991.9817064656</v>
      </c>
      <c r="AN66" s="283">
        <f t="shared" si="14"/>
        <v>-1124309.6449381374</v>
      </c>
      <c r="AO66" s="283">
        <f t="shared" si="14"/>
        <v>-1171530.6500255391</v>
      </c>
      <c r="AP66" s="283">
        <f>AP59+AP60</f>
        <v>-1220734.9373266117</v>
      </c>
    </row>
    <row r="67" spans="1:45" x14ac:dyDescent="0.2">
      <c r="A67" s="196" t="s">
        <v>261</v>
      </c>
      <c r="B67" s="198"/>
      <c r="C67" s="282">
        <f>-($B$25)*1.18*$B$28/$B$27</f>
        <v>-221191.78352000003</v>
      </c>
      <c r="D67" s="282">
        <f>C67</f>
        <v>-221191.78352000003</v>
      </c>
      <c r="E67" s="282">
        <f t="shared" ref="E67:AP67" si="15">D67</f>
        <v>-221191.78352000003</v>
      </c>
      <c r="F67" s="282">
        <f t="shared" si="15"/>
        <v>-221191.78352000003</v>
      </c>
      <c r="G67" s="282">
        <f t="shared" si="15"/>
        <v>-221191.78352000003</v>
      </c>
      <c r="H67" s="282">
        <f t="shared" si="15"/>
        <v>-221191.78352000003</v>
      </c>
      <c r="I67" s="282">
        <f t="shared" si="15"/>
        <v>-221191.78352000003</v>
      </c>
      <c r="J67" s="282">
        <f t="shared" si="15"/>
        <v>-221191.78352000003</v>
      </c>
      <c r="K67" s="282">
        <f t="shared" si="15"/>
        <v>-221191.78352000003</v>
      </c>
      <c r="L67" s="282">
        <f t="shared" si="15"/>
        <v>-221191.78352000003</v>
      </c>
      <c r="M67" s="282">
        <f t="shared" si="15"/>
        <v>-221191.78352000003</v>
      </c>
      <c r="N67" s="282">
        <f t="shared" si="15"/>
        <v>-221191.78352000003</v>
      </c>
      <c r="O67" s="282">
        <f t="shared" si="15"/>
        <v>-221191.78352000003</v>
      </c>
      <c r="P67" s="282">
        <f t="shared" si="15"/>
        <v>-221191.78352000003</v>
      </c>
      <c r="Q67" s="282">
        <f t="shared" si="15"/>
        <v>-221191.78352000003</v>
      </c>
      <c r="R67" s="282">
        <f t="shared" si="15"/>
        <v>-221191.78352000003</v>
      </c>
      <c r="S67" s="282">
        <f t="shared" si="15"/>
        <v>-221191.78352000003</v>
      </c>
      <c r="T67" s="282">
        <f t="shared" si="15"/>
        <v>-221191.78352000003</v>
      </c>
      <c r="U67" s="282">
        <f t="shared" si="15"/>
        <v>-221191.78352000003</v>
      </c>
      <c r="V67" s="282">
        <f t="shared" si="15"/>
        <v>-221191.78352000003</v>
      </c>
      <c r="W67" s="282">
        <f t="shared" si="15"/>
        <v>-221191.78352000003</v>
      </c>
      <c r="X67" s="282">
        <f t="shared" si="15"/>
        <v>-221191.78352000003</v>
      </c>
      <c r="Y67" s="282">
        <f t="shared" si="15"/>
        <v>-221191.78352000003</v>
      </c>
      <c r="Z67" s="282">
        <f t="shared" si="15"/>
        <v>-221191.78352000003</v>
      </c>
      <c r="AA67" s="282">
        <f t="shared" si="15"/>
        <v>-221191.78352000003</v>
      </c>
      <c r="AB67" s="282">
        <f t="shared" si="15"/>
        <v>-221191.78352000003</v>
      </c>
      <c r="AC67" s="282">
        <f t="shared" si="15"/>
        <v>-221191.78352000003</v>
      </c>
      <c r="AD67" s="282">
        <f t="shared" si="15"/>
        <v>-221191.78352000003</v>
      </c>
      <c r="AE67" s="282">
        <f t="shared" si="15"/>
        <v>-221191.78352000003</v>
      </c>
      <c r="AF67" s="282">
        <f t="shared" si="15"/>
        <v>-221191.78352000003</v>
      </c>
      <c r="AG67" s="282">
        <f t="shared" si="15"/>
        <v>-221191.78352000003</v>
      </c>
      <c r="AH67" s="282">
        <f t="shared" si="15"/>
        <v>-221191.78352000003</v>
      </c>
      <c r="AI67" s="282">
        <f t="shared" si="15"/>
        <v>-221191.78352000003</v>
      </c>
      <c r="AJ67" s="282">
        <f t="shared" si="15"/>
        <v>-221191.78352000003</v>
      </c>
      <c r="AK67" s="282">
        <f t="shared" si="15"/>
        <v>-221191.78352000003</v>
      </c>
      <c r="AL67" s="282">
        <f t="shared" si="15"/>
        <v>-221191.78352000003</v>
      </c>
      <c r="AM67" s="282">
        <f t="shared" si="15"/>
        <v>-221191.78352000003</v>
      </c>
      <c r="AN67" s="282">
        <f t="shared" si="15"/>
        <v>-221191.78352000003</v>
      </c>
      <c r="AO67" s="282">
        <f t="shared" si="15"/>
        <v>-221191.78352000003</v>
      </c>
      <c r="AP67" s="282">
        <f t="shared" si="15"/>
        <v>-221191.78352000003</v>
      </c>
      <c r="AQ67" s="199">
        <f>SUM(B67:AA67)/1.18</f>
        <v>-4686266.6000000006</v>
      </c>
      <c r="AR67" s="200">
        <f>SUM(B67:AF67)/1.18</f>
        <v>-5623519.9200000009</v>
      </c>
      <c r="AS67" s="200">
        <f>SUM(B67:AP67)/1.18</f>
        <v>-7498026.5600000005</v>
      </c>
    </row>
    <row r="68" spans="1:45" ht="28.5" x14ac:dyDescent="0.2">
      <c r="A68" s="197" t="s">
        <v>262</v>
      </c>
      <c r="B68" s="283">
        <f t="shared" ref="B68:J68" si="16">B66+B67</f>
        <v>0</v>
      </c>
      <c r="C68" s="283">
        <f>C66+C67</f>
        <v>-466538.54775406816</v>
      </c>
      <c r="D68" s="283">
        <f>D66+D67</f>
        <v>-476843.11185189895</v>
      </c>
      <c r="E68" s="283">
        <f t="shared" si="16"/>
        <v>-487580.46764183871</v>
      </c>
      <c r="F68" s="283">
        <f>F66+C67</f>
        <v>-498768.79237495596</v>
      </c>
      <c r="G68" s="283">
        <f t="shared" si="16"/>
        <v>-510427.0267468642</v>
      </c>
      <c r="H68" s="283">
        <f t="shared" si="16"/>
        <v>-522574.9069623925</v>
      </c>
      <c r="I68" s="283">
        <f t="shared" si="16"/>
        <v>-535232.99814697297</v>
      </c>
      <c r="J68" s="283">
        <f t="shared" si="16"/>
        <v>-548422.72916130582</v>
      </c>
      <c r="K68" s="283">
        <f>K66+K67</f>
        <v>-562166.42887824075</v>
      </c>
      <c r="L68" s="283">
        <f>L66+L67</f>
        <v>-576487.36398328689</v>
      </c>
      <c r="M68" s="283">
        <f t="shared" ref="M68:AO68" si="17">M66+M67</f>
        <v>-591409.77836274495</v>
      </c>
      <c r="N68" s="283">
        <f t="shared" si="17"/>
        <v>-606958.93414614024</v>
      </c>
      <c r="O68" s="283">
        <f t="shared" si="17"/>
        <v>-623161.15447243804</v>
      </c>
      <c r="P68" s="283">
        <f t="shared" si="17"/>
        <v>-640043.86805244046</v>
      </c>
      <c r="Q68" s="283">
        <f t="shared" si="17"/>
        <v>-657635.65560280299</v>
      </c>
      <c r="R68" s="283">
        <f t="shared" si="17"/>
        <v>-675966.29823028075</v>
      </c>
      <c r="S68" s="283">
        <f t="shared" si="17"/>
        <v>-695066.82784811256</v>
      </c>
      <c r="T68" s="283">
        <f t="shared" si="17"/>
        <v>-714969.57970989333</v>
      </c>
      <c r="U68" s="283">
        <f t="shared" si="17"/>
        <v>-735708.24714986887</v>
      </c>
      <c r="V68" s="283">
        <f t="shared" si="17"/>
        <v>-757317.93862232345</v>
      </c>
      <c r="W68" s="283">
        <f t="shared" si="17"/>
        <v>-779835.23713662091</v>
      </c>
      <c r="X68" s="283">
        <f t="shared" si="17"/>
        <v>-803298.262188519</v>
      </c>
      <c r="Y68" s="283">
        <f t="shared" si="17"/>
        <v>-827746.73429259693</v>
      </c>
      <c r="Z68" s="283">
        <f t="shared" si="17"/>
        <v>-853222.04222504597</v>
      </c>
      <c r="AA68" s="283">
        <f t="shared" si="17"/>
        <v>-879767.31309065793</v>
      </c>
      <c r="AB68" s="283">
        <f t="shared" si="17"/>
        <v>-907427.48533262569</v>
      </c>
      <c r="AC68" s="283">
        <f t="shared" si="17"/>
        <v>-936249.38480875606</v>
      </c>
      <c r="AD68" s="283">
        <f t="shared" si="17"/>
        <v>-966281.80406288384</v>
      </c>
      <c r="AE68" s="283">
        <f t="shared" si="17"/>
        <v>-997575.58492568496</v>
      </c>
      <c r="AF68" s="283">
        <f t="shared" si="17"/>
        <v>-1030183.7045847237</v>
      </c>
      <c r="AG68" s="283">
        <f t="shared" si="17"/>
        <v>-1064161.3652694421</v>
      </c>
      <c r="AH68" s="283">
        <f t="shared" si="17"/>
        <v>-1099566.0877029186</v>
      </c>
      <c r="AI68" s="283">
        <f t="shared" si="17"/>
        <v>-1136457.808478601</v>
      </c>
      <c r="AJ68" s="283">
        <f t="shared" si="17"/>
        <v>-1174898.9815268624</v>
      </c>
      <c r="AK68" s="283">
        <f t="shared" si="17"/>
        <v>-1214954.6838431507</v>
      </c>
      <c r="AL68" s="283">
        <f t="shared" si="17"/>
        <v>-1256692.7256567231</v>
      </c>
      <c r="AM68" s="283">
        <f t="shared" si="17"/>
        <v>-1300183.7652264656</v>
      </c>
      <c r="AN68" s="283">
        <f t="shared" si="17"/>
        <v>-1345501.4284581374</v>
      </c>
      <c r="AO68" s="283">
        <f t="shared" si="17"/>
        <v>-1392722.4335455392</v>
      </c>
      <c r="AP68" s="283">
        <f>AP66+AP67</f>
        <v>-1441926.7208466118</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-466538.54775406816</v>
      </c>
      <c r="D70" s="283">
        <f t="shared" si="19"/>
        <v>-476843.11185189895</v>
      </c>
      <c r="E70" s="283">
        <f t="shared" si="19"/>
        <v>-487580.46764183871</v>
      </c>
      <c r="F70" s="283">
        <f t="shared" si="19"/>
        <v>-498768.79237495596</v>
      </c>
      <c r="G70" s="283">
        <f t="shared" si="19"/>
        <v>-510427.0267468642</v>
      </c>
      <c r="H70" s="283">
        <f t="shared" si="19"/>
        <v>-522574.9069623925</v>
      </c>
      <c r="I70" s="283">
        <f t="shared" si="19"/>
        <v>-535232.99814697297</v>
      </c>
      <c r="J70" s="283">
        <f t="shared" si="19"/>
        <v>-548422.72916130582</v>
      </c>
      <c r="K70" s="283">
        <f t="shared" si="19"/>
        <v>-562166.42887824075</v>
      </c>
      <c r="L70" s="283">
        <f t="shared" si="19"/>
        <v>-576487.36398328689</v>
      </c>
      <c r="M70" s="283">
        <f t="shared" si="19"/>
        <v>-591409.77836274495</v>
      </c>
      <c r="N70" s="283">
        <f t="shared" si="19"/>
        <v>-606958.93414614024</v>
      </c>
      <c r="O70" s="283">
        <f t="shared" si="19"/>
        <v>-623161.15447243804</v>
      </c>
      <c r="P70" s="283">
        <f t="shared" si="19"/>
        <v>-640043.86805244046</v>
      </c>
      <c r="Q70" s="283">
        <f t="shared" si="19"/>
        <v>-657635.65560280299</v>
      </c>
      <c r="R70" s="283">
        <f t="shared" si="19"/>
        <v>-675966.29823028075</v>
      </c>
      <c r="S70" s="283">
        <f t="shared" si="19"/>
        <v>-695066.82784811256</v>
      </c>
      <c r="T70" s="283">
        <f t="shared" si="19"/>
        <v>-714969.57970989333</v>
      </c>
      <c r="U70" s="283">
        <f t="shared" si="19"/>
        <v>-735708.24714986887</v>
      </c>
      <c r="V70" s="283">
        <f t="shared" si="19"/>
        <v>-757317.93862232345</v>
      </c>
      <c r="W70" s="283">
        <f t="shared" si="19"/>
        <v>-779835.23713662091</v>
      </c>
      <c r="X70" s="283">
        <f t="shared" si="19"/>
        <v>-803298.262188519</v>
      </c>
      <c r="Y70" s="283">
        <f t="shared" si="19"/>
        <v>-827746.73429259693</v>
      </c>
      <c r="Z70" s="283">
        <f t="shared" si="19"/>
        <v>-853222.04222504597</v>
      </c>
      <c r="AA70" s="283">
        <f t="shared" si="19"/>
        <v>-879767.31309065793</v>
      </c>
      <c r="AB70" s="283">
        <f t="shared" si="19"/>
        <v>-907427.48533262569</v>
      </c>
      <c r="AC70" s="283">
        <f t="shared" si="19"/>
        <v>-936249.38480875606</v>
      </c>
      <c r="AD70" s="283">
        <f t="shared" si="19"/>
        <v>-966281.80406288384</v>
      </c>
      <c r="AE70" s="283">
        <f t="shared" si="19"/>
        <v>-997575.58492568496</v>
      </c>
      <c r="AF70" s="283">
        <f t="shared" si="19"/>
        <v>-1030183.7045847237</v>
      </c>
      <c r="AG70" s="283">
        <f t="shared" si="19"/>
        <v>-1064161.3652694421</v>
      </c>
      <c r="AH70" s="283">
        <f t="shared" si="19"/>
        <v>-1099566.0877029186</v>
      </c>
      <c r="AI70" s="283">
        <f t="shared" si="19"/>
        <v>-1136457.808478601</v>
      </c>
      <c r="AJ70" s="283">
        <f t="shared" si="19"/>
        <v>-1174898.9815268624</v>
      </c>
      <c r="AK70" s="283">
        <f t="shared" si="19"/>
        <v>-1214954.6838431507</v>
      </c>
      <c r="AL70" s="283">
        <f t="shared" si="19"/>
        <v>-1256692.7256567231</v>
      </c>
      <c r="AM70" s="283">
        <f t="shared" si="19"/>
        <v>-1300183.7652264656</v>
      </c>
      <c r="AN70" s="283">
        <f t="shared" si="19"/>
        <v>-1345501.4284581374</v>
      </c>
      <c r="AO70" s="283">
        <f t="shared" si="19"/>
        <v>-1392722.4335455392</v>
      </c>
      <c r="AP70" s="283">
        <f>AP68+AP69</f>
        <v>-1441926.7208466118</v>
      </c>
    </row>
    <row r="71" spans="1:45" x14ac:dyDescent="0.2">
      <c r="A71" s="196" t="s">
        <v>259</v>
      </c>
      <c r="B71" s="282">
        <f t="shared" ref="B71:AP71" si="20">-B70*$B$36</f>
        <v>0</v>
      </c>
      <c r="C71" s="282">
        <f t="shared" si="20"/>
        <v>93307.709550813641</v>
      </c>
      <c r="D71" s="282">
        <f t="shared" si="20"/>
        <v>95368.622370379802</v>
      </c>
      <c r="E71" s="282">
        <f t="shared" si="20"/>
        <v>97516.093528367754</v>
      </c>
      <c r="F71" s="282">
        <f t="shared" si="20"/>
        <v>99753.758474991191</v>
      </c>
      <c r="G71" s="282">
        <f t="shared" si="20"/>
        <v>102085.40534937284</v>
      </c>
      <c r="H71" s="282">
        <f t="shared" si="20"/>
        <v>104514.98139247851</v>
      </c>
      <c r="I71" s="282">
        <f t="shared" si="20"/>
        <v>107046.59962939459</v>
      </c>
      <c r="J71" s="282">
        <f t="shared" si="20"/>
        <v>109684.54583226117</v>
      </c>
      <c r="K71" s="282">
        <f t="shared" si="20"/>
        <v>112433.28577564815</v>
      </c>
      <c r="L71" s="282">
        <f t="shared" si="20"/>
        <v>115297.47279665738</v>
      </c>
      <c r="M71" s="282">
        <f t="shared" si="20"/>
        <v>118281.955672549</v>
      </c>
      <c r="N71" s="282">
        <f t="shared" si="20"/>
        <v>121391.78682922805</v>
      </c>
      <c r="O71" s="282">
        <f t="shared" si="20"/>
        <v>124632.23089448761</v>
      </c>
      <c r="P71" s="282">
        <f t="shared" si="20"/>
        <v>128008.7736104881</v>
      </c>
      <c r="Q71" s="282">
        <f t="shared" si="20"/>
        <v>131527.1311205606</v>
      </c>
      <c r="R71" s="282">
        <f t="shared" si="20"/>
        <v>135193.25964605616</v>
      </c>
      <c r="S71" s="282">
        <f t="shared" si="20"/>
        <v>139013.36556962252</v>
      </c>
      <c r="T71" s="282">
        <f t="shared" si="20"/>
        <v>142993.91594197866</v>
      </c>
      <c r="U71" s="282">
        <f t="shared" si="20"/>
        <v>147141.64942997377</v>
      </c>
      <c r="V71" s="282">
        <f t="shared" si="20"/>
        <v>151463.58772446468</v>
      </c>
      <c r="W71" s="282">
        <f t="shared" si="20"/>
        <v>155967.0474273242</v>
      </c>
      <c r="X71" s="282">
        <f t="shared" si="20"/>
        <v>160659.6524377038</v>
      </c>
      <c r="Y71" s="282">
        <f t="shared" si="20"/>
        <v>165549.34685851939</v>
      </c>
      <c r="Z71" s="282">
        <f t="shared" si="20"/>
        <v>170644.40844500921</v>
      </c>
      <c r="AA71" s="282">
        <f t="shared" si="20"/>
        <v>175953.4626181316</v>
      </c>
      <c r="AB71" s="282">
        <f t="shared" si="20"/>
        <v>181485.49706652516</v>
      </c>
      <c r="AC71" s="282">
        <f t="shared" si="20"/>
        <v>187249.87696175123</v>
      </c>
      <c r="AD71" s="282">
        <f t="shared" si="20"/>
        <v>193256.36081257678</v>
      </c>
      <c r="AE71" s="282">
        <f t="shared" si="20"/>
        <v>199515.11698513699</v>
      </c>
      <c r="AF71" s="282">
        <f t="shared" si="20"/>
        <v>206036.74091694475</v>
      </c>
      <c r="AG71" s="282">
        <f t="shared" si="20"/>
        <v>212832.27305388844</v>
      </c>
      <c r="AH71" s="282">
        <f t="shared" si="20"/>
        <v>219913.21754058372</v>
      </c>
      <c r="AI71" s="282">
        <f t="shared" si="20"/>
        <v>227291.56169572021</v>
      </c>
      <c r="AJ71" s="282">
        <f t="shared" si="20"/>
        <v>234979.7963053725</v>
      </c>
      <c r="AK71" s="282">
        <f t="shared" si="20"/>
        <v>242990.93676863017</v>
      </c>
      <c r="AL71" s="282">
        <f t="shared" si="20"/>
        <v>251338.54513134464</v>
      </c>
      <c r="AM71" s="282">
        <f t="shared" si="20"/>
        <v>260036.75304529315</v>
      </c>
      <c r="AN71" s="282">
        <f t="shared" si="20"/>
        <v>269100.28569162748</v>
      </c>
      <c r="AO71" s="282">
        <f t="shared" si="20"/>
        <v>278544.48670910782</v>
      </c>
      <c r="AP71" s="282">
        <f t="shared" si="20"/>
        <v>288385.34416932234</v>
      </c>
    </row>
    <row r="72" spans="1:45" ht="15" thickBot="1" x14ac:dyDescent="0.25">
      <c r="A72" s="201" t="s">
        <v>264</v>
      </c>
      <c r="B72" s="202">
        <f t="shared" ref="B72:AO72" si="21">B70+B71</f>
        <v>0</v>
      </c>
      <c r="C72" s="202">
        <f t="shared" si="21"/>
        <v>-373230.83820325451</v>
      </c>
      <c r="D72" s="202">
        <f t="shared" si="21"/>
        <v>-381474.48948151915</v>
      </c>
      <c r="E72" s="202">
        <f t="shared" si="21"/>
        <v>-390064.37411347096</v>
      </c>
      <c r="F72" s="202">
        <f t="shared" si="21"/>
        <v>-399015.03389996476</v>
      </c>
      <c r="G72" s="202">
        <f t="shared" si="21"/>
        <v>-408341.62139749137</v>
      </c>
      <c r="H72" s="202">
        <f t="shared" si="21"/>
        <v>-418059.92556991399</v>
      </c>
      <c r="I72" s="202">
        <f t="shared" si="21"/>
        <v>-428186.39851757837</v>
      </c>
      <c r="J72" s="202">
        <f t="shared" si="21"/>
        <v>-438738.18332904467</v>
      </c>
      <c r="K72" s="202">
        <f t="shared" si="21"/>
        <v>-449733.14310259261</v>
      </c>
      <c r="L72" s="202">
        <f t="shared" si="21"/>
        <v>-461189.89118662954</v>
      </c>
      <c r="M72" s="202">
        <f t="shared" si="21"/>
        <v>-473127.82269019599</v>
      </c>
      <c r="N72" s="202">
        <f t="shared" si="21"/>
        <v>-485567.14731691219</v>
      </c>
      <c r="O72" s="202">
        <f t="shared" si="21"/>
        <v>-498528.92357795045</v>
      </c>
      <c r="P72" s="202">
        <f t="shared" si="21"/>
        <v>-512035.09444195236</v>
      </c>
      <c r="Q72" s="202">
        <f t="shared" si="21"/>
        <v>-526108.52448224241</v>
      </c>
      <c r="R72" s="202">
        <f t="shared" si="21"/>
        <v>-540773.03858422465</v>
      </c>
      <c r="S72" s="202">
        <f t="shared" si="21"/>
        <v>-556053.46227849007</v>
      </c>
      <c r="T72" s="202">
        <f t="shared" si="21"/>
        <v>-571975.66376791464</v>
      </c>
      <c r="U72" s="202">
        <f t="shared" si="21"/>
        <v>-588566.59771989507</v>
      </c>
      <c r="V72" s="202">
        <f t="shared" si="21"/>
        <v>-605854.35089785873</v>
      </c>
      <c r="W72" s="202">
        <f t="shared" si="21"/>
        <v>-623868.18970929668</v>
      </c>
      <c r="X72" s="202">
        <f t="shared" si="21"/>
        <v>-642638.6097508152</v>
      </c>
      <c r="Y72" s="202">
        <f t="shared" si="21"/>
        <v>-662197.38743407757</v>
      </c>
      <c r="Z72" s="202">
        <f t="shared" si="21"/>
        <v>-682577.63378003682</v>
      </c>
      <c r="AA72" s="202">
        <f t="shared" si="21"/>
        <v>-703813.85047252639</v>
      </c>
      <c r="AB72" s="202">
        <f t="shared" si="21"/>
        <v>-725941.98826610052</v>
      </c>
      <c r="AC72" s="202">
        <f t="shared" si="21"/>
        <v>-748999.5078470048</v>
      </c>
      <c r="AD72" s="202">
        <f t="shared" si="21"/>
        <v>-773025.44325030711</v>
      </c>
      <c r="AE72" s="202">
        <f t="shared" si="21"/>
        <v>-798060.46794054797</v>
      </c>
      <c r="AF72" s="202">
        <f t="shared" si="21"/>
        <v>-824146.963667779</v>
      </c>
      <c r="AG72" s="202">
        <f t="shared" si="21"/>
        <v>-851329.09221555362</v>
      </c>
      <c r="AH72" s="202">
        <f t="shared" si="21"/>
        <v>-879652.87016233488</v>
      </c>
      <c r="AI72" s="202">
        <f t="shared" si="21"/>
        <v>-909166.24678288086</v>
      </c>
      <c r="AJ72" s="202">
        <f t="shared" si="21"/>
        <v>-939919.18522148987</v>
      </c>
      <c r="AK72" s="202">
        <f t="shared" si="21"/>
        <v>-971963.74707452056</v>
      </c>
      <c r="AL72" s="202">
        <f t="shared" si="21"/>
        <v>-1005354.1805253786</v>
      </c>
      <c r="AM72" s="202">
        <f t="shared" si="21"/>
        <v>-1040147.0121811725</v>
      </c>
      <c r="AN72" s="202">
        <f t="shared" si="21"/>
        <v>-1076401.1427665099</v>
      </c>
      <c r="AO72" s="202">
        <f t="shared" si="21"/>
        <v>-1114177.9468364313</v>
      </c>
      <c r="AP72" s="202">
        <f>AP70+AP71</f>
        <v>-1153541.3766772894</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-466538.54775406816</v>
      </c>
      <c r="D75" s="283">
        <f>D68</f>
        <v>-476843.11185189895</v>
      </c>
      <c r="E75" s="283">
        <f t="shared" si="24"/>
        <v>-487580.46764183871</v>
      </c>
      <c r="F75" s="283">
        <f t="shared" si="24"/>
        <v>-498768.79237495596</v>
      </c>
      <c r="G75" s="283">
        <f t="shared" si="24"/>
        <v>-510427.0267468642</v>
      </c>
      <c r="H75" s="283">
        <f t="shared" si="24"/>
        <v>-522574.9069623925</v>
      </c>
      <c r="I75" s="283">
        <f t="shared" si="24"/>
        <v>-535232.99814697297</v>
      </c>
      <c r="J75" s="283">
        <f t="shared" si="24"/>
        <v>-548422.72916130582</v>
      </c>
      <c r="K75" s="283">
        <f t="shared" si="24"/>
        <v>-562166.42887824075</v>
      </c>
      <c r="L75" s="283">
        <f t="shared" si="24"/>
        <v>-576487.36398328689</v>
      </c>
      <c r="M75" s="283">
        <f t="shared" si="24"/>
        <v>-591409.77836274495</v>
      </c>
      <c r="N75" s="283">
        <f t="shared" si="24"/>
        <v>-606958.93414614024</v>
      </c>
      <c r="O75" s="283">
        <f t="shared" si="24"/>
        <v>-623161.15447243804</v>
      </c>
      <c r="P75" s="283">
        <f t="shared" si="24"/>
        <v>-640043.86805244046</v>
      </c>
      <c r="Q75" s="283">
        <f t="shared" si="24"/>
        <v>-657635.65560280299</v>
      </c>
      <c r="R75" s="283">
        <f t="shared" si="24"/>
        <v>-675966.29823028075</v>
      </c>
      <c r="S75" s="283">
        <f t="shared" si="24"/>
        <v>-695066.82784811256</v>
      </c>
      <c r="T75" s="283">
        <f t="shared" si="24"/>
        <v>-714969.57970989333</v>
      </c>
      <c r="U75" s="283">
        <f t="shared" si="24"/>
        <v>-735708.24714986887</v>
      </c>
      <c r="V75" s="283">
        <f t="shared" si="24"/>
        <v>-757317.93862232345</v>
      </c>
      <c r="W75" s="283">
        <f t="shared" si="24"/>
        <v>-779835.23713662091</v>
      </c>
      <c r="X75" s="283">
        <f t="shared" si="24"/>
        <v>-803298.262188519</v>
      </c>
      <c r="Y75" s="283">
        <f t="shared" si="24"/>
        <v>-827746.73429259693</v>
      </c>
      <c r="Z75" s="283">
        <f t="shared" si="24"/>
        <v>-853222.04222504597</v>
      </c>
      <c r="AA75" s="283">
        <f t="shared" si="24"/>
        <v>-879767.31309065793</v>
      </c>
      <c r="AB75" s="283">
        <f t="shared" si="24"/>
        <v>-907427.48533262569</v>
      </c>
      <c r="AC75" s="283">
        <f t="shared" si="24"/>
        <v>-936249.38480875606</v>
      </c>
      <c r="AD75" s="283">
        <f t="shared" si="24"/>
        <v>-966281.80406288384</v>
      </c>
      <c r="AE75" s="283">
        <f t="shared" si="24"/>
        <v>-997575.58492568496</v>
      </c>
      <c r="AF75" s="283">
        <f t="shared" si="24"/>
        <v>-1030183.7045847237</v>
      </c>
      <c r="AG75" s="283">
        <f t="shared" si="24"/>
        <v>-1064161.3652694421</v>
      </c>
      <c r="AH75" s="283">
        <f t="shared" si="24"/>
        <v>-1099566.0877029186</v>
      </c>
      <c r="AI75" s="283">
        <f t="shared" si="24"/>
        <v>-1136457.808478601</v>
      </c>
      <c r="AJ75" s="283">
        <f t="shared" si="24"/>
        <v>-1174898.9815268624</v>
      </c>
      <c r="AK75" s="283">
        <f t="shared" si="24"/>
        <v>-1214954.6838431507</v>
      </c>
      <c r="AL75" s="283">
        <f t="shared" si="24"/>
        <v>-1256692.7256567231</v>
      </c>
      <c r="AM75" s="283">
        <f t="shared" si="24"/>
        <v>-1300183.7652264656</v>
      </c>
      <c r="AN75" s="283">
        <f t="shared" si="24"/>
        <v>-1345501.4284581374</v>
      </c>
      <c r="AO75" s="283">
        <f t="shared" si="24"/>
        <v>-1392722.4335455392</v>
      </c>
      <c r="AP75" s="283">
        <f>AP68</f>
        <v>-1441926.7208466118</v>
      </c>
    </row>
    <row r="76" spans="1:45" x14ac:dyDescent="0.2">
      <c r="A76" s="196" t="s">
        <v>261</v>
      </c>
      <c r="B76" s="282">
        <f t="shared" ref="B76:AO76" si="25">-B67</f>
        <v>0</v>
      </c>
      <c r="C76" s="282">
        <f>-C67</f>
        <v>221191.78352000003</v>
      </c>
      <c r="D76" s="282">
        <f t="shared" si="25"/>
        <v>221191.78352000003</v>
      </c>
      <c r="E76" s="282">
        <f t="shared" si="25"/>
        <v>221191.78352000003</v>
      </c>
      <c r="F76" s="282">
        <f>-C67</f>
        <v>221191.78352000003</v>
      </c>
      <c r="G76" s="282">
        <f t="shared" si="25"/>
        <v>221191.78352000003</v>
      </c>
      <c r="H76" s="282">
        <f t="shared" si="25"/>
        <v>221191.78352000003</v>
      </c>
      <c r="I76" s="282">
        <f t="shared" si="25"/>
        <v>221191.78352000003</v>
      </c>
      <c r="J76" s="282">
        <f t="shared" si="25"/>
        <v>221191.78352000003</v>
      </c>
      <c r="K76" s="282">
        <f t="shared" si="25"/>
        <v>221191.78352000003</v>
      </c>
      <c r="L76" s="282">
        <f>-L67</f>
        <v>221191.78352000003</v>
      </c>
      <c r="M76" s="282">
        <f>-M67</f>
        <v>221191.78352000003</v>
      </c>
      <c r="N76" s="282">
        <f t="shared" si="25"/>
        <v>221191.78352000003</v>
      </c>
      <c r="O76" s="282">
        <f t="shared" si="25"/>
        <v>221191.78352000003</v>
      </c>
      <c r="P76" s="282">
        <f t="shared" si="25"/>
        <v>221191.78352000003</v>
      </c>
      <c r="Q76" s="282">
        <f t="shared" si="25"/>
        <v>221191.78352000003</v>
      </c>
      <c r="R76" s="282">
        <f t="shared" si="25"/>
        <v>221191.78352000003</v>
      </c>
      <c r="S76" s="282">
        <f t="shared" si="25"/>
        <v>221191.78352000003</v>
      </c>
      <c r="T76" s="282">
        <f t="shared" si="25"/>
        <v>221191.78352000003</v>
      </c>
      <c r="U76" s="282">
        <f t="shared" si="25"/>
        <v>221191.78352000003</v>
      </c>
      <c r="V76" s="282">
        <f t="shared" si="25"/>
        <v>221191.78352000003</v>
      </c>
      <c r="W76" s="282">
        <f t="shared" si="25"/>
        <v>221191.78352000003</v>
      </c>
      <c r="X76" s="282">
        <f t="shared" si="25"/>
        <v>221191.78352000003</v>
      </c>
      <c r="Y76" s="282">
        <f t="shared" si="25"/>
        <v>221191.78352000003</v>
      </c>
      <c r="Z76" s="282">
        <f t="shared" si="25"/>
        <v>221191.78352000003</v>
      </c>
      <c r="AA76" s="282">
        <f t="shared" si="25"/>
        <v>221191.78352000003</v>
      </c>
      <c r="AB76" s="282">
        <f t="shared" si="25"/>
        <v>221191.78352000003</v>
      </c>
      <c r="AC76" s="282">
        <f t="shared" si="25"/>
        <v>221191.78352000003</v>
      </c>
      <c r="AD76" s="282">
        <f t="shared" si="25"/>
        <v>221191.78352000003</v>
      </c>
      <c r="AE76" s="282">
        <f t="shared" si="25"/>
        <v>221191.78352000003</v>
      </c>
      <c r="AF76" s="282">
        <f t="shared" si="25"/>
        <v>221191.78352000003</v>
      </c>
      <c r="AG76" s="282">
        <f t="shared" si="25"/>
        <v>221191.78352000003</v>
      </c>
      <c r="AH76" s="282">
        <f t="shared" si="25"/>
        <v>221191.78352000003</v>
      </c>
      <c r="AI76" s="282">
        <f t="shared" si="25"/>
        <v>221191.78352000003</v>
      </c>
      <c r="AJ76" s="282">
        <f t="shared" si="25"/>
        <v>221191.78352000003</v>
      </c>
      <c r="AK76" s="282">
        <f t="shared" si="25"/>
        <v>221191.78352000003</v>
      </c>
      <c r="AL76" s="282">
        <f t="shared" si="25"/>
        <v>221191.78352000003</v>
      </c>
      <c r="AM76" s="282">
        <f t="shared" si="25"/>
        <v>221191.78352000003</v>
      </c>
      <c r="AN76" s="282">
        <f t="shared" si="25"/>
        <v>221191.78352000003</v>
      </c>
      <c r="AO76" s="282">
        <f t="shared" si="25"/>
        <v>221191.78352000003</v>
      </c>
      <c r="AP76" s="282">
        <f>-AP67</f>
        <v>221191.78352000003</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-1191506.031</v>
      </c>
      <c r="C79" s="282">
        <f>IF(((SUM($B$59:C59)+SUM($B$61:C64))+SUM($B$81:C81))&lt;0,((SUM($B$59:C59)+SUM($B$61:C64))+SUM($B$81:C81))*0.18-SUM($A$79:B79),IF(SUM($B$79:B79)&lt;0,0-SUM($B$79:B79),0))</f>
        <v>-44162.417562132236</v>
      </c>
      <c r="D79" s="282">
        <f>IF(((SUM($B$59:D59)+SUM($B$61:D64))+SUM($B$81:D81))&lt;0,((SUM($B$59:D59)+SUM($B$61:D64))+SUM($B$81:D81))*0.18-SUM($A$79:C79),IF(SUM($B$79:C79)&lt;0,0-SUM($B$79:C79),0))</f>
        <v>-46017.239099741913</v>
      </c>
      <c r="E79" s="282">
        <f>IF(((SUM($B$59:E59)+SUM($B$61:E64))+SUM($B$81:E81))&lt;0,((SUM($B$59:E59)+SUM($B$61:E64))+SUM($B$81:E81))*0.18-SUM($A$79:D79),IF(SUM($B$79:D79)&lt;0,0-SUM($B$79:D79),0))</f>
        <v>-47949.963141930988</v>
      </c>
      <c r="F79" s="282">
        <f>IF(((SUM($B$59:F59)+SUM($B$61:F64))+SUM($B$81:F81))&lt;0,((SUM($B$59:F59)+SUM($B$61:F64))+SUM($B$81:F81))*0.18-SUM($A$79:E79),IF(SUM($B$79:E79)&lt;0,0-SUM($B$79:E79),0))</f>
        <v>-49963.861593892099</v>
      </c>
      <c r="G79" s="282">
        <f>IF(((SUM($B$59:G59)+SUM($B$61:G64))+SUM($B$81:G81))&lt;0,((SUM($B$59:G59)+SUM($B$61:G64))+SUM($B$81:G81))*0.18-SUM($A$79:F79),IF(SUM($B$79:F79)&lt;0,0-SUM($B$79:F79),0))</f>
        <v>-52062.343780835625</v>
      </c>
      <c r="H79" s="282">
        <f>IF(((SUM($B$59:H59)+SUM($B$61:H64))+SUM($B$81:H81))&lt;0,((SUM($B$59:H59)+SUM($B$61:H64))+SUM($B$81:H81))*0.18-SUM($A$79:G79),IF(SUM($B$79:G79)&lt;0,0-SUM($B$79:G79),0))</f>
        <v>-54248.962219630368</v>
      </c>
      <c r="I79" s="282">
        <f>IF(((SUM($B$59:I59)+SUM($B$61:I64))+SUM($B$81:I81))&lt;0,((SUM($B$59:I59)+SUM($B$61:I64))+SUM($B$81:I81))*0.18-SUM($A$79:H79),IF(SUM($B$79:H79)&lt;0,0-SUM($B$79:H79),0))</f>
        <v>-56527.418632855173</v>
      </c>
      <c r="J79" s="282">
        <f>IF(((SUM($B$59:J59)+SUM($B$61:J64))+SUM($B$81:J81))&lt;0,((SUM($B$59:J59)+SUM($B$61:J64))+SUM($B$81:J81))*0.18-SUM($A$79:I79),IF(SUM($B$79:I79)&lt;0,0-SUM($B$79:I79),0))</f>
        <v>-58901.570215435</v>
      </c>
      <c r="K79" s="282">
        <f>IF(((SUM($B$59:K59)+SUM($B$61:K64))+SUM($B$81:K81))&lt;0,((SUM($B$59:K59)+SUM($B$61:K64))+SUM($B$81:K81))*0.18-SUM($A$79:J79),IF(SUM($B$79:J79)&lt;0,0-SUM($B$79:J79),0))</f>
        <v>-61375.436164483428</v>
      </c>
      <c r="L79" s="282">
        <f>IF(((SUM($B$59:L59)+SUM($B$61:L64))+SUM($B$81:L81))&lt;0,((SUM($B$59:L59)+SUM($B$61:L64))+SUM($B$81:L81))*0.18-SUM($A$79:K79),IF(SUM($B$79:K79)&lt;0,0-SUM($B$79:K79),0))</f>
        <v>-63953.204483391717</v>
      </c>
      <c r="M79" s="282">
        <f>IF(((SUM($B$59:M59)+SUM($B$61:M64))+SUM($B$81:M81))&lt;0,((SUM($B$59:M59)+SUM($B$61:M64))+SUM($B$81:M81))*0.18-SUM($A$79:L79),IF(SUM($B$79:L79)&lt;0,0-SUM($B$79:L79),0))</f>
        <v>-66639.23907169397</v>
      </c>
      <c r="N79" s="282">
        <f>IF(((SUM($B$59:N59)+SUM($B$61:N64))+SUM($B$81:N81))&lt;0,((SUM($B$59:N59)+SUM($B$61:N64))+SUM($B$81:N81))*0.18-SUM($A$79:M79),IF(SUM($B$79:M79)&lt;0,0-SUM($B$79:M79),0))</f>
        <v>-69438.087112705223</v>
      </c>
      <c r="O79" s="282">
        <f>IF(((SUM($B$59:O59)+SUM($B$61:O64))+SUM($B$81:O81))&lt;0,((SUM($B$59:O59)+SUM($B$61:O64))+SUM($B$81:O81))*0.18-SUM($A$79:N79),IF(SUM($B$79:N79)&lt;0,0-SUM($B$79:N79),0))</f>
        <v>-72354.486771438969</v>
      </c>
      <c r="P79" s="282">
        <f>IF(((SUM($B$59:P59)+SUM($B$61:P64))+SUM($B$81:P81))&lt;0,((SUM($B$59:P59)+SUM($B$61:P64))+SUM($B$81:P81))*0.18-SUM($A$79:O79),IF(SUM($B$79:O79)&lt;0,0-SUM($B$79:O79),0))</f>
        <v>-75393.375215839129</v>
      </c>
      <c r="Q79" s="282">
        <f>IF(((SUM($B$59:Q59)+SUM($B$61:Q64))+SUM($B$81:Q81))&lt;0,((SUM($B$59:Q59)+SUM($B$61:Q64))+SUM($B$81:Q81))*0.18-SUM($A$79:P79),IF(SUM($B$79:P79)&lt;0,0-SUM($B$79:P79),0))</f>
        <v>-78559.896974904696</v>
      </c>
      <c r="R79" s="282">
        <f>IF(((SUM($B$59:R59)+SUM($B$61:R64))+SUM($B$81:R81))&lt;0,((SUM($B$59:R59)+SUM($B$61:R64))+SUM($B$81:R81))*0.18-SUM($A$79:Q79),IF(SUM($B$79:Q79)&lt;0,0-SUM($B$79:Q79),0))</f>
        <v>-81859.412647850346</v>
      </c>
      <c r="S79" s="282">
        <f>IF(((SUM($B$59:S59)+SUM($B$61:S64))+SUM($B$81:S81))&lt;0,((SUM($B$59:S59)+SUM($B$61:S64))+SUM($B$81:S81))*0.18-SUM($A$79:R79),IF(SUM($B$79:R79)&lt;0,0-SUM($B$79:R79),0))</f>
        <v>-85297.507979060523</v>
      </c>
      <c r="T79" s="282">
        <f>IF(((SUM($B$59:T59)+SUM($B$61:T64))+SUM($B$81:T81))&lt;0,((SUM($B$59:T59)+SUM($B$61:T64))+SUM($B$81:T81))*0.18-SUM($A$79:S79),IF(SUM($B$79:S79)&lt;0,0-SUM($B$79:S79),0))</f>
        <v>-88880.003314180765</v>
      </c>
      <c r="U79" s="282">
        <f>IF(((SUM($B$59:U59)+SUM($B$61:U64))+SUM($B$81:U81))&lt;0,((SUM($B$59:U59)+SUM($B$61:U64))+SUM($B$81:U81))*0.18-SUM($A$79:T79),IF(SUM($B$79:T79)&lt;0,0-SUM($B$79:T79),0))</f>
        <v>-92612.9634533762</v>
      </c>
      <c r="V79" s="282">
        <f>IF(((SUM($B$59:V59)+SUM($B$61:V64))+SUM($B$81:V81))&lt;0,((SUM($B$59:V59)+SUM($B$61:V64))+SUM($B$81:V81))*0.18-SUM($A$79:U79),IF(SUM($B$79:U79)&lt;0,0-SUM($B$79:U79),0))</f>
        <v>-96502.707918418571</v>
      </c>
      <c r="W79" s="282">
        <f>IF(((SUM($B$59:W59)+SUM($B$61:W64))+SUM($B$81:W81))&lt;0,((SUM($B$59:W59)+SUM($B$61:W64))+SUM($B$81:W81))*0.18-SUM($A$79:V79),IF(SUM($B$79:V79)&lt;0,0-SUM($B$79:V79),0))</f>
        <v>-100555.82165099122</v>
      </c>
      <c r="X79" s="282">
        <f>IF(((SUM($B$59:X59)+SUM($B$61:X64))+SUM($B$81:X81))&lt;0,((SUM($B$59:X59)+SUM($B$61:X64))+SUM($B$81:X81))*0.18-SUM($A$79:W79),IF(SUM($B$79:W79)&lt;0,0-SUM($B$79:W79),0))</f>
        <v>-104779.16616033344</v>
      </c>
      <c r="Y79" s="282">
        <f>IF(((SUM($B$59:Y59)+SUM($B$61:Y64))+SUM($B$81:Y81))&lt;0,((SUM($B$59:Y59)+SUM($B$61:Y64))+SUM($B$81:Y81))*0.18-SUM($A$79:X79),IF(SUM($B$79:X79)&lt;0,0-SUM($B$79:X79),0))</f>
        <v>-109179.89113906771</v>
      </c>
      <c r="Z79" s="282">
        <f>IF(((SUM($B$59:Z59)+SUM($B$61:Z64))+SUM($B$81:Z81))&lt;0,((SUM($B$59:Z59)+SUM($B$61:Z64))+SUM($B$81:Z81))*0.18-SUM($A$79:Y79),IF(SUM($B$79:Y79)&lt;0,0-SUM($B$79:Y79),0))</f>
        <v>-113765.44656690815</v>
      </c>
      <c r="AA79" s="282">
        <f>IF(((SUM($B$59:AA59)+SUM($B$61:AA64))+SUM($B$81:AA81))&lt;0,((SUM($B$59:AA59)+SUM($B$61:AA64))+SUM($B$81:AA81))*0.18-SUM($A$79:Z79),IF(SUM($B$79:Z79)&lt;0,0-SUM($B$79:Z79),0))</f>
        <v>-118543.59532271838</v>
      </c>
      <c r="AB79" s="282">
        <f>IF(((SUM($B$59:AB59)+SUM($B$61:AB64))+SUM($B$81:AB81))&lt;0,((SUM($B$59:AB59)+SUM($B$61:AB64))+SUM($B$81:AB81))*0.18-SUM($A$79:AA79),IF(SUM($B$79:AA79)&lt;0,0-SUM($B$79:AA79),0))</f>
        <v>-123522.42632627254</v>
      </c>
      <c r="AC79" s="282">
        <f>IF(((SUM($B$59:AC59)+SUM($B$61:AC64))+SUM($B$81:AC81))&lt;0,((SUM($B$59:AC59)+SUM($B$61:AC64))+SUM($B$81:AC81))*0.18-SUM($A$79:AB79),IF(SUM($B$79:AB79)&lt;0,0-SUM($B$79:AB79),0))</f>
        <v>-128710.36823197594</v>
      </c>
      <c r="AD79" s="282">
        <f>IF(((SUM($B$59:AD59)+SUM($B$61:AD64))+SUM($B$81:AD81))&lt;0,((SUM($B$59:AD59)+SUM($B$61:AD64))+SUM($B$81:AD81))*0.18-SUM($A$79:AC79),IF(SUM($B$79:AC79)&lt;0,0-SUM($B$79:AC79),0))</f>
        <v>-134116.20369771915</v>
      </c>
      <c r="AE79" s="282">
        <f>IF(((SUM($B$59:AE59)+SUM($B$61:AE64))+SUM($B$81:AE81))&lt;0,((SUM($B$59:AE59)+SUM($B$61:AE64))+SUM($B$81:AE81))*0.18-SUM($A$79:AD79),IF(SUM($B$79:AD79)&lt;0,0-SUM($B$79:AD79),0))</f>
        <v>-139749.08425302338</v>
      </c>
      <c r="AF79" s="282">
        <f>IF(((SUM($B$59:AF59)+SUM($B$61:AF64))+SUM($B$81:AF81))&lt;0,((SUM($B$59:AF59)+SUM($B$61:AF64))+SUM($B$81:AF81))*0.18-SUM($A$79:AE79),IF(SUM($B$79:AE79)&lt;0,0-SUM($B$79:AE79),0))</f>
        <v>-145618.54579165019</v>
      </c>
      <c r="AG79" s="282">
        <f>IF(((SUM($B$59:AG59)+SUM($B$61:AG64))+SUM($B$81:AG81))&lt;0,((SUM($B$59:AG59)+SUM($B$61:AG64))+SUM($B$81:AG81))*0.18-SUM($A$79:AF79),IF(SUM($B$79:AF79)&lt;0,0-SUM($B$79:AF79),0))</f>
        <v>-151734.52471489972</v>
      </c>
      <c r="AH79" s="282">
        <f>IF(((SUM($B$59:AH59)+SUM($B$61:AH64))+SUM($B$81:AH81))&lt;0,((SUM($B$59:AH59)+SUM($B$61:AH64))+SUM($B$81:AH81))*0.18-SUM($A$79:AG79),IF(SUM($B$79:AG79)&lt;0,0-SUM($B$79:AG79),0))</f>
        <v>-158107.37475292571</v>
      </c>
      <c r="AI79" s="282">
        <f>IF(((SUM($B$59:AI59)+SUM($B$61:AI64))+SUM($B$81:AI81))&lt;0,((SUM($B$59:AI59)+SUM($B$61:AI64))+SUM($B$81:AI81))*0.18-SUM($A$79:AH79),IF(SUM($B$79:AH79)&lt;0,0-SUM($B$79:AH79),0))</f>
        <v>-164747.88449254772</v>
      </c>
      <c r="AJ79" s="282">
        <f>IF(((SUM($B$59:AJ59)+SUM($B$61:AJ64))+SUM($B$81:AJ81))&lt;0,((SUM($B$59:AJ59)+SUM($B$61:AJ64))+SUM($B$81:AJ81))*0.18-SUM($A$79:AI79),IF(SUM($B$79:AI79)&lt;0,0-SUM($B$79:AI79),0))</f>
        <v>-171667.29564123508</v>
      </c>
      <c r="AK79" s="282">
        <f>IF(((SUM($B$59:AK59)+SUM($B$61:AK64))+SUM($B$81:AK81))&lt;0,((SUM($B$59:AK59)+SUM($B$61:AK64))+SUM($B$81:AK81))*0.18-SUM($A$79:AJ79),IF(SUM($B$79:AJ79)&lt;0,0-SUM($B$79:AJ79),0))</f>
        <v>-178877.32205816731</v>
      </c>
      <c r="AL79" s="282">
        <f>IF(((SUM($B$59:AL59)+SUM($B$61:AL64))+SUM($B$81:AL81))&lt;0,((SUM($B$59:AL59)+SUM($B$61:AL64))+SUM($B$81:AL81))*0.18-SUM($A$79:AK79),IF(SUM($B$79:AK79)&lt;0,0-SUM($B$79:AK79),0))</f>
        <v>-186390.1695846105</v>
      </c>
      <c r="AM79" s="282">
        <f>IF(((SUM($B$59:AM59)+SUM($B$61:AM64))+SUM($B$81:AM81))&lt;0,((SUM($B$59:AM59)+SUM($B$61:AM64))+SUM($B$81:AM81))*0.18-SUM($A$79:AL79),IF(SUM($B$79:AL79)&lt;0,0-SUM($B$79:AL79),0))</f>
        <v>-194218.55670716334</v>
      </c>
      <c r="AN79" s="282">
        <f>IF(((SUM($B$59:AN59)+SUM($B$61:AN64))+SUM($B$81:AN81))&lt;0,((SUM($B$59:AN59)+SUM($B$61:AN64))+SUM($B$81:AN81))*0.18-SUM($A$79:AM79),IF(SUM($B$79:AM79)&lt;0,0-SUM($B$79:AM79),0))</f>
        <v>-202375.73608886544</v>
      </c>
      <c r="AO79" s="282">
        <f>IF(((SUM($B$59:AO59)+SUM($B$61:AO64))+SUM($B$81:AO81))&lt;0,((SUM($B$59:AO59)+SUM($B$61:AO64))+SUM($B$81:AO81))*0.18-SUM($A$79:AN79),IF(SUM($B$79:AN79)&lt;0,0-SUM($B$79:AN79),0))</f>
        <v>-210875.517004597</v>
      </c>
      <c r="AP79" s="282">
        <f>IF(((SUM($B$59:AP59)+SUM($B$61:AP64))+SUM($B$81:AP81))&lt;0,((SUM($B$59:AP59)+SUM($B$61:AP64))+SUM($B$81:AP81))*0.18-SUM($A$79:AO79),IF(SUM($B$79:AO79)&lt;0,0-SUM($B$79:AO79),0))</f>
        <v>-219732.28871878982</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473</v>
      </c>
      <c r="B81" s="282">
        <f>-$B$126</f>
        <v>-6619477.9500000002</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-6619477.9500000002</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-7810983.9810000006</v>
      </c>
      <c r="C83" s="283">
        <f t="shared" ref="C83:V83" si="29">SUM(C75:C82)</f>
        <v>-289509.18179620034</v>
      </c>
      <c r="D83" s="283">
        <f t="shared" si="29"/>
        <v>-301668.56743164081</v>
      </c>
      <c r="E83" s="283">
        <f t="shared" si="29"/>
        <v>-314338.64726376964</v>
      </c>
      <c r="F83" s="283">
        <f t="shared" si="29"/>
        <v>-327540.870448848</v>
      </c>
      <c r="G83" s="283">
        <f t="shared" si="29"/>
        <v>-341297.58700769977</v>
      </c>
      <c r="H83" s="283">
        <f t="shared" si="29"/>
        <v>-355632.08566202282</v>
      </c>
      <c r="I83" s="283">
        <f t="shared" si="29"/>
        <v>-370568.63325982809</v>
      </c>
      <c r="J83" s="283">
        <f t="shared" si="29"/>
        <v>-386132.51585674076</v>
      </c>
      <c r="K83" s="283">
        <f t="shared" si="29"/>
        <v>-402350.08152272413</v>
      </c>
      <c r="L83" s="283">
        <f t="shared" si="29"/>
        <v>-419248.78494667856</v>
      </c>
      <c r="M83" s="283">
        <f t="shared" si="29"/>
        <v>-436857.23391443887</v>
      </c>
      <c r="N83" s="283">
        <f t="shared" si="29"/>
        <v>-455205.2377388454</v>
      </c>
      <c r="O83" s="283">
        <f t="shared" si="29"/>
        <v>-474323.85772387695</v>
      </c>
      <c r="P83" s="283">
        <f t="shared" si="29"/>
        <v>-494245.45974827954</v>
      </c>
      <c r="Q83" s="283">
        <f t="shared" si="29"/>
        <v>-515003.76905770763</v>
      </c>
      <c r="R83" s="283">
        <f t="shared" si="29"/>
        <v>-536633.92735813104</v>
      </c>
      <c r="S83" s="283">
        <f t="shared" si="29"/>
        <v>-559172.55230717303</v>
      </c>
      <c r="T83" s="283">
        <f t="shared" si="29"/>
        <v>-582657.79950407404</v>
      </c>
      <c r="U83" s="283">
        <f t="shared" si="29"/>
        <v>-607129.42708324501</v>
      </c>
      <c r="V83" s="283">
        <f t="shared" si="29"/>
        <v>-632628.86302074196</v>
      </c>
      <c r="W83" s="283">
        <f>SUM(W75:W82)</f>
        <v>-659199.27526761207</v>
      </c>
      <c r="X83" s="283">
        <f>SUM(X75:X82)</f>
        <v>-686885.64482885238</v>
      </c>
      <c r="Y83" s="283">
        <f>SUM(Y75:Y82)</f>
        <v>-715734.84191166458</v>
      </c>
      <c r="Z83" s="283">
        <f>SUM(Z75:Z82)</f>
        <v>-745795.70527195407</v>
      </c>
      <c r="AA83" s="283">
        <f t="shared" ref="AA83:AP83" si="30">SUM(AA75:AA82)</f>
        <v>-777119.12489337625</v>
      </c>
      <c r="AB83" s="283">
        <f t="shared" si="30"/>
        <v>-809758.12813889817</v>
      </c>
      <c r="AC83" s="283">
        <f t="shared" si="30"/>
        <v>-843767.96952073195</v>
      </c>
      <c r="AD83" s="283">
        <f t="shared" si="30"/>
        <v>-879206.22424060293</v>
      </c>
      <c r="AE83" s="283">
        <f t="shared" si="30"/>
        <v>-916132.88565870828</v>
      </c>
      <c r="AF83" s="283">
        <f t="shared" si="30"/>
        <v>-954610.46685637382</v>
      </c>
      <c r="AG83" s="283">
        <f t="shared" si="30"/>
        <v>-994704.10646434175</v>
      </c>
      <c r="AH83" s="283">
        <f t="shared" si="30"/>
        <v>-1036481.6789358442</v>
      </c>
      <c r="AI83" s="283">
        <f t="shared" si="30"/>
        <v>-1080013.9094511487</v>
      </c>
      <c r="AJ83" s="283">
        <f t="shared" si="30"/>
        <v>-1125374.4936480974</v>
      </c>
      <c r="AK83" s="283">
        <f t="shared" si="30"/>
        <v>-1172640.222381318</v>
      </c>
      <c r="AL83" s="283">
        <f t="shared" si="30"/>
        <v>-1221891.1117213336</v>
      </c>
      <c r="AM83" s="283">
        <f t="shared" si="30"/>
        <v>-1273210.5384136289</v>
      </c>
      <c r="AN83" s="283">
        <f t="shared" si="30"/>
        <v>-1326685.3810270028</v>
      </c>
      <c r="AO83" s="283">
        <f t="shared" si="30"/>
        <v>-1382406.1670301361</v>
      </c>
      <c r="AP83" s="283">
        <f t="shared" si="30"/>
        <v>-1440467.2260454015</v>
      </c>
    </row>
    <row r="84" spans="1:45" ht="14.25" x14ac:dyDescent="0.2">
      <c r="A84" s="197" t="s">
        <v>254</v>
      </c>
      <c r="B84" s="283">
        <f>SUM($B$83:B83)</f>
        <v>-7810983.9810000006</v>
      </c>
      <c r="C84" s="283">
        <f>SUM($B$83:C83)</f>
        <v>-8100493.1627962012</v>
      </c>
      <c r="D84" s="283">
        <f>SUM($B$83:D83)</f>
        <v>-8402161.7302278429</v>
      </c>
      <c r="E84" s="283">
        <f>SUM($B$83:E83)</f>
        <v>-8716500.377491612</v>
      </c>
      <c r="F84" s="283">
        <f>SUM($B$83:F83)</f>
        <v>-9044041.2479404602</v>
      </c>
      <c r="G84" s="283">
        <f>SUM($B$83:G83)</f>
        <v>-9385338.8349481598</v>
      </c>
      <c r="H84" s="283">
        <f>SUM($B$83:H83)</f>
        <v>-9740970.920610182</v>
      </c>
      <c r="I84" s="283">
        <f>SUM($B$83:I83)</f>
        <v>-10111539.553870009</v>
      </c>
      <c r="J84" s="283">
        <f>SUM($B$83:J83)</f>
        <v>-10497672.06972675</v>
      </c>
      <c r="K84" s="283">
        <f>SUM($B$83:K83)</f>
        <v>-10900022.151249474</v>
      </c>
      <c r="L84" s="283">
        <f>SUM($B$83:L83)</f>
        <v>-11319270.936196152</v>
      </c>
      <c r="M84" s="283">
        <f>SUM($B$83:M83)</f>
        <v>-11756128.170110591</v>
      </c>
      <c r="N84" s="283">
        <f>SUM($B$83:N83)</f>
        <v>-12211333.407849437</v>
      </c>
      <c r="O84" s="283">
        <f>SUM($B$83:O83)</f>
        <v>-12685657.265573313</v>
      </c>
      <c r="P84" s="283">
        <f>SUM($B$83:P83)</f>
        <v>-13179902.725321593</v>
      </c>
      <c r="Q84" s="283">
        <f>SUM($B$83:Q83)</f>
        <v>-13694906.494379301</v>
      </c>
      <c r="R84" s="283">
        <f>SUM($B$83:R83)</f>
        <v>-14231540.421737432</v>
      </c>
      <c r="S84" s="283">
        <f>SUM($B$83:S83)</f>
        <v>-14790712.974044606</v>
      </c>
      <c r="T84" s="283">
        <f>SUM($B$83:T83)</f>
        <v>-15373370.773548679</v>
      </c>
      <c r="U84" s="283">
        <f>SUM($B$83:U83)</f>
        <v>-15980500.200631924</v>
      </c>
      <c r="V84" s="283">
        <f>SUM($B$83:V83)</f>
        <v>-16613129.063652666</v>
      </c>
      <c r="W84" s="283">
        <f>SUM($B$83:W83)</f>
        <v>-17272328.338920277</v>
      </c>
      <c r="X84" s="283">
        <f>SUM($B$83:X83)</f>
        <v>-17959213.983749129</v>
      </c>
      <c r="Y84" s="283">
        <f>SUM($B$83:Y83)</f>
        <v>-18674948.825660795</v>
      </c>
      <c r="Z84" s="283">
        <f>SUM($B$83:Z83)</f>
        <v>-19420744.530932751</v>
      </c>
      <c r="AA84" s="283">
        <f>SUM($B$83:AA83)</f>
        <v>-20197863.655826125</v>
      </c>
      <c r="AB84" s="283">
        <f>SUM($B$83:AB83)</f>
        <v>-21007621.783965025</v>
      </c>
      <c r="AC84" s="283">
        <f>SUM($B$83:AC83)</f>
        <v>-21851389.753485758</v>
      </c>
      <c r="AD84" s="283">
        <f>SUM($B$83:AD83)</f>
        <v>-22730595.977726363</v>
      </c>
      <c r="AE84" s="283">
        <f>SUM($B$83:AE83)</f>
        <v>-23646728.86338507</v>
      </c>
      <c r="AF84" s="283">
        <f>SUM($B$83:AF83)</f>
        <v>-24601339.330241445</v>
      </c>
      <c r="AG84" s="283">
        <f>SUM($B$83:AG83)</f>
        <v>-25596043.436705787</v>
      </c>
      <c r="AH84" s="283">
        <f>SUM($B$83:AH83)</f>
        <v>-26632525.115641631</v>
      </c>
      <c r="AI84" s="283">
        <f>SUM($B$83:AI83)</f>
        <v>-27712539.025092781</v>
      </c>
      <c r="AJ84" s="283">
        <f>SUM($B$83:AJ83)</f>
        <v>-28837913.518740878</v>
      </c>
      <c r="AK84" s="283">
        <f>SUM($B$83:AK83)</f>
        <v>-30010553.741122194</v>
      </c>
      <c r="AL84" s="283">
        <f>SUM($B$83:AL83)</f>
        <v>-31232444.852843527</v>
      </c>
      <c r="AM84" s="283">
        <f>SUM($B$83:AM83)</f>
        <v>-32505655.391257156</v>
      </c>
      <c r="AN84" s="283">
        <f>SUM($B$83:AN83)</f>
        <v>-33832340.772284158</v>
      </c>
      <c r="AO84" s="283">
        <f>SUM($B$83:AO83)</f>
        <v>-35214746.939314291</v>
      </c>
      <c r="AP84" s="283">
        <f>SUM($B$83:AP83)</f>
        <v>-36655214.165359691</v>
      </c>
    </row>
    <row r="85" spans="1:45" x14ac:dyDescent="0.2">
      <c r="A85" s="196" t="s">
        <v>474</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-4066783.7819684958</v>
      </c>
      <c r="C86" s="283">
        <f>C83*C85</f>
        <v>-125089.43498109488</v>
      </c>
      <c r="D86" s="283">
        <f t="shared" ref="D86:AO86" si="32">D83*D85</f>
        <v>-108168.6234442331</v>
      </c>
      <c r="E86" s="283">
        <f t="shared" si="32"/>
        <v>-93536.685169204022</v>
      </c>
      <c r="F86" s="283">
        <f t="shared" si="32"/>
        <v>-80884.004934697601</v>
      </c>
      <c r="G86" s="283">
        <f t="shared" si="32"/>
        <v>-69942.84908046051</v>
      </c>
      <c r="H86" s="283">
        <f t="shared" si="32"/>
        <v>-60481.700200696927</v>
      </c>
      <c r="I86" s="283">
        <f t="shared" si="32"/>
        <v>-52300.3581818475</v>
      </c>
      <c r="J86" s="283">
        <f t="shared" si="32"/>
        <v>-45225.703921564374</v>
      </c>
      <c r="K86" s="283">
        <f t="shared" si="32"/>
        <v>-39108.036088190951</v>
      </c>
      <c r="L86" s="283">
        <f t="shared" si="32"/>
        <v>-33817.903405721983</v>
      </c>
      <c r="M86" s="283">
        <f t="shared" si="32"/>
        <v>-29243.365434657495</v>
      </c>
      <c r="N86" s="283">
        <f t="shared" si="32"/>
        <v>-25287.623886234953</v>
      </c>
      <c r="O86" s="283">
        <f t="shared" si="32"/>
        <v>-21866.974348096948</v>
      </c>
      <c r="P86" s="283">
        <f t="shared" si="32"/>
        <v>-18909.035079433193</v>
      </c>
      <c r="Q86" s="283">
        <f t="shared" si="32"/>
        <v>-16351.215396489129</v>
      </c>
      <c r="R86" s="283">
        <f t="shared" si="32"/>
        <v>-14139.391239121715</v>
      </c>
      <c r="S86" s="283">
        <f t="shared" si="32"/>
        <v>-12226.759893082854</v>
      </c>
      <c r="T86" s="283">
        <f t="shared" si="32"/>
        <v>-10572.849633686583</v>
      </c>
      <c r="U86" s="283">
        <f t="shared" si="32"/>
        <v>-9142.6633346899707</v>
      </c>
      <c r="V86" s="283">
        <f t="shared" si="32"/>
        <v>-7905.937920951832</v>
      </c>
      <c r="W86" s="283">
        <f t="shared" si="32"/>
        <v>-6836.5039947151818</v>
      </c>
      <c r="X86" s="283">
        <f t="shared" si="32"/>
        <v>-5911.7320850566175</v>
      </c>
      <c r="Y86" s="283">
        <f t="shared" si="32"/>
        <v>-5112.0538030116177</v>
      </c>
      <c r="Z86" s="283">
        <f t="shared" si="32"/>
        <v>-4420.5477699071389</v>
      </c>
      <c r="AA86" s="283">
        <f t="shared" si="32"/>
        <v>-3822.5815570483301</v>
      </c>
      <c r="AB86" s="283">
        <f t="shared" si="32"/>
        <v>-3305.5020601198012</v>
      </c>
      <c r="AC86" s="283">
        <f t="shared" si="32"/>
        <v>-2858.3677565517282</v>
      </c>
      <c r="AD86" s="283">
        <f t="shared" si="32"/>
        <v>-2471.7171803542747</v>
      </c>
      <c r="AE86" s="283">
        <f t="shared" si="32"/>
        <v>-2137.3687152939056</v>
      </c>
      <c r="AF86" s="283">
        <f t="shared" si="32"/>
        <v>-1848.2474699885879</v>
      </c>
      <c r="AG86" s="283">
        <f t="shared" si="32"/>
        <v>-1598.2355715585966</v>
      </c>
      <c r="AH86" s="283">
        <f t="shared" si="32"/>
        <v>-1382.042710011666</v>
      </c>
      <c r="AI86" s="283">
        <f t="shared" si="32"/>
        <v>-1195.0941940515806</v>
      </c>
      <c r="AJ86" s="283">
        <f t="shared" si="32"/>
        <v>-1033.4341495450183</v>
      </c>
      <c r="AK86" s="283">
        <f t="shared" si="32"/>
        <v>-893.64181230365944</v>
      </c>
      <c r="AL86" s="283">
        <f t="shared" si="32"/>
        <v>-772.75914391735535</v>
      </c>
      <c r="AM86" s="283">
        <f t="shared" si="32"/>
        <v>-668.22823897251749</v>
      </c>
      <c r="AN86" s="283">
        <f t="shared" si="32"/>
        <v>-577.8371991778954</v>
      </c>
      <c r="AO86" s="283">
        <f t="shared" si="32"/>
        <v>-499.673329081632</v>
      </c>
      <c r="AP86" s="283">
        <f>AP83*AP85</f>
        <v>-432.08266299009199</v>
      </c>
    </row>
    <row r="87" spans="1:45" ht="14.25" x14ac:dyDescent="0.2">
      <c r="A87" s="195" t="s">
        <v>252</v>
      </c>
      <c r="B87" s="283">
        <f>SUM($B$86:B86)</f>
        <v>-4066783.7819684958</v>
      </c>
      <c r="C87" s="283">
        <f>SUM($B$86:C86)</f>
        <v>-4191873.2169495905</v>
      </c>
      <c r="D87" s="283">
        <f>SUM($B$86:D86)</f>
        <v>-4300041.8403938236</v>
      </c>
      <c r="E87" s="283">
        <f>SUM($B$86:E86)</f>
        <v>-4393578.5255630277</v>
      </c>
      <c r="F87" s="283">
        <f>SUM($B$86:F86)</f>
        <v>-4474462.5304977251</v>
      </c>
      <c r="G87" s="283">
        <f>SUM($B$86:G86)</f>
        <v>-4544405.3795781853</v>
      </c>
      <c r="H87" s="283">
        <f>SUM($B$86:H86)</f>
        <v>-4604887.0797788817</v>
      </c>
      <c r="I87" s="283">
        <f>SUM($B$86:I86)</f>
        <v>-4657187.437960729</v>
      </c>
      <c r="J87" s="283">
        <f>SUM($B$86:J86)</f>
        <v>-4702413.1418822929</v>
      </c>
      <c r="K87" s="283">
        <f>SUM($B$86:K86)</f>
        <v>-4741521.1779704839</v>
      </c>
      <c r="L87" s="283">
        <f>SUM($B$86:L86)</f>
        <v>-4775339.0813762061</v>
      </c>
      <c r="M87" s="283">
        <f>SUM($B$86:M86)</f>
        <v>-4804582.4468108639</v>
      </c>
      <c r="N87" s="283">
        <f>SUM($B$86:N86)</f>
        <v>-4829870.070697099</v>
      </c>
      <c r="O87" s="283">
        <f>SUM($B$86:O86)</f>
        <v>-4851737.0450451961</v>
      </c>
      <c r="P87" s="283">
        <f>SUM($B$86:P86)</f>
        <v>-4870646.0801246297</v>
      </c>
      <c r="Q87" s="283">
        <f>SUM($B$86:Q86)</f>
        <v>-4886997.2955211187</v>
      </c>
      <c r="R87" s="283">
        <f>SUM($B$86:R86)</f>
        <v>-4901136.6867602402</v>
      </c>
      <c r="S87" s="283">
        <f>SUM($B$86:S86)</f>
        <v>-4913363.4466533232</v>
      </c>
      <c r="T87" s="283">
        <f>SUM($B$86:T86)</f>
        <v>-4923936.2962870095</v>
      </c>
      <c r="U87" s="283">
        <f>SUM($B$86:U86)</f>
        <v>-4933078.9596216995</v>
      </c>
      <c r="V87" s="283">
        <f>SUM($B$86:V86)</f>
        <v>-4940984.8975426517</v>
      </c>
      <c r="W87" s="283">
        <f>SUM($B$86:W86)</f>
        <v>-4947821.4015373671</v>
      </c>
      <c r="X87" s="283">
        <f>SUM($B$86:X86)</f>
        <v>-4953733.1336224237</v>
      </c>
      <c r="Y87" s="283">
        <f>SUM($B$86:Y86)</f>
        <v>-4958845.1874254355</v>
      </c>
      <c r="Z87" s="283">
        <f>SUM($B$86:Z86)</f>
        <v>-4963265.7351953425</v>
      </c>
      <c r="AA87" s="283">
        <f>SUM($B$86:AA86)</f>
        <v>-4967088.3167523909</v>
      </c>
      <c r="AB87" s="283">
        <f>SUM($B$86:AB86)</f>
        <v>-4970393.8188125109</v>
      </c>
      <c r="AC87" s="283">
        <f>SUM($B$86:AC86)</f>
        <v>-4973252.186569063</v>
      </c>
      <c r="AD87" s="283">
        <f>SUM($B$86:AD86)</f>
        <v>-4975723.9037494175</v>
      </c>
      <c r="AE87" s="283">
        <f>SUM($B$86:AE86)</f>
        <v>-4977861.2724647112</v>
      </c>
      <c r="AF87" s="283">
        <f>SUM($B$86:AF86)</f>
        <v>-4979709.5199346999</v>
      </c>
      <c r="AG87" s="283">
        <f>SUM($B$86:AG86)</f>
        <v>-4981307.7555062585</v>
      </c>
      <c r="AH87" s="283">
        <f>SUM($B$86:AH86)</f>
        <v>-4982689.7982162703</v>
      </c>
      <c r="AI87" s="283">
        <f>SUM($B$86:AI86)</f>
        <v>-4983884.8924103221</v>
      </c>
      <c r="AJ87" s="283">
        <f>SUM($B$86:AJ86)</f>
        <v>-4984918.3265598668</v>
      </c>
      <c r="AK87" s="283">
        <f>SUM($B$86:AK86)</f>
        <v>-4985811.9683721708</v>
      </c>
      <c r="AL87" s="283">
        <f>SUM($B$86:AL86)</f>
        <v>-4986584.7275160877</v>
      </c>
      <c r="AM87" s="283">
        <f>SUM($B$86:AM86)</f>
        <v>-4987252.9557550605</v>
      </c>
      <c r="AN87" s="283">
        <f>SUM($B$86:AN86)</f>
        <v>-4987830.7929542381</v>
      </c>
      <c r="AO87" s="283">
        <f>SUM($B$86:AO86)</f>
        <v>-4988330.4662833195</v>
      </c>
      <c r="AP87" s="283">
        <f>SUM($B$86:AP86)</f>
        <v>-4988762.5489463098</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89" t="s">
        <v>475</v>
      </c>
      <c r="B97" s="489"/>
      <c r="C97" s="489"/>
      <c r="D97" s="489"/>
      <c r="E97" s="489"/>
      <c r="F97" s="489"/>
      <c r="G97" s="489"/>
      <c r="H97" s="489"/>
      <c r="I97" s="489"/>
      <c r="J97" s="489"/>
      <c r="K97" s="489"/>
      <c r="L97" s="489"/>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-3446426.9338716064</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-3446426.9338716064</v>
      </c>
      <c r="AR99" s="215"/>
      <c r="AS99" s="215"/>
    </row>
    <row r="100" spans="1:71" s="219" customFormat="1" x14ac:dyDescent="0.2">
      <c r="A100" s="217">
        <f>AQ99</f>
        <v>-3446426.9338716064</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-4988762.5489463098</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7">
        <f>(A101+-A100)/-A100</f>
        <v>-0.44751728229505583</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478</v>
      </c>
      <c r="B104" s="288" t="s">
        <v>479</v>
      </c>
      <c r="C104" s="288" t="s">
        <v>480</v>
      </c>
      <c r="D104" s="288"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-4.775339081376206</v>
      </c>
      <c r="B105" s="290">
        <f>L88</f>
        <v>0</v>
      </c>
      <c r="C105" s="291" t="str">
        <f>G28</f>
        <v>не окупается</v>
      </c>
      <c r="D105" s="291"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483</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484</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485</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486</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487</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488</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503" t="s">
        <v>489</v>
      </c>
      <c r="C116" s="504"/>
      <c r="D116" s="503" t="s">
        <v>490</v>
      </c>
      <c r="E116" s="504"/>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491</v>
      </c>
      <c r="B117" s="301"/>
      <c r="C117" s="292" t="s">
        <v>492</v>
      </c>
      <c r="D117" s="301"/>
      <c r="E117" s="292" t="s">
        <v>492</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491</v>
      </c>
      <c r="B118" s="292">
        <f>$B$110*B117</f>
        <v>0</v>
      </c>
      <c r="C118" s="292" t="s">
        <v>124</v>
      </c>
      <c r="D118" s="292">
        <f>$B$110*D117</f>
        <v>0</v>
      </c>
      <c r="E118" s="292" t="s">
        <v>124</v>
      </c>
      <c r="F118" s="295" t="s">
        <v>493</v>
      </c>
      <c r="G118" s="292">
        <f>D117-B117</f>
        <v>0</v>
      </c>
      <c r="H118" s="292" t="s">
        <v>492</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494</v>
      </c>
      <c r="G119" s="292">
        <f>I119/$B$110</f>
        <v>0</v>
      </c>
      <c r="H119" s="292" t="s">
        <v>492</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495</v>
      </c>
      <c r="G120" s="302">
        <f>G118</f>
        <v>0</v>
      </c>
      <c r="H120" s="292" t="s">
        <v>492</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544</v>
      </c>
      <c r="B122" s="312">
        <v>6.6194779500000003</v>
      </c>
      <c r="C122" s="224"/>
      <c r="D122" s="500" t="s">
        <v>294</v>
      </c>
      <c r="E122" s="379" t="s">
        <v>514</v>
      </c>
      <c r="F122" s="380">
        <v>35</v>
      </c>
      <c r="G122" s="501" t="s">
        <v>545</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500"/>
      <c r="E123" s="379" t="s">
        <v>546</v>
      </c>
      <c r="F123" s="380">
        <v>30</v>
      </c>
      <c r="G123" s="501"/>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496</v>
      </c>
      <c r="B124" s="307"/>
      <c r="C124" s="227" t="s">
        <v>497</v>
      </c>
      <c r="D124" s="500"/>
      <c r="E124" s="379" t="s">
        <v>547</v>
      </c>
      <c r="F124" s="380">
        <v>30</v>
      </c>
      <c r="G124" s="501"/>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500"/>
      <c r="E125" s="379" t="s">
        <v>548</v>
      </c>
      <c r="F125" s="380">
        <v>30</v>
      </c>
      <c r="G125" s="501"/>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498</v>
      </c>
      <c r="B126" s="308">
        <f>$B$122*1000*1000</f>
        <v>6619477.9500000002</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499</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500</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1" t="s">
        <v>549</v>
      </c>
      <c r="B131" s="382">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501</v>
      </c>
      <c r="C134" s="229" t="s">
        <v>550</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502</v>
      </c>
      <c r="B136" s="383"/>
      <c r="C136" s="384"/>
      <c r="D136" s="384">
        <v>4.5999999999999999E-2</v>
      </c>
      <c r="E136" s="384">
        <v>4.3999999999999997E-2</v>
      </c>
      <c r="F136" s="384">
        <v>4.2000000000000003E-2</v>
      </c>
      <c r="G136" s="384">
        <f>F136</f>
        <v>4.2000000000000003E-2</v>
      </c>
      <c r="H136" s="384">
        <f>G136</f>
        <v>4.2000000000000003E-2</v>
      </c>
      <c r="I136" s="384">
        <f t="shared" ref="I136:AY136" si="41">H136</f>
        <v>4.2000000000000003E-2</v>
      </c>
      <c r="J136" s="384">
        <f t="shared" si="41"/>
        <v>4.2000000000000003E-2</v>
      </c>
      <c r="K136" s="384">
        <f t="shared" si="41"/>
        <v>4.2000000000000003E-2</v>
      </c>
      <c r="L136" s="384">
        <f t="shared" si="41"/>
        <v>4.2000000000000003E-2</v>
      </c>
      <c r="M136" s="384">
        <f t="shared" si="41"/>
        <v>4.2000000000000003E-2</v>
      </c>
      <c r="N136" s="384">
        <f t="shared" si="41"/>
        <v>4.2000000000000003E-2</v>
      </c>
      <c r="O136" s="384">
        <f t="shared" si="41"/>
        <v>4.2000000000000003E-2</v>
      </c>
      <c r="P136" s="384">
        <f t="shared" si="41"/>
        <v>4.2000000000000003E-2</v>
      </c>
      <c r="Q136" s="384">
        <f t="shared" si="41"/>
        <v>4.2000000000000003E-2</v>
      </c>
      <c r="R136" s="384">
        <f t="shared" si="41"/>
        <v>4.2000000000000003E-2</v>
      </c>
      <c r="S136" s="384">
        <f t="shared" si="41"/>
        <v>4.2000000000000003E-2</v>
      </c>
      <c r="T136" s="384">
        <f t="shared" si="41"/>
        <v>4.2000000000000003E-2</v>
      </c>
      <c r="U136" s="384">
        <f t="shared" si="41"/>
        <v>4.2000000000000003E-2</v>
      </c>
      <c r="V136" s="384">
        <f t="shared" si="41"/>
        <v>4.2000000000000003E-2</v>
      </c>
      <c r="W136" s="384">
        <f t="shared" si="41"/>
        <v>4.2000000000000003E-2</v>
      </c>
      <c r="X136" s="384">
        <f t="shared" si="41"/>
        <v>4.2000000000000003E-2</v>
      </c>
      <c r="Y136" s="384">
        <f t="shared" si="41"/>
        <v>4.2000000000000003E-2</v>
      </c>
      <c r="Z136" s="384">
        <f t="shared" si="41"/>
        <v>4.2000000000000003E-2</v>
      </c>
      <c r="AA136" s="384">
        <f t="shared" si="41"/>
        <v>4.2000000000000003E-2</v>
      </c>
      <c r="AB136" s="384">
        <f t="shared" si="41"/>
        <v>4.2000000000000003E-2</v>
      </c>
      <c r="AC136" s="384">
        <f t="shared" si="41"/>
        <v>4.2000000000000003E-2</v>
      </c>
      <c r="AD136" s="384">
        <f t="shared" si="41"/>
        <v>4.2000000000000003E-2</v>
      </c>
      <c r="AE136" s="384">
        <f t="shared" si="41"/>
        <v>4.2000000000000003E-2</v>
      </c>
      <c r="AF136" s="384">
        <f t="shared" si="41"/>
        <v>4.2000000000000003E-2</v>
      </c>
      <c r="AG136" s="384">
        <f t="shared" si="41"/>
        <v>4.2000000000000003E-2</v>
      </c>
      <c r="AH136" s="384">
        <f t="shared" si="41"/>
        <v>4.2000000000000003E-2</v>
      </c>
      <c r="AI136" s="384">
        <f t="shared" si="41"/>
        <v>4.2000000000000003E-2</v>
      </c>
      <c r="AJ136" s="384">
        <f t="shared" si="41"/>
        <v>4.2000000000000003E-2</v>
      </c>
      <c r="AK136" s="384">
        <f t="shared" si="41"/>
        <v>4.2000000000000003E-2</v>
      </c>
      <c r="AL136" s="384">
        <f t="shared" si="41"/>
        <v>4.2000000000000003E-2</v>
      </c>
      <c r="AM136" s="384">
        <f t="shared" si="41"/>
        <v>4.2000000000000003E-2</v>
      </c>
      <c r="AN136" s="384">
        <f t="shared" si="41"/>
        <v>4.2000000000000003E-2</v>
      </c>
      <c r="AO136" s="384">
        <f t="shared" si="41"/>
        <v>4.2000000000000003E-2</v>
      </c>
      <c r="AP136" s="384">
        <f t="shared" si="41"/>
        <v>4.2000000000000003E-2</v>
      </c>
      <c r="AQ136" s="384">
        <f t="shared" si="41"/>
        <v>4.2000000000000003E-2</v>
      </c>
      <c r="AR136" s="384">
        <f t="shared" si="41"/>
        <v>4.2000000000000003E-2</v>
      </c>
      <c r="AS136" s="384">
        <f t="shared" si="41"/>
        <v>4.2000000000000003E-2</v>
      </c>
      <c r="AT136" s="384">
        <f t="shared" si="41"/>
        <v>4.2000000000000003E-2</v>
      </c>
      <c r="AU136" s="384">
        <f t="shared" si="41"/>
        <v>4.2000000000000003E-2</v>
      </c>
      <c r="AV136" s="384">
        <f t="shared" si="41"/>
        <v>4.2000000000000003E-2</v>
      </c>
      <c r="AW136" s="384">
        <f t="shared" si="41"/>
        <v>4.2000000000000003E-2</v>
      </c>
      <c r="AX136" s="384">
        <f t="shared" si="41"/>
        <v>4.2000000000000003E-2</v>
      </c>
      <c r="AY136" s="384">
        <f t="shared" si="41"/>
        <v>4.2000000000000003E-2</v>
      </c>
    </row>
    <row r="137" spans="1:71" s="183" customFormat="1" ht="15" x14ac:dyDescent="0.2">
      <c r="A137" s="306" t="s">
        <v>503</v>
      </c>
      <c r="B137" s="385"/>
      <c r="C137" s="386">
        <f>(1+B137)*(1+C136)-1</f>
        <v>0</v>
      </c>
      <c r="D137" s="386">
        <f>(1+C137)*(1+D136)-1</f>
        <v>4.6000000000000041E-2</v>
      </c>
      <c r="E137" s="386">
        <f>(1+D137)*(1+E136)-1</f>
        <v>9.2024000000000106E-2</v>
      </c>
      <c r="F137" s="386">
        <f t="shared" ref="F137:AY137" si="42">(1+E137)*(1+F136)-1</f>
        <v>0.13788900800000015</v>
      </c>
      <c r="G137" s="386">
        <f>(1+F137)*(1+G136)-1</f>
        <v>0.18568034633600017</v>
      </c>
      <c r="H137" s="386">
        <f t="shared" si="42"/>
        <v>0.2354789208821122</v>
      </c>
      <c r="I137" s="386">
        <f t="shared" si="42"/>
        <v>0.28736903555916093</v>
      </c>
      <c r="J137" s="386">
        <f t="shared" si="42"/>
        <v>0.34143853505264565</v>
      </c>
      <c r="K137" s="386">
        <f t="shared" si="42"/>
        <v>0.39777895352485682</v>
      </c>
      <c r="L137" s="386">
        <f t="shared" si="42"/>
        <v>0.45648566957290093</v>
      </c>
      <c r="M137" s="386">
        <f t="shared" si="42"/>
        <v>0.51765806769496292</v>
      </c>
      <c r="N137" s="386">
        <f t="shared" si="42"/>
        <v>0.58139970653815132</v>
      </c>
      <c r="O137" s="386">
        <f t="shared" si="42"/>
        <v>0.64781849421275384</v>
      </c>
      <c r="P137" s="386">
        <f t="shared" si="42"/>
        <v>0.71702687096968964</v>
      </c>
      <c r="Q137" s="386">
        <f t="shared" si="42"/>
        <v>0.78914199955041675</v>
      </c>
      <c r="R137" s="386">
        <f t="shared" si="42"/>
        <v>0.86428596353153431</v>
      </c>
      <c r="S137" s="386">
        <f t="shared" si="42"/>
        <v>0.94258597399985877</v>
      </c>
      <c r="T137" s="386">
        <f t="shared" si="42"/>
        <v>1.0241745849078527</v>
      </c>
      <c r="U137" s="386">
        <f t="shared" si="42"/>
        <v>1.1091899174739828</v>
      </c>
      <c r="V137" s="386">
        <f t="shared" si="42"/>
        <v>1.19777589400789</v>
      </c>
      <c r="W137" s="386">
        <f t="shared" si="42"/>
        <v>1.2900824815562215</v>
      </c>
      <c r="X137" s="386">
        <f t="shared" si="42"/>
        <v>1.3862659457815827</v>
      </c>
      <c r="Y137" s="386">
        <f t="shared" si="42"/>
        <v>1.4864891155044093</v>
      </c>
      <c r="Z137" s="386">
        <f t="shared" si="42"/>
        <v>1.5909216583555947</v>
      </c>
      <c r="AA137" s="386">
        <f t="shared" si="42"/>
        <v>1.6997403680065299</v>
      </c>
      <c r="AB137" s="386">
        <f t="shared" si="42"/>
        <v>1.8131294634628041</v>
      </c>
      <c r="AC137" s="386">
        <f t="shared" si="42"/>
        <v>1.9312809009282419</v>
      </c>
      <c r="AD137" s="386">
        <f t="shared" si="42"/>
        <v>2.0543946987672284</v>
      </c>
      <c r="AE137" s="386">
        <f t="shared" si="42"/>
        <v>2.1826792761154521</v>
      </c>
      <c r="AF137" s="386">
        <f t="shared" si="42"/>
        <v>2.3163518057123014</v>
      </c>
      <c r="AG137" s="386">
        <f t="shared" si="42"/>
        <v>2.4556385815522184</v>
      </c>
      <c r="AH137" s="386">
        <f t="shared" si="42"/>
        <v>2.6007754019774119</v>
      </c>
      <c r="AI137" s="386">
        <f t="shared" si="42"/>
        <v>2.7520079688604633</v>
      </c>
      <c r="AJ137" s="386">
        <f t="shared" si="42"/>
        <v>2.909592303552603</v>
      </c>
      <c r="AK137" s="386">
        <f t="shared" si="42"/>
        <v>3.0737951803018122</v>
      </c>
      <c r="AL137" s="386">
        <f t="shared" si="42"/>
        <v>3.2448945778744882</v>
      </c>
      <c r="AM137" s="386">
        <f t="shared" si="42"/>
        <v>3.4231801501452166</v>
      </c>
      <c r="AN137" s="386">
        <f t="shared" si="42"/>
        <v>3.6089537164513157</v>
      </c>
      <c r="AO137" s="386">
        <f t="shared" si="42"/>
        <v>3.8025297725422709</v>
      </c>
      <c r="AP137" s="386">
        <f t="shared" si="42"/>
        <v>4.0042360229890468</v>
      </c>
      <c r="AQ137" s="386">
        <f t="shared" si="42"/>
        <v>4.2144139359545871</v>
      </c>
      <c r="AR137" s="386">
        <f t="shared" si="42"/>
        <v>4.4334193212646804</v>
      </c>
      <c r="AS137" s="386">
        <f t="shared" si="42"/>
        <v>4.6616229327577976</v>
      </c>
      <c r="AT137" s="386">
        <f t="shared" si="42"/>
        <v>4.8994110959336252</v>
      </c>
      <c r="AU137" s="386">
        <f t="shared" si="42"/>
        <v>5.147186361962838</v>
      </c>
      <c r="AV137" s="386">
        <f t="shared" si="42"/>
        <v>5.4053681891652774</v>
      </c>
      <c r="AW137" s="386">
        <f>(1+AV137)*(1+AW136)-1</f>
        <v>5.6743936531102195</v>
      </c>
      <c r="AX137" s="386">
        <f t="shared" si="42"/>
        <v>5.9547181865408492</v>
      </c>
      <c r="AY137" s="386">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3">
        <v>2016</v>
      </c>
      <c r="C139" s="383">
        <f>B139+1</f>
        <v>2017</v>
      </c>
      <c r="D139" s="383">
        <f t="shared" ref="D139:S140" si="43">C139+1</f>
        <v>2018</v>
      </c>
      <c r="E139" s="383">
        <f t="shared" si="43"/>
        <v>2019</v>
      </c>
      <c r="F139" s="383">
        <f t="shared" si="43"/>
        <v>2020</v>
      </c>
      <c r="G139" s="383">
        <f t="shared" si="43"/>
        <v>2021</v>
      </c>
      <c r="H139" s="383">
        <f t="shared" si="43"/>
        <v>2022</v>
      </c>
      <c r="I139" s="383">
        <f t="shared" si="43"/>
        <v>2023</v>
      </c>
      <c r="J139" s="383">
        <f t="shared" si="43"/>
        <v>2024</v>
      </c>
      <c r="K139" s="383">
        <f t="shared" si="43"/>
        <v>2025</v>
      </c>
      <c r="L139" s="383">
        <f t="shared" si="43"/>
        <v>2026</v>
      </c>
      <c r="M139" s="383">
        <f t="shared" si="43"/>
        <v>2027</v>
      </c>
      <c r="N139" s="383">
        <f t="shared" si="43"/>
        <v>2028</v>
      </c>
      <c r="O139" s="383">
        <f t="shared" si="43"/>
        <v>2029</v>
      </c>
      <c r="P139" s="383">
        <f t="shared" si="43"/>
        <v>2030</v>
      </c>
      <c r="Q139" s="383">
        <f t="shared" si="43"/>
        <v>2031</v>
      </c>
      <c r="R139" s="383">
        <f t="shared" si="43"/>
        <v>2032</v>
      </c>
      <c r="S139" s="383">
        <f t="shared" si="43"/>
        <v>2033</v>
      </c>
      <c r="T139" s="383">
        <f t="shared" ref="T139:AI140" si="44">S139+1</f>
        <v>2034</v>
      </c>
      <c r="U139" s="383">
        <f t="shared" si="44"/>
        <v>2035</v>
      </c>
      <c r="V139" s="383">
        <f t="shared" si="44"/>
        <v>2036</v>
      </c>
      <c r="W139" s="383">
        <f t="shared" si="44"/>
        <v>2037</v>
      </c>
      <c r="X139" s="383">
        <f t="shared" si="44"/>
        <v>2038</v>
      </c>
      <c r="Y139" s="383">
        <f t="shared" si="44"/>
        <v>2039</v>
      </c>
      <c r="Z139" s="383">
        <f t="shared" si="44"/>
        <v>2040</v>
      </c>
      <c r="AA139" s="383">
        <f t="shared" si="44"/>
        <v>2041</v>
      </c>
      <c r="AB139" s="383">
        <f t="shared" si="44"/>
        <v>2042</v>
      </c>
      <c r="AC139" s="383">
        <f t="shared" si="44"/>
        <v>2043</v>
      </c>
      <c r="AD139" s="383">
        <f t="shared" si="44"/>
        <v>2044</v>
      </c>
      <c r="AE139" s="383">
        <f t="shared" si="44"/>
        <v>2045</v>
      </c>
      <c r="AF139" s="383">
        <f t="shared" si="44"/>
        <v>2046</v>
      </c>
      <c r="AG139" s="383">
        <f t="shared" si="44"/>
        <v>2047</v>
      </c>
      <c r="AH139" s="383">
        <f t="shared" si="44"/>
        <v>2048</v>
      </c>
      <c r="AI139" s="383">
        <f t="shared" si="44"/>
        <v>2049</v>
      </c>
      <c r="AJ139" s="383">
        <f t="shared" ref="AJ139:AY140" si="45">AI139+1</f>
        <v>2050</v>
      </c>
      <c r="AK139" s="383">
        <f t="shared" si="45"/>
        <v>2051</v>
      </c>
      <c r="AL139" s="383">
        <f t="shared" si="45"/>
        <v>2052</v>
      </c>
      <c r="AM139" s="383">
        <f t="shared" si="45"/>
        <v>2053</v>
      </c>
      <c r="AN139" s="383">
        <f t="shared" si="45"/>
        <v>2054</v>
      </c>
      <c r="AO139" s="383">
        <f t="shared" si="45"/>
        <v>2055</v>
      </c>
      <c r="AP139" s="383">
        <f t="shared" si="45"/>
        <v>2056</v>
      </c>
      <c r="AQ139" s="383">
        <f t="shared" si="45"/>
        <v>2057</v>
      </c>
      <c r="AR139" s="383">
        <f t="shared" si="45"/>
        <v>2058</v>
      </c>
      <c r="AS139" s="383">
        <f t="shared" si="45"/>
        <v>2059</v>
      </c>
      <c r="AT139" s="383">
        <f t="shared" si="45"/>
        <v>2060</v>
      </c>
      <c r="AU139" s="383">
        <f t="shared" si="45"/>
        <v>2061</v>
      </c>
      <c r="AV139" s="383">
        <f t="shared" si="45"/>
        <v>2062</v>
      </c>
      <c r="AW139" s="383">
        <f t="shared" si="45"/>
        <v>2063</v>
      </c>
      <c r="AX139" s="383">
        <f t="shared" si="45"/>
        <v>2064</v>
      </c>
      <c r="AY139" s="383">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87">
        <v>0</v>
      </c>
      <c r="C140" s="387">
        <v>0</v>
      </c>
      <c r="D140" s="387">
        <v>1</v>
      </c>
      <c r="E140" s="387">
        <f>D140+1</f>
        <v>2</v>
      </c>
      <c r="F140" s="387">
        <f t="shared" si="43"/>
        <v>3</v>
      </c>
      <c r="G140" s="387">
        <f t="shared" si="43"/>
        <v>4</v>
      </c>
      <c r="H140" s="387">
        <f t="shared" si="43"/>
        <v>5</v>
      </c>
      <c r="I140" s="387">
        <f t="shared" si="43"/>
        <v>6</v>
      </c>
      <c r="J140" s="387">
        <f t="shared" si="43"/>
        <v>7</v>
      </c>
      <c r="K140" s="387">
        <f t="shared" si="43"/>
        <v>8</v>
      </c>
      <c r="L140" s="387">
        <f t="shared" si="43"/>
        <v>9</v>
      </c>
      <c r="M140" s="387">
        <f t="shared" si="43"/>
        <v>10</v>
      </c>
      <c r="N140" s="387">
        <f t="shared" si="43"/>
        <v>11</v>
      </c>
      <c r="O140" s="387">
        <f t="shared" si="43"/>
        <v>12</v>
      </c>
      <c r="P140" s="387">
        <f t="shared" si="43"/>
        <v>13</v>
      </c>
      <c r="Q140" s="387">
        <f t="shared" si="43"/>
        <v>14</v>
      </c>
      <c r="R140" s="387">
        <f t="shared" si="43"/>
        <v>15</v>
      </c>
      <c r="S140" s="387">
        <f t="shared" si="43"/>
        <v>16</v>
      </c>
      <c r="T140" s="387">
        <f t="shared" si="44"/>
        <v>17</v>
      </c>
      <c r="U140" s="387">
        <f t="shared" si="44"/>
        <v>18</v>
      </c>
      <c r="V140" s="387">
        <f t="shared" si="44"/>
        <v>19</v>
      </c>
      <c r="W140" s="387">
        <f t="shared" si="44"/>
        <v>20</v>
      </c>
      <c r="X140" s="387">
        <f t="shared" si="44"/>
        <v>21</v>
      </c>
      <c r="Y140" s="387">
        <f t="shared" si="44"/>
        <v>22</v>
      </c>
      <c r="Z140" s="387">
        <f t="shared" si="44"/>
        <v>23</v>
      </c>
      <c r="AA140" s="387">
        <f t="shared" si="44"/>
        <v>24</v>
      </c>
      <c r="AB140" s="387">
        <f t="shared" si="44"/>
        <v>25</v>
      </c>
      <c r="AC140" s="387">
        <f t="shared" si="44"/>
        <v>26</v>
      </c>
      <c r="AD140" s="387">
        <f t="shared" si="44"/>
        <v>27</v>
      </c>
      <c r="AE140" s="387">
        <f t="shared" si="44"/>
        <v>28</v>
      </c>
      <c r="AF140" s="387">
        <f t="shared" si="44"/>
        <v>29</v>
      </c>
      <c r="AG140" s="387">
        <f t="shared" si="44"/>
        <v>30</v>
      </c>
      <c r="AH140" s="387">
        <f t="shared" si="44"/>
        <v>31</v>
      </c>
      <c r="AI140" s="387">
        <f t="shared" si="44"/>
        <v>32</v>
      </c>
      <c r="AJ140" s="387">
        <f t="shared" si="45"/>
        <v>33</v>
      </c>
      <c r="AK140" s="387">
        <f t="shared" si="45"/>
        <v>34</v>
      </c>
      <c r="AL140" s="387">
        <f t="shared" si="45"/>
        <v>35</v>
      </c>
      <c r="AM140" s="387">
        <f t="shared" si="45"/>
        <v>36</v>
      </c>
      <c r="AN140" s="387">
        <f t="shared" si="45"/>
        <v>37</v>
      </c>
      <c r="AO140" s="387">
        <f t="shared" si="45"/>
        <v>38</v>
      </c>
      <c r="AP140" s="387">
        <f>AO140+1</f>
        <v>39</v>
      </c>
      <c r="AQ140" s="387">
        <f t="shared" si="45"/>
        <v>40</v>
      </c>
      <c r="AR140" s="387">
        <f t="shared" si="45"/>
        <v>41</v>
      </c>
      <c r="AS140" s="387">
        <f t="shared" si="45"/>
        <v>42</v>
      </c>
      <c r="AT140" s="387">
        <f t="shared" si="45"/>
        <v>43</v>
      </c>
      <c r="AU140" s="387">
        <f t="shared" si="45"/>
        <v>44</v>
      </c>
      <c r="AV140" s="387">
        <f t="shared" si="45"/>
        <v>45</v>
      </c>
      <c r="AW140" s="387">
        <f t="shared" si="45"/>
        <v>46</v>
      </c>
      <c r="AX140" s="387">
        <f t="shared" si="45"/>
        <v>47</v>
      </c>
      <c r="AY140" s="387">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88">
        <f>AVERAGE(A140:B140)</f>
        <v>0</v>
      </c>
      <c r="C141" s="388">
        <f>AVERAGE(B140:C140)</f>
        <v>0</v>
      </c>
      <c r="D141" s="388">
        <f>AVERAGE(C140:D140)</f>
        <v>0.5</v>
      </c>
      <c r="E141" s="388">
        <f>AVERAGE(D140:E140)</f>
        <v>1.5</v>
      </c>
      <c r="F141" s="388">
        <f t="shared" ref="F141:AO141" si="46">AVERAGE(E140:F140)</f>
        <v>2.5</v>
      </c>
      <c r="G141" s="388">
        <f t="shared" si="46"/>
        <v>3.5</v>
      </c>
      <c r="H141" s="388">
        <f t="shared" si="46"/>
        <v>4.5</v>
      </c>
      <c r="I141" s="388">
        <f t="shared" si="46"/>
        <v>5.5</v>
      </c>
      <c r="J141" s="388">
        <f t="shared" si="46"/>
        <v>6.5</v>
      </c>
      <c r="K141" s="388">
        <f t="shared" si="46"/>
        <v>7.5</v>
      </c>
      <c r="L141" s="388">
        <f t="shared" si="46"/>
        <v>8.5</v>
      </c>
      <c r="M141" s="388">
        <f t="shared" si="46"/>
        <v>9.5</v>
      </c>
      <c r="N141" s="388">
        <f t="shared" si="46"/>
        <v>10.5</v>
      </c>
      <c r="O141" s="388">
        <f t="shared" si="46"/>
        <v>11.5</v>
      </c>
      <c r="P141" s="388">
        <f t="shared" si="46"/>
        <v>12.5</v>
      </c>
      <c r="Q141" s="388">
        <f t="shared" si="46"/>
        <v>13.5</v>
      </c>
      <c r="R141" s="388">
        <f t="shared" si="46"/>
        <v>14.5</v>
      </c>
      <c r="S141" s="388">
        <f t="shared" si="46"/>
        <v>15.5</v>
      </c>
      <c r="T141" s="388">
        <f t="shared" si="46"/>
        <v>16.5</v>
      </c>
      <c r="U141" s="388">
        <f t="shared" si="46"/>
        <v>17.5</v>
      </c>
      <c r="V141" s="388">
        <f t="shared" si="46"/>
        <v>18.5</v>
      </c>
      <c r="W141" s="388">
        <f t="shared" si="46"/>
        <v>19.5</v>
      </c>
      <c r="X141" s="388">
        <f t="shared" si="46"/>
        <v>20.5</v>
      </c>
      <c r="Y141" s="388">
        <f t="shared" si="46"/>
        <v>21.5</v>
      </c>
      <c r="Z141" s="388">
        <f t="shared" si="46"/>
        <v>22.5</v>
      </c>
      <c r="AA141" s="388">
        <f t="shared" si="46"/>
        <v>23.5</v>
      </c>
      <c r="AB141" s="388">
        <f t="shared" si="46"/>
        <v>24.5</v>
      </c>
      <c r="AC141" s="388">
        <f t="shared" si="46"/>
        <v>25.5</v>
      </c>
      <c r="AD141" s="388">
        <f t="shared" si="46"/>
        <v>26.5</v>
      </c>
      <c r="AE141" s="388">
        <f t="shared" si="46"/>
        <v>27.5</v>
      </c>
      <c r="AF141" s="388">
        <f t="shared" si="46"/>
        <v>28.5</v>
      </c>
      <c r="AG141" s="388">
        <f t="shared" si="46"/>
        <v>29.5</v>
      </c>
      <c r="AH141" s="388">
        <f t="shared" si="46"/>
        <v>30.5</v>
      </c>
      <c r="AI141" s="388">
        <f t="shared" si="46"/>
        <v>31.5</v>
      </c>
      <c r="AJ141" s="388">
        <f t="shared" si="46"/>
        <v>32.5</v>
      </c>
      <c r="AK141" s="388">
        <f t="shared" si="46"/>
        <v>33.5</v>
      </c>
      <c r="AL141" s="388">
        <f t="shared" si="46"/>
        <v>34.5</v>
      </c>
      <c r="AM141" s="388">
        <f t="shared" si="46"/>
        <v>35.5</v>
      </c>
      <c r="AN141" s="388">
        <f t="shared" si="46"/>
        <v>36.5</v>
      </c>
      <c r="AO141" s="388">
        <f t="shared" si="46"/>
        <v>37.5</v>
      </c>
      <c r="AP141" s="388">
        <f>AVERAGE(AO140:AP140)</f>
        <v>38.5</v>
      </c>
      <c r="AQ141" s="388">
        <f t="shared" ref="AQ141:AY141" si="47">AVERAGE(AP140:AQ140)</f>
        <v>39.5</v>
      </c>
      <c r="AR141" s="388">
        <f t="shared" si="47"/>
        <v>40.5</v>
      </c>
      <c r="AS141" s="388">
        <f t="shared" si="47"/>
        <v>41.5</v>
      </c>
      <c r="AT141" s="388">
        <f t="shared" si="47"/>
        <v>42.5</v>
      </c>
      <c r="AU141" s="388">
        <f t="shared" si="47"/>
        <v>43.5</v>
      </c>
      <c r="AV141" s="388">
        <f t="shared" si="47"/>
        <v>44.5</v>
      </c>
      <c r="AW141" s="388">
        <f t="shared" si="47"/>
        <v>45.5</v>
      </c>
      <c r="AX141" s="388">
        <f t="shared" si="47"/>
        <v>46.5</v>
      </c>
      <c r="AY141" s="388">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SheetLayoutView="70" workbookViewId="0">
      <selection activeCell="I26" sqref="I26"/>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8" t="str">
        <f>'2. паспорт  ТП'!A4:S4</f>
        <v>Год раскрытия информации: 2023 год</v>
      </c>
      <c r="B5" s="428"/>
      <c r="C5" s="428"/>
      <c r="D5" s="428"/>
      <c r="E5" s="428"/>
      <c r="F5" s="428"/>
      <c r="G5" s="428"/>
      <c r="H5" s="428"/>
      <c r="I5" s="428"/>
      <c r="J5" s="428"/>
      <c r="K5" s="428"/>
      <c r="L5" s="428"/>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9" t="s">
        <v>6</v>
      </c>
      <c r="B7" s="439"/>
      <c r="C7" s="439"/>
      <c r="D7" s="439"/>
      <c r="E7" s="439"/>
      <c r="F7" s="439"/>
      <c r="G7" s="439"/>
      <c r="H7" s="439"/>
      <c r="I7" s="439"/>
      <c r="J7" s="439"/>
      <c r="K7" s="439"/>
      <c r="L7" s="439"/>
    </row>
    <row r="8" spans="1:44" ht="18.75" x14ac:dyDescent="0.25">
      <c r="A8" s="439"/>
      <c r="B8" s="439"/>
      <c r="C8" s="439"/>
      <c r="D8" s="439"/>
      <c r="E8" s="439"/>
      <c r="F8" s="439"/>
      <c r="G8" s="439"/>
      <c r="H8" s="439"/>
      <c r="I8" s="439"/>
      <c r="J8" s="439"/>
      <c r="K8" s="439"/>
      <c r="L8" s="439"/>
    </row>
    <row r="9" spans="1:44" x14ac:dyDescent="0.25">
      <c r="A9" s="440" t="str">
        <f>'1. паспорт местоположение'!A9:C9</f>
        <v>Акционерное общество "Россети Янтарь"</v>
      </c>
      <c r="B9" s="440"/>
      <c r="C9" s="440"/>
      <c r="D9" s="440"/>
      <c r="E9" s="440"/>
      <c r="F9" s="440"/>
      <c r="G9" s="440"/>
      <c r="H9" s="440"/>
      <c r="I9" s="440"/>
      <c r="J9" s="440"/>
      <c r="K9" s="440"/>
      <c r="L9" s="440"/>
    </row>
    <row r="10" spans="1:44" x14ac:dyDescent="0.25">
      <c r="A10" s="444" t="s">
        <v>5</v>
      </c>
      <c r="B10" s="444"/>
      <c r="C10" s="444"/>
      <c r="D10" s="444"/>
      <c r="E10" s="444"/>
      <c r="F10" s="444"/>
      <c r="G10" s="444"/>
      <c r="H10" s="444"/>
      <c r="I10" s="444"/>
      <c r="J10" s="444"/>
      <c r="K10" s="444"/>
      <c r="L10" s="444"/>
    </row>
    <row r="11" spans="1:44" ht="18.75" x14ac:dyDescent="0.25">
      <c r="A11" s="439"/>
      <c r="B11" s="439"/>
      <c r="C11" s="439"/>
      <c r="D11" s="439"/>
      <c r="E11" s="439"/>
      <c r="F11" s="439"/>
      <c r="G11" s="439"/>
      <c r="H11" s="439"/>
      <c r="I11" s="439"/>
      <c r="J11" s="439"/>
      <c r="K11" s="439"/>
      <c r="L11" s="439"/>
    </row>
    <row r="12" spans="1:44" x14ac:dyDescent="0.25">
      <c r="A12" s="440" t="str">
        <f>'1. паспорт местоположение'!A12:C12</f>
        <v>L_949-93</v>
      </c>
      <c r="B12" s="440"/>
      <c r="C12" s="440"/>
      <c r="D12" s="440"/>
      <c r="E12" s="440"/>
      <c r="F12" s="440"/>
      <c r="G12" s="440"/>
      <c r="H12" s="440"/>
      <c r="I12" s="440"/>
      <c r="J12" s="440"/>
      <c r="K12" s="440"/>
      <c r="L12" s="440"/>
    </row>
    <row r="13" spans="1:44" x14ac:dyDescent="0.25">
      <c r="A13" s="444" t="s">
        <v>4</v>
      </c>
      <c r="B13" s="444"/>
      <c r="C13" s="444"/>
      <c r="D13" s="444"/>
      <c r="E13" s="444"/>
      <c r="F13" s="444"/>
      <c r="G13" s="444"/>
      <c r="H13" s="444"/>
      <c r="I13" s="444"/>
      <c r="J13" s="444"/>
      <c r="K13" s="444"/>
      <c r="L13" s="444"/>
    </row>
    <row r="14" spans="1:44" ht="18.75" x14ac:dyDescent="0.25">
      <c r="A14" s="445"/>
      <c r="B14" s="445"/>
      <c r="C14" s="445"/>
      <c r="D14" s="445"/>
      <c r="E14" s="445"/>
      <c r="F14" s="445"/>
      <c r="G14" s="445"/>
      <c r="H14" s="445"/>
      <c r="I14" s="445"/>
      <c r="J14" s="445"/>
      <c r="K14" s="445"/>
      <c r="L14" s="445"/>
    </row>
    <row r="15" spans="1:44" x14ac:dyDescent="0.25">
      <c r="A15" s="440" t="str">
        <f>'1. паспорт местоположение'!A15</f>
        <v>Расширение просек ВЛ 15 кВ № 15-322 площадью 10,941 га и реконструкция участка ВЛ 15 кВ № 15-322 протяженностью 1,38 км с заменой голого провода на СИП</v>
      </c>
      <c r="B15" s="440"/>
      <c r="C15" s="440"/>
      <c r="D15" s="440"/>
      <c r="E15" s="440"/>
      <c r="F15" s="440"/>
      <c r="G15" s="440"/>
      <c r="H15" s="440"/>
      <c r="I15" s="440"/>
      <c r="J15" s="440"/>
      <c r="K15" s="440"/>
      <c r="L15" s="440"/>
    </row>
    <row r="16" spans="1:44" x14ac:dyDescent="0.25">
      <c r="A16" s="444" t="s">
        <v>3</v>
      </c>
      <c r="B16" s="444"/>
      <c r="C16" s="444"/>
      <c r="D16" s="444"/>
      <c r="E16" s="444"/>
      <c r="F16" s="444"/>
      <c r="G16" s="444"/>
      <c r="H16" s="444"/>
      <c r="I16" s="444"/>
      <c r="J16" s="444"/>
      <c r="K16" s="444"/>
      <c r="L16" s="444"/>
    </row>
    <row r="17" spans="1:12" ht="15.75" customHeight="1" x14ac:dyDescent="0.25">
      <c r="L17" s="78"/>
    </row>
    <row r="18" spans="1:12" x14ac:dyDescent="0.25">
      <c r="K18" s="77"/>
    </row>
    <row r="19" spans="1:12" ht="15.75" customHeight="1" x14ac:dyDescent="0.25">
      <c r="A19" s="514" t="s">
        <v>429</v>
      </c>
      <c r="B19" s="514"/>
      <c r="C19" s="514"/>
      <c r="D19" s="514"/>
      <c r="E19" s="514"/>
      <c r="F19" s="514"/>
      <c r="G19" s="514"/>
      <c r="H19" s="514"/>
      <c r="I19" s="514"/>
      <c r="J19" s="514"/>
      <c r="K19" s="514"/>
      <c r="L19" s="514"/>
    </row>
    <row r="20" spans="1:12" x14ac:dyDescent="0.25">
      <c r="A20" s="57"/>
      <c r="B20" s="57"/>
      <c r="C20" s="76"/>
      <c r="D20" s="76"/>
      <c r="E20" s="76"/>
      <c r="F20" s="76"/>
      <c r="G20" s="76"/>
      <c r="H20" s="76"/>
      <c r="I20" s="76"/>
      <c r="J20" s="76"/>
      <c r="K20" s="76"/>
      <c r="L20" s="76"/>
    </row>
    <row r="21" spans="1:12" ht="28.5" customHeight="1" x14ac:dyDescent="0.25">
      <c r="A21" s="506" t="s">
        <v>214</v>
      </c>
      <c r="B21" s="506" t="s">
        <v>213</v>
      </c>
      <c r="C21" s="512" t="s">
        <v>361</v>
      </c>
      <c r="D21" s="512"/>
      <c r="E21" s="512"/>
      <c r="F21" s="512"/>
      <c r="G21" s="512"/>
      <c r="H21" s="512"/>
      <c r="I21" s="507" t="s">
        <v>212</v>
      </c>
      <c r="J21" s="509" t="s">
        <v>363</v>
      </c>
      <c r="K21" s="506" t="s">
        <v>211</v>
      </c>
      <c r="L21" s="508" t="s">
        <v>362</v>
      </c>
    </row>
    <row r="22" spans="1:12" ht="58.5" customHeight="1" x14ac:dyDescent="0.25">
      <c r="A22" s="506"/>
      <c r="B22" s="506"/>
      <c r="C22" s="513" t="s">
        <v>1</v>
      </c>
      <c r="D22" s="513"/>
      <c r="E22" s="513" t="s">
        <v>8</v>
      </c>
      <c r="F22" s="513"/>
      <c r="G22" s="513" t="s">
        <v>574</v>
      </c>
      <c r="H22" s="513"/>
      <c r="I22" s="507"/>
      <c r="J22" s="510"/>
      <c r="K22" s="506"/>
      <c r="L22" s="508"/>
    </row>
    <row r="23" spans="1:12" ht="31.5" x14ac:dyDescent="0.25">
      <c r="A23" s="506"/>
      <c r="B23" s="506"/>
      <c r="C23" s="75" t="s">
        <v>210</v>
      </c>
      <c r="D23" s="75" t="s">
        <v>209</v>
      </c>
      <c r="E23" s="75" t="s">
        <v>210</v>
      </c>
      <c r="F23" s="75" t="s">
        <v>209</v>
      </c>
      <c r="G23" s="319" t="s">
        <v>210</v>
      </c>
      <c r="H23" s="319" t="s">
        <v>209</v>
      </c>
      <c r="I23" s="507"/>
      <c r="J23" s="511"/>
      <c r="K23" s="506"/>
      <c r="L23" s="508"/>
    </row>
    <row r="24" spans="1:12" x14ac:dyDescent="0.25">
      <c r="A24" s="62">
        <v>1</v>
      </c>
      <c r="B24" s="62">
        <v>2</v>
      </c>
      <c r="C24" s="75">
        <v>3</v>
      </c>
      <c r="D24" s="75">
        <v>4</v>
      </c>
      <c r="E24" s="75">
        <v>5</v>
      </c>
      <c r="F24" s="75">
        <v>6</v>
      </c>
      <c r="G24" s="319">
        <v>7</v>
      </c>
      <c r="H24" s="319">
        <v>8</v>
      </c>
      <c r="I24" s="75">
        <v>9</v>
      </c>
      <c r="J24" s="75">
        <v>10</v>
      </c>
      <c r="K24" s="75">
        <v>11</v>
      </c>
      <c r="L24" s="75">
        <v>12</v>
      </c>
    </row>
    <row r="25" spans="1:12" ht="15.75" customHeight="1" x14ac:dyDescent="0.25">
      <c r="A25" s="69">
        <v>1</v>
      </c>
      <c r="B25" s="70" t="s">
        <v>208</v>
      </c>
      <c r="C25" s="320"/>
      <c r="D25" s="320"/>
      <c r="E25" s="320"/>
      <c r="F25" s="320"/>
      <c r="G25" s="320"/>
      <c r="H25" s="320"/>
      <c r="I25" s="73"/>
      <c r="J25" s="73"/>
      <c r="K25" s="67"/>
      <c r="L25" s="79"/>
    </row>
    <row r="26" spans="1:12" ht="21.75" customHeight="1" x14ac:dyDescent="0.25">
      <c r="A26" s="69" t="s">
        <v>207</v>
      </c>
      <c r="B26" s="74" t="s">
        <v>368</v>
      </c>
      <c r="C26" s="359" t="s">
        <v>464</v>
      </c>
      <c r="D26" s="359" t="s">
        <v>464</v>
      </c>
      <c r="E26" s="359" t="s">
        <v>464</v>
      </c>
      <c r="F26" s="359" t="s">
        <v>464</v>
      </c>
      <c r="G26" s="359" t="s">
        <v>464</v>
      </c>
      <c r="H26" s="359" t="s">
        <v>464</v>
      </c>
      <c r="I26" s="360"/>
      <c r="J26" s="73"/>
      <c r="K26" s="67"/>
      <c r="L26" s="67"/>
    </row>
    <row r="27" spans="1:12" s="58" customFormat="1" ht="39" customHeight="1" x14ac:dyDescent="0.25">
      <c r="A27" s="69" t="s">
        <v>206</v>
      </c>
      <c r="B27" s="74" t="s">
        <v>370</v>
      </c>
      <c r="C27" s="359" t="s">
        <v>464</v>
      </c>
      <c r="D27" s="359" t="s">
        <v>464</v>
      </c>
      <c r="E27" s="359" t="s">
        <v>464</v>
      </c>
      <c r="F27" s="359" t="s">
        <v>464</v>
      </c>
      <c r="G27" s="359" t="s">
        <v>464</v>
      </c>
      <c r="H27" s="359" t="s">
        <v>464</v>
      </c>
      <c r="I27" s="360"/>
      <c r="J27" s="73"/>
      <c r="K27" s="67"/>
      <c r="L27" s="67"/>
    </row>
    <row r="28" spans="1:12" s="58" customFormat="1" ht="70.5" customHeight="1" x14ac:dyDescent="0.25">
      <c r="A28" s="69" t="s">
        <v>369</v>
      </c>
      <c r="B28" s="74" t="s">
        <v>374</v>
      </c>
      <c r="C28" s="359" t="s">
        <v>464</v>
      </c>
      <c r="D28" s="359" t="s">
        <v>464</v>
      </c>
      <c r="E28" s="359" t="s">
        <v>464</v>
      </c>
      <c r="F28" s="359" t="s">
        <v>464</v>
      </c>
      <c r="G28" s="359" t="s">
        <v>464</v>
      </c>
      <c r="H28" s="359" t="s">
        <v>464</v>
      </c>
      <c r="I28" s="360"/>
      <c r="J28" s="73"/>
      <c r="K28" s="67"/>
      <c r="L28" s="67"/>
    </row>
    <row r="29" spans="1:12" s="58" customFormat="1" ht="54" customHeight="1" x14ac:dyDescent="0.25">
      <c r="A29" s="69" t="s">
        <v>205</v>
      </c>
      <c r="B29" s="74" t="s">
        <v>373</v>
      </c>
      <c r="C29" s="359" t="s">
        <v>464</v>
      </c>
      <c r="D29" s="359" t="s">
        <v>464</v>
      </c>
      <c r="E29" s="359" t="s">
        <v>464</v>
      </c>
      <c r="F29" s="359" t="s">
        <v>464</v>
      </c>
      <c r="G29" s="359" t="s">
        <v>464</v>
      </c>
      <c r="H29" s="359" t="s">
        <v>464</v>
      </c>
      <c r="I29" s="360"/>
      <c r="J29" s="73"/>
      <c r="K29" s="67"/>
      <c r="L29" s="67"/>
    </row>
    <row r="30" spans="1:12" s="58" customFormat="1" ht="42" customHeight="1" x14ac:dyDescent="0.25">
      <c r="A30" s="69" t="s">
        <v>204</v>
      </c>
      <c r="B30" s="74" t="s">
        <v>375</v>
      </c>
      <c r="C30" s="359" t="s">
        <v>464</v>
      </c>
      <c r="D30" s="359" t="s">
        <v>464</v>
      </c>
      <c r="E30" s="359" t="s">
        <v>464</v>
      </c>
      <c r="F30" s="359" t="s">
        <v>464</v>
      </c>
      <c r="G30" s="359" t="s">
        <v>464</v>
      </c>
      <c r="H30" s="359" t="s">
        <v>464</v>
      </c>
      <c r="I30" s="360"/>
      <c r="J30" s="73"/>
      <c r="K30" s="67"/>
      <c r="L30" s="67"/>
    </row>
    <row r="31" spans="1:12" s="58" customFormat="1" ht="37.5" customHeight="1" x14ac:dyDescent="0.25">
      <c r="A31" s="69" t="s">
        <v>203</v>
      </c>
      <c r="B31" s="68" t="s">
        <v>371</v>
      </c>
      <c r="C31" s="359" t="s">
        <v>464</v>
      </c>
      <c r="D31" s="359" t="s">
        <v>464</v>
      </c>
      <c r="E31" s="359" t="s">
        <v>464</v>
      </c>
      <c r="F31" s="359" t="s">
        <v>464</v>
      </c>
      <c r="G31" s="359" t="s">
        <v>464</v>
      </c>
      <c r="H31" s="359" t="s">
        <v>464</v>
      </c>
      <c r="I31" s="360"/>
      <c r="J31" s="73"/>
      <c r="K31" s="67"/>
      <c r="L31" s="67"/>
    </row>
    <row r="32" spans="1:12" s="58" customFormat="1" ht="31.5" x14ac:dyDescent="0.25">
      <c r="A32" s="69" t="s">
        <v>201</v>
      </c>
      <c r="B32" s="68" t="s">
        <v>376</v>
      </c>
      <c r="C32" s="359" t="s">
        <v>464</v>
      </c>
      <c r="D32" s="359" t="s">
        <v>464</v>
      </c>
      <c r="E32" s="359" t="s">
        <v>464</v>
      </c>
      <c r="F32" s="359" t="s">
        <v>464</v>
      </c>
      <c r="G32" s="359" t="s">
        <v>464</v>
      </c>
      <c r="H32" s="359" t="s">
        <v>464</v>
      </c>
      <c r="I32" s="360"/>
      <c r="J32" s="73"/>
      <c r="K32" s="67"/>
      <c r="L32" s="67"/>
    </row>
    <row r="33" spans="1:12" s="58" customFormat="1" ht="37.5" customHeight="1" x14ac:dyDescent="0.25">
      <c r="A33" s="69" t="s">
        <v>387</v>
      </c>
      <c r="B33" s="68" t="s">
        <v>308</v>
      </c>
      <c r="C33" s="359" t="s">
        <v>464</v>
      </c>
      <c r="D33" s="359" t="s">
        <v>464</v>
      </c>
      <c r="E33" s="359" t="s">
        <v>464</v>
      </c>
      <c r="F33" s="359" t="s">
        <v>464</v>
      </c>
      <c r="G33" s="359" t="s">
        <v>464</v>
      </c>
      <c r="H33" s="359" t="s">
        <v>464</v>
      </c>
      <c r="I33" s="360"/>
      <c r="J33" s="73"/>
      <c r="K33" s="67"/>
      <c r="L33" s="67"/>
    </row>
    <row r="34" spans="1:12" s="58" customFormat="1" ht="47.25" customHeight="1" x14ac:dyDescent="0.25">
      <c r="A34" s="69" t="s">
        <v>388</v>
      </c>
      <c r="B34" s="68" t="s">
        <v>380</v>
      </c>
      <c r="C34" s="359" t="s">
        <v>464</v>
      </c>
      <c r="D34" s="359" t="s">
        <v>464</v>
      </c>
      <c r="E34" s="359" t="s">
        <v>464</v>
      </c>
      <c r="F34" s="359" t="s">
        <v>464</v>
      </c>
      <c r="G34" s="359" t="s">
        <v>464</v>
      </c>
      <c r="H34" s="359" t="s">
        <v>464</v>
      </c>
      <c r="I34" s="360"/>
      <c r="J34" s="72"/>
      <c r="K34" s="72"/>
      <c r="L34" s="67"/>
    </row>
    <row r="35" spans="1:12" s="58" customFormat="1" ht="49.5" customHeight="1" x14ac:dyDescent="0.25">
      <c r="A35" s="69" t="s">
        <v>389</v>
      </c>
      <c r="B35" s="68" t="s">
        <v>202</v>
      </c>
      <c r="C35" s="359" t="s">
        <v>464</v>
      </c>
      <c r="D35" s="359" t="s">
        <v>464</v>
      </c>
      <c r="E35" s="359" t="s">
        <v>464</v>
      </c>
      <c r="F35" s="359" t="s">
        <v>464</v>
      </c>
      <c r="G35" s="359" t="s">
        <v>464</v>
      </c>
      <c r="H35" s="359" t="s">
        <v>464</v>
      </c>
      <c r="I35" s="360"/>
      <c r="J35" s="72"/>
      <c r="K35" s="72"/>
      <c r="L35" s="67"/>
    </row>
    <row r="36" spans="1:12" ht="37.5" customHeight="1" x14ac:dyDescent="0.25">
      <c r="A36" s="69" t="s">
        <v>390</v>
      </c>
      <c r="B36" s="68" t="s">
        <v>372</v>
      </c>
      <c r="C36" s="361" t="s">
        <v>464</v>
      </c>
      <c r="D36" s="361" t="s">
        <v>464</v>
      </c>
      <c r="E36" s="361" t="s">
        <v>464</v>
      </c>
      <c r="F36" s="361" t="s">
        <v>464</v>
      </c>
      <c r="G36" s="361" t="s">
        <v>464</v>
      </c>
      <c r="H36" s="361" t="s">
        <v>464</v>
      </c>
      <c r="I36" s="365"/>
      <c r="J36" s="71"/>
      <c r="K36" s="67"/>
      <c r="L36" s="67"/>
    </row>
    <row r="37" spans="1:12" x14ac:dyDescent="0.25">
      <c r="A37" s="69" t="s">
        <v>391</v>
      </c>
      <c r="B37" s="68" t="s">
        <v>200</v>
      </c>
      <c r="C37" s="362" t="s">
        <v>464</v>
      </c>
      <c r="D37" s="362" t="s">
        <v>464</v>
      </c>
      <c r="E37" s="362" t="s">
        <v>464</v>
      </c>
      <c r="F37" s="362" t="s">
        <v>464</v>
      </c>
      <c r="G37" s="362" t="s">
        <v>464</v>
      </c>
      <c r="H37" s="362" t="s">
        <v>464</v>
      </c>
      <c r="I37" s="365"/>
      <c r="J37" s="71"/>
      <c r="K37" s="67"/>
      <c r="L37" s="67"/>
    </row>
    <row r="38" spans="1:12" x14ac:dyDescent="0.25">
      <c r="A38" s="69" t="s">
        <v>392</v>
      </c>
      <c r="B38" s="70" t="s">
        <v>199</v>
      </c>
      <c r="C38" s="363"/>
      <c r="D38" s="363"/>
      <c r="E38" s="363"/>
      <c r="F38" s="363"/>
      <c r="G38" s="363"/>
      <c r="H38" s="363"/>
      <c r="I38" s="366"/>
      <c r="J38" s="67"/>
      <c r="K38" s="67"/>
      <c r="L38" s="67"/>
    </row>
    <row r="39" spans="1:12" ht="63" x14ac:dyDescent="0.25">
      <c r="A39" s="69">
        <v>2</v>
      </c>
      <c r="B39" s="68" t="s">
        <v>377</v>
      </c>
      <c r="C39" s="389">
        <v>43676</v>
      </c>
      <c r="D39" s="389">
        <v>43676</v>
      </c>
      <c r="E39" s="389">
        <v>43676</v>
      </c>
      <c r="F39" s="389">
        <v>43676</v>
      </c>
      <c r="G39" s="389">
        <v>43676</v>
      </c>
      <c r="H39" s="389">
        <v>43676</v>
      </c>
      <c r="I39" s="366">
        <v>100</v>
      </c>
      <c r="J39" s="67"/>
      <c r="K39" s="67"/>
      <c r="L39" s="67"/>
    </row>
    <row r="40" spans="1:12" ht="33.75" customHeight="1" x14ac:dyDescent="0.25">
      <c r="A40" s="69" t="s">
        <v>198</v>
      </c>
      <c r="B40" s="68" t="s">
        <v>379</v>
      </c>
      <c r="C40" s="361" t="s">
        <v>464</v>
      </c>
      <c r="D40" s="361" t="s">
        <v>464</v>
      </c>
      <c r="E40" s="361" t="s">
        <v>464</v>
      </c>
      <c r="F40" s="361" t="s">
        <v>464</v>
      </c>
      <c r="G40" s="361" t="s">
        <v>464</v>
      </c>
      <c r="H40" s="361" t="s">
        <v>464</v>
      </c>
      <c r="I40" s="366"/>
      <c r="J40" s="67"/>
      <c r="K40" s="67"/>
      <c r="L40" s="67"/>
    </row>
    <row r="41" spans="1:12" ht="63" customHeight="1" x14ac:dyDescent="0.25">
      <c r="A41" s="69" t="s">
        <v>197</v>
      </c>
      <c r="B41" s="70" t="s">
        <v>460</v>
      </c>
      <c r="C41" s="364"/>
      <c r="D41" s="364"/>
      <c r="E41" s="364"/>
      <c r="F41" s="364"/>
      <c r="G41" s="364"/>
      <c r="H41" s="364"/>
      <c r="I41" s="366"/>
      <c r="J41" s="67"/>
      <c r="K41" s="67"/>
      <c r="L41" s="67"/>
    </row>
    <row r="42" spans="1:12" ht="58.5" customHeight="1" x14ac:dyDescent="0.25">
      <c r="A42" s="69">
        <v>3</v>
      </c>
      <c r="B42" s="68" t="s">
        <v>378</v>
      </c>
      <c r="C42" s="363" t="s">
        <v>464</v>
      </c>
      <c r="D42" s="363" t="s">
        <v>464</v>
      </c>
      <c r="E42" s="363" t="s">
        <v>464</v>
      </c>
      <c r="F42" s="363" t="s">
        <v>464</v>
      </c>
      <c r="G42" s="363" t="s">
        <v>464</v>
      </c>
      <c r="H42" s="363" t="s">
        <v>464</v>
      </c>
      <c r="I42" s="366"/>
      <c r="J42" s="67"/>
      <c r="K42" s="67"/>
      <c r="L42" s="67"/>
    </row>
    <row r="43" spans="1:12" ht="34.5" customHeight="1" x14ac:dyDescent="0.25">
      <c r="A43" s="69" t="s">
        <v>196</v>
      </c>
      <c r="B43" s="68" t="s">
        <v>194</v>
      </c>
      <c r="C43" s="363" t="s">
        <v>464</v>
      </c>
      <c r="D43" s="363" t="s">
        <v>464</v>
      </c>
      <c r="E43" s="363" t="s">
        <v>464</v>
      </c>
      <c r="F43" s="363" t="s">
        <v>464</v>
      </c>
      <c r="G43" s="363" t="s">
        <v>464</v>
      </c>
      <c r="H43" s="363" t="s">
        <v>464</v>
      </c>
      <c r="I43" s="366"/>
      <c r="J43" s="67"/>
      <c r="K43" s="67"/>
      <c r="L43" s="67"/>
    </row>
    <row r="44" spans="1:12" ht="24.75" customHeight="1" x14ac:dyDescent="0.25">
      <c r="A44" s="69" t="s">
        <v>195</v>
      </c>
      <c r="B44" s="68" t="s">
        <v>192</v>
      </c>
      <c r="C44" s="424">
        <v>44502</v>
      </c>
      <c r="D44" s="424">
        <v>44552</v>
      </c>
      <c r="E44" s="424">
        <v>44502</v>
      </c>
      <c r="F44" s="424">
        <v>44552</v>
      </c>
      <c r="G44" s="424">
        <v>44502</v>
      </c>
      <c r="H44" s="424">
        <v>44552</v>
      </c>
      <c r="I44" s="366">
        <v>100</v>
      </c>
      <c r="J44" s="67"/>
      <c r="K44" s="67"/>
      <c r="L44" s="67"/>
    </row>
    <row r="45" spans="1:12" ht="90.75" customHeight="1" x14ac:dyDescent="0.25">
      <c r="A45" s="69" t="s">
        <v>193</v>
      </c>
      <c r="B45" s="68" t="s">
        <v>383</v>
      </c>
      <c r="C45" s="363" t="s">
        <v>464</v>
      </c>
      <c r="D45" s="363" t="s">
        <v>464</v>
      </c>
      <c r="E45" s="363" t="s">
        <v>464</v>
      </c>
      <c r="F45" s="363" t="s">
        <v>464</v>
      </c>
      <c r="G45" s="363" t="s">
        <v>464</v>
      </c>
      <c r="H45" s="363" t="s">
        <v>464</v>
      </c>
      <c r="I45" s="366"/>
      <c r="J45" s="67"/>
      <c r="K45" s="67"/>
      <c r="L45" s="67"/>
    </row>
    <row r="46" spans="1:12" ht="167.25" customHeight="1" x14ac:dyDescent="0.25">
      <c r="A46" s="69" t="s">
        <v>191</v>
      </c>
      <c r="B46" s="68" t="s">
        <v>381</v>
      </c>
      <c r="C46" s="363" t="s">
        <v>464</v>
      </c>
      <c r="D46" s="363" t="s">
        <v>464</v>
      </c>
      <c r="E46" s="363" t="s">
        <v>464</v>
      </c>
      <c r="F46" s="363" t="s">
        <v>464</v>
      </c>
      <c r="G46" s="363" t="s">
        <v>464</v>
      </c>
      <c r="H46" s="363" t="s">
        <v>464</v>
      </c>
      <c r="I46" s="366"/>
      <c r="J46" s="67"/>
      <c r="K46" s="67"/>
      <c r="L46" s="67"/>
    </row>
    <row r="47" spans="1:12" ht="30.75" customHeight="1" x14ac:dyDescent="0.25">
      <c r="A47" s="69" t="s">
        <v>189</v>
      </c>
      <c r="B47" s="68" t="s">
        <v>190</v>
      </c>
      <c r="C47" s="389">
        <v>44571</v>
      </c>
      <c r="D47" s="389">
        <v>44592</v>
      </c>
      <c r="E47" s="389">
        <v>44571</v>
      </c>
      <c r="F47" s="389">
        <v>44592</v>
      </c>
      <c r="G47" s="389">
        <v>44571</v>
      </c>
      <c r="H47" s="389">
        <v>44592</v>
      </c>
      <c r="I47" s="366">
        <v>100</v>
      </c>
      <c r="J47" s="366"/>
      <c r="K47" s="67"/>
      <c r="L47" s="67"/>
    </row>
    <row r="48" spans="1:12" ht="37.5" customHeight="1" x14ac:dyDescent="0.25">
      <c r="A48" s="69" t="s">
        <v>393</v>
      </c>
      <c r="B48" s="70" t="s">
        <v>188</v>
      </c>
      <c r="C48" s="363"/>
      <c r="D48" s="363"/>
      <c r="E48" s="363"/>
      <c r="F48" s="363"/>
      <c r="G48" s="363"/>
      <c r="H48" s="363"/>
      <c r="I48" s="366"/>
      <c r="J48" s="366"/>
      <c r="K48" s="67"/>
      <c r="L48" s="67"/>
    </row>
    <row r="49" spans="1:12" ht="35.25" customHeight="1" x14ac:dyDescent="0.25">
      <c r="A49" s="69">
        <v>4</v>
      </c>
      <c r="B49" s="68" t="s">
        <v>186</v>
      </c>
      <c r="C49" s="363" t="s">
        <v>464</v>
      </c>
      <c r="D49" s="363" t="s">
        <v>464</v>
      </c>
      <c r="E49" s="363" t="s">
        <v>464</v>
      </c>
      <c r="F49" s="363" t="s">
        <v>464</v>
      </c>
      <c r="G49" s="363" t="s">
        <v>464</v>
      </c>
      <c r="H49" s="363" t="s">
        <v>464</v>
      </c>
      <c r="I49" s="366"/>
      <c r="J49" s="366"/>
      <c r="K49" s="67"/>
      <c r="L49" s="67"/>
    </row>
    <row r="50" spans="1:12" ht="86.25" customHeight="1" x14ac:dyDescent="0.25">
      <c r="A50" s="69" t="s">
        <v>187</v>
      </c>
      <c r="B50" s="68" t="s">
        <v>382</v>
      </c>
      <c r="C50" s="389" t="s">
        <v>579</v>
      </c>
      <c r="D50" s="389" t="s">
        <v>579</v>
      </c>
      <c r="E50" s="389" t="s">
        <v>579</v>
      </c>
      <c r="F50" s="389" t="s">
        <v>579</v>
      </c>
      <c r="G50" s="389" t="s">
        <v>579</v>
      </c>
      <c r="H50" s="389" t="s">
        <v>579</v>
      </c>
      <c r="I50" s="366">
        <v>100</v>
      </c>
      <c r="J50" s="366"/>
      <c r="K50" s="67"/>
      <c r="L50" s="67"/>
    </row>
    <row r="51" spans="1:12" ht="77.25" customHeight="1" x14ac:dyDescent="0.25">
      <c r="A51" s="69" t="s">
        <v>185</v>
      </c>
      <c r="B51" s="68" t="s">
        <v>384</v>
      </c>
      <c r="C51" s="363" t="s">
        <v>464</v>
      </c>
      <c r="D51" s="363" t="s">
        <v>464</v>
      </c>
      <c r="E51" s="363" t="s">
        <v>464</v>
      </c>
      <c r="F51" s="363" t="s">
        <v>464</v>
      </c>
      <c r="G51" s="363" t="s">
        <v>464</v>
      </c>
      <c r="H51" s="363" t="s">
        <v>464</v>
      </c>
      <c r="I51" s="366"/>
      <c r="J51" s="366"/>
      <c r="K51" s="67"/>
      <c r="L51" s="67"/>
    </row>
    <row r="52" spans="1:12" ht="71.25" customHeight="1" x14ac:dyDescent="0.25">
      <c r="A52" s="69" t="s">
        <v>183</v>
      </c>
      <c r="B52" s="68" t="s">
        <v>184</v>
      </c>
      <c r="C52" s="363" t="s">
        <v>464</v>
      </c>
      <c r="D52" s="363" t="s">
        <v>464</v>
      </c>
      <c r="E52" s="363" t="s">
        <v>464</v>
      </c>
      <c r="F52" s="363" t="s">
        <v>464</v>
      </c>
      <c r="G52" s="363" t="s">
        <v>464</v>
      </c>
      <c r="H52" s="363" t="s">
        <v>464</v>
      </c>
      <c r="I52" s="366"/>
      <c r="J52" s="366"/>
      <c r="K52" s="67"/>
      <c r="L52" s="67"/>
    </row>
    <row r="53" spans="1:12" ht="48" customHeight="1" x14ac:dyDescent="0.25">
      <c r="A53" s="69" t="s">
        <v>181</v>
      </c>
      <c r="B53" s="123" t="s">
        <v>385</v>
      </c>
      <c r="C53" s="389" t="s">
        <v>579</v>
      </c>
      <c r="D53" s="389" t="s">
        <v>579</v>
      </c>
      <c r="E53" s="389" t="s">
        <v>579</v>
      </c>
      <c r="F53" s="389" t="s">
        <v>579</v>
      </c>
      <c r="G53" s="389" t="s">
        <v>579</v>
      </c>
      <c r="H53" s="389" t="s">
        <v>579</v>
      </c>
      <c r="I53" s="366">
        <v>100</v>
      </c>
      <c r="J53" s="366"/>
      <c r="K53" s="67"/>
      <c r="L53" s="67"/>
    </row>
    <row r="54" spans="1:12" ht="46.5" customHeight="1" x14ac:dyDescent="0.25">
      <c r="A54" s="69" t="s">
        <v>386</v>
      </c>
      <c r="B54" s="68" t="s">
        <v>182</v>
      </c>
      <c r="C54" s="389">
        <v>44571</v>
      </c>
      <c r="D54" s="389">
        <v>44592</v>
      </c>
      <c r="E54" s="389">
        <v>44571</v>
      </c>
      <c r="F54" s="389">
        <v>44592</v>
      </c>
      <c r="G54" s="389">
        <v>44571</v>
      </c>
      <c r="H54" s="389">
        <v>44592</v>
      </c>
      <c r="I54" s="366">
        <v>100</v>
      </c>
      <c r="J54" s="366"/>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2022-12-21T07:31:16Z</dcterms:modified>
</cp:coreProperties>
</file>