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9000" windowWidth="11940" windowHeight="115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L30" i="24" l="1"/>
  <c r="M30" i="24"/>
  <c r="N30" i="24"/>
  <c r="O30" i="24"/>
  <c r="P30" i="24"/>
  <c r="L24" i="24"/>
  <c r="M24" i="24"/>
  <c r="N24" i="24"/>
  <c r="O24" i="24"/>
  <c r="P24" i="24"/>
  <c r="Q24" i="24"/>
  <c r="F30" i="24"/>
  <c r="E30" i="24"/>
  <c r="D30" i="24"/>
  <c r="C30" i="24"/>
  <c r="C24" i="24"/>
  <c r="D24" i="24"/>
  <c r="E26" i="24"/>
  <c r="F26" i="24" s="1"/>
  <c r="E27" i="24"/>
  <c r="F27" i="24"/>
  <c r="E28" i="24"/>
  <c r="F28" i="24" s="1"/>
  <c r="E29" i="24"/>
  <c r="F29" i="24"/>
  <c r="E31" i="24"/>
  <c r="F31" i="24"/>
  <c r="E32" i="24"/>
  <c r="F32" i="24" s="1"/>
  <c r="E33" i="24"/>
  <c r="F33" i="24"/>
  <c r="E34" i="24"/>
  <c r="F34" i="24" s="1"/>
  <c r="E35" i="24"/>
  <c r="F35" i="24"/>
  <c r="E36" i="24"/>
  <c r="F36" i="24" s="1"/>
  <c r="E37" i="24"/>
  <c r="F37" i="24"/>
  <c r="E38" i="24"/>
  <c r="F38" i="24" s="1"/>
  <c r="E39" i="24"/>
  <c r="F39" i="24"/>
  <c r="E40" i="24"/>
  <c r="F40" i="24" s="1"/>
  <c r="E41" i="24"/>
  <c r="F41" i="24"/>
  <c r="E42" i="24"/>
  <c r="F42" i="24"/>
  <c r="E43" i="24"/>
  <c r="F43" i="24"/>
  <c r="E44" i="24"/>
  <c r="F44" i="24"/>
  <c r="E45" i="24"/>
  <c r="F45" i="24"/>
  <c r="E46" i="24"/>
  <c r="F46" i="24"/>
  <c r="E47" i="24"/>
  <c r="F47" i="24"/>
  <c r="E48" i="24"/>
  <c r="F48" i="24"/>
  <c r="E49" i="24"/>
  <c r="F49" i="24"/>
  <c r="E50" i="24"/>
  <c r="F50" i="24"/>
  <c r="E51" i="24"/>
  <c r="F51" i="24"/>
  <c r="E52" i="24"/>
  <c r="F52" i="24"/>
  <c r="E53" i="24"/>
  <c r="F53" i="24"/>
  <c r="E54" i="24"/>
  <c r="F54" i="24"/>
  <c r="E55" i="24"/>
  <c r="F55" i="24"/>
  <c r="E56" i="24"/>
  <c r="F56" i="24"/>
  <c r="E57" i="24"/>
  <c r="F57" i="24"/>
  <c r="E58" i="24"/>
  <c r="F58" i="24"/>
  <c r="E59" i="24"/>
  <c r="F59" i="24"/>
  <c r="E60" i="24"/>
  <c r="F60" i="24"/>
  <c r="E61" i="24"/>
  <c r="F61" i="24"/>
  <c r="E62" i="24"/>
  <c r="F62" i="24"/>
  <c r="E63" i="24"/>
  <c r="F63" i="24"/>
  <c r="E64" i="24"/>
  <c r="F64" i="24"/>
  <c r="F25" i="24"/>
  <c r="E25" i="24"/>
  <c r="B22" i="25" l="1"/>
  <c r="B79" i="25" l="1"/>
  <c r="B75" i="25" s="1"/>
  <c r="D37" i="25" s="1"/>
  <c r="E35" i="25"/>
  <c r="F35" i="25" s="1"/>
  <c r="G35" i="25" s="1"/>
  <c r="H35" i="25" s="1"/>
  <c r="I35" i="25" s="1"/>
  <c r="J35" i="25" s="1"/>
  <c r="K35" i="25" s="1"/>
  <c r="L35" i="25" s="1"/>
  <c r="M35" i="25" s="1"/>
  <c r="N35" i="25" s="1"/>
  <c r="C72" i="25"/>
  <c r="D72" i="25" s="1"/>
  <c r="E72" i="25" s="1"/>
  <c r="F72" i="25" s="1"/>
  <c r="G72" i="25" s="1"/>
  <c r="H72" i="25" s="1"/>
  <c r="I72" i="25" s="1"/>
  <c r="J72" i="25" s="1"/>
  <c r="K72" i="25" s="1"/>
  <c r="L72" i="25" s="1"/>
  <c r="M72" i="25" s="1"/>
  <c r="N72" i="25" s="1"/>
  <c r="N61" i="25" s="1"/>
  <c r="B61" i="25"/>
  <c r="AD26" i="5" l="1"/>
  <c r="B29" i="22" s="1"/>
  <c r="C77" i="25" l="1"/>
  <c r="D77" i="25" s="1"/>
  <c r="E77" i="25" s="1"/>
  <c r="F77" i="25" s="1"/>
  <c r="G77" i="25" s="1"/>
  <c r="H77" i="25" s="1"/>
  <c r="I77" i="25" s="1"/>
  <c r="J77" i="25" s="1"/>
  <c r="K77" i="25" s="1"/>
  <c r="L77" i="25" s="1"/>
  <c r="M77" i="25" s="1"/>
  <c r="N77" i="25" s="1"/>
  <c r="B50" i="22" l="1"/>
  <c r="O77" i="25" l="1"/>
  <c r="Y33" i="24"/>
  <c r="Y27" i="24"/>
  <c r="Q43" i="24"/>
  <c r="S30" i="24"/>
  <c r="R30" i="24"/>
  <c r="Q30" i="24"/>
  <c r="S24" i="24"/>
  <c r="R24" i="24"/>
  <c r="G24" i="24"/>
  <c r="C78" i="25"/>
  <c r="E44" i="25"/>
  <c r="A12" i="6"/>
  <c r="D78" i="25" l="1"/>
  <c r="E78" i="25" s="1"/>
  <c r="F78" i="25" s="1"/>
  <c r="C79" i="25"/>
  <c r="D26" i="5"/>
  <c r="V50" i="24"/>
  <c r="C75" i="25" l="1"/>
  <c r="E37" i="25" s="1"/>
  <c r="D79" i="25"/>
  <c r="G78" i="25"/>
  <c r="Y64" i="24"/>
  <c r="X64" i="24"/>
  <c r="Y63" i="24"/>
  <c r="X63" i="24"/>
  <c r="Y62" i="24"/>
  <c r="X62" i="24"/>
  <c r="Y61" i="24"/>
  <c r="X61" i="24"/>
  <c r="Y60" i="24"/>
  <c r="X60" i="24"/>
  <c r="Y59" i="24"/>
  <c r="X59" i="24"/>
  <c r="Y57" i="24"/>
  <c r="X57" i="24"/>
  <c r="Y56" i="24"/>
  <c r="X56" i="24"/>
  <c r="Y55" i="24"/>
  <c r="X55" i="24"/>
  <c r="Y54" i="24"/>
  <c r="X54" i="24"/>
  <c r="Y53" i="24"/>
  <c r="X53" i="24"/>
  <c r="Y52" i="24"/>
  <c r="X52" i="24"/>
  <c r="Y51" i="24"/>
  <c r="X51" i="24"/>
  <c r="Y50" i="24"/>
  <c r="X50" i="24"/>
  <c r="Y49" i="24"/>
  <c r="X49" i="24"/>
  <c r="Y48" i="24"/>
  <c r="X48" i="24"/>
  <c r="Y47" i="24"/>
  <c r="X47" i="24"/>
  <c r="Y46" i="24"/>
  <c r="X46" i="24"/>
  <c r="Y45" i="24"/>
  <c r="X45" i="24"/>
  <c r="Y44" i="24"/>
  <c r="X44" i="24"/>
  <c r="Y43" i="24"/>
  <c r="Y42" i="24"/>
  <c r="X42" i="24"/>
  <c r="Y41" i="24"/>
  <c r="X41" i="24"/>
  <c r="Y40" i="24"/>
  <c r="X40" i="24"/>
  <c r="Y39" i="24"/>
  <c r="X39" i="24"/>
  <c r="Y38" i="24"/>
  <c r="X38" i="24"/>
  <c r="Y37" i="24"/>
  <c r="X37" i="24"/>
  <c r="Y36" i="24"/>
  <c r="X36" i="24"/>
  <c r="Y35" i="24"/>
  <c r="X35" i="24"/>
  <c r="X34" i="24"/>
  <c r="X33" i="24"/>
  <c r="X32" i="24"/>
  <c r="X31" i="24"/>
  <c r="X29" i="24"/>
  <c r="X28" i="24"/>
  <c r="X27" i="24"/>
  <c r="X26" i="24"/>
  <c r="X25" i="24"/>
  <c r="D75" i="25" l="1"/>
  <c r="F37" i="25" s="1"/>
  <c r="E79" i="25"/>
  <c r="H78" i="25"/>
  <c r="K24" i="24"/>
  <c r="K30" i="24"/>
  <c r="J30" i="24"/>
  <c r="G30" i="24"/>
  <c r="B54" i="22" l="1"/>
  <c r="E75" i="25"/>
  <c r="G37" i="25" s="1"/>
  <c r="F79" i="25"/>
  <c r="I78" i="25"/>
  <c r="A12" i="5"/>
  <c r="F75" i="25" l="1"/>
  <c r="H37" i="25" s="1"/>
  <c r="G79" i="25"/>
  <c r="J78" i="25"/>
  <c r="T43" i="24"/>
  <c r="X43" i="24" s="1"/>
  <c r="U43" i="24"/>
  <c r="H24" i="24"/>
  <c r="I24" i="24"/>
  <c r="J24" i="24"/>
  <c r="T24" i="24"/>
  <c r="U24" i="24"/>
  <c r="V24" i="24"/>
  <c r="T58" i="24"/>
  <c r="X58" i="24" s="1"/>
  <c r="B53" i="22" l="1"/>
  <c r="X24" i="24"/>
  <c r="G75" i="25"/>
  <c r="I37" i="25" s="1"/>
  <c r="H79" i="25"/>
  <c r="K78" i="25"/>
  <c r="H75" i="25" l="1"/>
  <c r="J37" i="25" s="1"/>
  <c r="I79" i="25"/>
  <c r="L78" i="25"/>
  <c r="D53" i="25"/>
  <c r="C53" i="25"/>
  <c r="E53" i="25"/>
  <c r="C40" i="25"/>
  <c r="I75" i="25" l="1"/>
  <c r="K37" i="25" s="1"/>
  <c r="J79" i="25"/>
  <c r="M78" i="25"/>
  <c r="F44" i="25"/>
  <c r="C67" i="25"/>
  <c r="D67" i="25" s="1"/>
  <c r="E67" i="25" s="1"/>
  <c r="F67" i="25" s="1"/>
  <c r="G67" i="25" s="1"/>
  <c r="H67" i="25" s="1"/>
  <c r="I67" i="25" s="1"/>
  <c r="J67" i="25" s="1"/>
  <c r="K67" i="25" s="1"/>
  <c r="L67" i="25" s="1"/>
  <c r="M67" i="25" s="1"/>
  <c r="N67" i="25" s="1"/>
  <c r="M61" i="25"/>
  <c r="L61" i="25"/>
  <c r="K61" i="25"/>
  <c r="J61" i="25"/>
  <c r="I61" i="25"/>
  <c r="H61" i="25"/>
  <c r="G61" i="25"/>
  <c r="F61" i="25"/>
  <c r="E61" i="25"/>
  <c r="D61" i="25"/>
  <c r="C61" i="25"/>
  <c r="B36" i="25"/>
  <c r="C36" i="25" s="1"/>
  <c r="D36" i="25" s="1"/>
  <c r="E36" i="25" s="1"/>
  <c r="F36" i="25" s="1"/>
  <c r="G36" i="25" s="1"/>
  <c r="H36" i="25" s="1"/>
  <c r="I36" i="25" s="1"/>
  <c r="J36" i="25" s="1"/>
  <c r="K36" i="25" s="1"/>
  <c r="L36" i="25" s="1"/>
  <c r="M36" i="25" s="1"/>
  <c r="N36" i="25" s="1"/>
  <c r="B33" i="25"/>
  <c r="A12" i="22"/>
  <c r="A5" i="22"/>
  <c r="A5" i="25"/>
  <c r="A12" i="25"/>
  <c r="J75" i="25" l="1"/>
  <c r="L37" i="25" s="1"/>
  <c r="K79" i="25"/>
  <c r="N78" i="25"/>
  <c r="F53" i="25"/>
  <c r="G44" i="25"/>
  <c r="K75" i="25" l="1"/>
  <c r="M37" i="25" s="1"/>
  <c r="L79" i="25"/>
  <c r="O78" i="25"/>
  <c r="H44" i="25"/>
  <c r="G53" i="25"/>
  <c r="D40" i="25"/>
  <c r="C42" i="25"/>
  <c r="L75" i="25" l="1"/>
  <c r="N37" i="25" s="1"/>
  <c r="M79" i="25"/>
  <c r="I44" i="25"/>
  <c r="H53" i="25"/>
  <c r="E40" i="25"/>
  <c r="D42" i="25"/>
  <c r="C41" i="25"/>
  <c r="M75" i="25" l="1"/>
  <c r="O79" i="25"/>
  <c r="O75" i="25" s="1"/>
  <c r="N79" i="25"/>
  <c r="J44" i="25"/>
  <c r="I53" i="25"/>
  <c r="F40" i="25"/>
  <c r="E42" i="25"/>
  <c r="D41" i="25"/>
  <c r="C43" i="25"/>
  <c r="C45" i="25" s="1"/>
  <c r="D43" i="25" l="1"/>
  <c r="D45" i="25" s="1"/>
  <c r="N75" i="25"/>
  <c r="K44" i="25"/>
  <c r="J53" i="25"/>
  <c r="G40" i="25"/>
  <c r="C47" i="25"/>
  <c r="C48" i="25" s="1"/>
  <c r="C52" i="25"/>
  <c r="E41" i="25"/>
  <c r="F42" i="25"/>
  <c r="D47" i="25" l="1"/>
  <c r="D48" i="25" s="1"/>
  <c r="D55" i="25" s="1"/>
  <c r="D52" i="25"/>
  <c r="L44" i="25"/>
  <c r="K53" i="25"/>
  <c r="H40" i="25"/>
  <c r="C55" i="25"/>
  <c r="E43" i="25"/>
  <c r="E45" i="25" s="1"/>
  <c r="F41" i="25"/>
  <c r="G42" i="25"/>
  <c r="M44" i="25" l="1"/>
  <c r="L53" i="25"/>
  <c r="I40" i="25"/>
  <c r="F43" i="25"/>
  <c r="D49" i="25"/>
  <c r="H42" i="25"/>
  <c r="G41" i="25"/>
  <c r="E52" i="25"/>
  <c r="E47" i="25"/>
  <c r="E48" i="25" s="1"/>
  <c r="C49" i="25"/>
  <c r="N44" i="25" l="1"/>
  <c r="M53" i="25"/>
  <c r="F45" i="25"/>
  <c r="F52" i="25" s="1"/>
  <c r="J40" i="25"/>
  <c r="I42" i="25"/>
  <c r="H41" i="25"/>
  <c r="G43" i="25"/>
  <c r="G45" i="25" s="1"/>
  <c r="E49" i="25"/>
  <c r="N53" i="25" l="1"/>
  <c r="F47" i="25"/>
  <c r="F48" i="25" s="1"/>
  <c r="F55" i="25" s="1"/>
  <c r="K40" i="25"/>
  <c r="I41" i="25"/>
  <c r="J42" i="25"/>
  <c r="E55" i="25"/>
  <c r="F49" i="25" l="1"/>
  <c r="L40" i="25"/>
  <c r="G47" i="25"/>
  <c r="G48" i="25" s="1"/>
  <c r="G52" i="25"/>
  <c r="I43" i="25"/>
  <c r="I45" i="25" s="1"/>
  <c r="J41" i="25"/>
  <c r="K42" i="25"/>
  <c r="M40" i="25" l="1"/>
  <c r="J43" i="25"/>
  <c r="G55" i="25"/>
  <c r="L42" i="25"/>
  <c r="K41" i="25"/>
  <c r="K43" i="25" s="1"/>
  <c r="K45" i="25" s="1"/>
  <c r="J45" i="25" l="1"/>
  <c r="J52" i="25" s="1"/>
  <c r="N40" i="25"/>
  <c r="G49" i="25"/>
  <c r="K47" i="25"/>
  <c r="K48" i="25" s="1"/>
  <c r="K52" i="25"/>
  <c r="M42" i="25"/>
  <c r="L41" i="25"/>
  <c r="L43" i="25" s="1"/>
  <c r="L45" i="25" s="1"/>
  <c r="I52" i="25"/>
  <c r="I47" i="25"/>
  <c r="I48" i="25" s="1"/>
  <c r="J47" i="25" l="1"/>
  <c r="J48" i="25" s="1"/>
  <c r="J55" i="25" s="1"/>
  <c r="I55" i="25"/>
  <c r="I49" i="25"/>
  <c r="L47" i="25"/>
  <c r="L48" i="25" s="1"/>
  <c r="L52" i="25"/>
  <c r="K55" i="25"/>
  <c r="M41" i="25"/>
  <c r="N42" i="25"/>
  <c r="J49" i="25" l="1"/>
  <c r="M43" i="25"/>
  <c r="N41" i="25"/>
  <c r="L55" i="25"/>
  <c r="K49" i="25"/>
  <c r="M45" i="25" l="1"/>
  <c r="M52" i="25" s="1"/>
  <c r="N43" i="25"/>
  <c r="L49" i="25"/>
  <c r="M47" i="25" l="1"/>
  <c r="M48" i="25" s="1"/>
  <c r="M55" i="25" s="1"/>
  <c r="N45" i="25"/>
  <c r="N47" i="25" s="1"/>
  <c r="N52" i="25" l="1"/>
  <c r="M49" i="25"/>
  <c r="N48" i="25"/>
  <c r="N55" i="25" s="1"/>
  <c r="N49" i="25" l="1"/>
  <c r="A15" i="25" l="1"/>
  <c r="A9" i="25"/>
  <c r="N34" i="24" l="1"/>
  <c r="Y34" i="24" s="1"/>
  <c r="N32" i="24"/>
  <c r="Y32" i="24" s="1"/>
  <c r="W30" i="24"/>
  <c r="V30" i="24"/>
  <c r="U30" i="24"/>
  <c r="T30" i="24"/>
  <c r="X30" i="24" s="1"/>
  <c r="N29" i="24"/>
  <c r="N28" i="24"/>
  <c r="Y28" i="24" s="1"/>
  <c r="N26" i="24"/>
  <c r="Y26" i="24" s="1"/>
  <c r="W24" i="24"/>
  <c r="A14" i="24"/>
  <c r="A11" i="24"/>
  <c r="A8" i="24"/>
  <c r="A4" i="24"/>
  <c r="B41" i="22"/>
  <c r="B22" i="22"/>
  <c r="A15" i="22"/>
  <c r="B21" i="22" s="1"/>
  <c r="A9" i="22"/>
  <c r="A15" i="6"/>
  <c r="V58" i="24" l="1"/>
  <c r="Y58" i="24" s="1"/>
  <c r="Y29" i="24"/>
  <c r="E24" i="24"/>
  <c r="N31" i="24" l="1"/>
  <c r="F24" i="24"/>
  <c r="N25" i="24"/>
  <c r="B73" i="22"/>
  <c r="B75" i="22"/>
  <c r="Y25" i="24" l="1"/>
  <c r="Y24" i="24"/>
  <c r="C48" i="7" s="1"/>
  <c r="Y31" i="24"/>
  <c r="A6" i="13"/>
  <c r="A5" i="6"/>
  <c r="B56" i="25" l="1"/>
  <c r="C56" i="25" s="1"/>
  <c r="Y30" i="24"/>
  <c r="C49" i="7" s="1"/>
  <c r="A8" i="17"/>
  <c r="E9" i="14"/>
  <c r="A14" i="12"/>
  <c r="D56" i="25" l="1"/>
  <c r="E56" i="25" s="1"/>
  <c r="F56" i="25" s="1"/>
  <c r="A15" i="5"/>
  <c r="N26" i="5" s="1"/>
  <c r="A9" i="5"/>
  <c r="A5" i="5"/>
  <c r="A15" i="16"/>
  <c r="A12" i="16"/>
  <c r="A9" i="16"/>
  <c r="A15" i="10"/>
  <c r="A12" i="10"/>
  <c r="A9" i="10"/>
  <c r="A5" i="10"/>
  <c r="A4" i="17"/>
  <c r="A14" i="17"/>
  <c r="A11" i="17"/>
  <c r="A5" i="14"/>
  <c r="A4" i="12"/>
  <c r="A5" i="16" s="1"/>
  <c r="A9" i="6"/>
  <c r="E15" i="14"/>
  <c r="E12" i="14"/>
  <c r="A16" i="13"/>
  <c r="A13" i="13"/>
  <c r="A10" i="13"/>
  <c r="A11" i="12"/>
  <c r="A8" i="12"/>
  <c r="G56" i="25" l="1"/>
  <c r="H56" i="2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56" i="25" l="1"/>
  <c r="J56" i="25" s="1"/>
  <c r="K56" i="25" s="1"/>
  <c r="H43" i="25"/>
  <c r="H45" i="25" s="1"/>
  <c r="L56" i="25" l="1"/>
  <c r="M56" i="25" s="1"/>
  <c r="N56" i="25" s="1"/>
  <c r="H52" i="25"/>
  <c r="H47" i="25"/>
  <c r="H48" i="25" s="1"/>
  <c r="H55" i="25" s="1"/>
  <c r="B59" i="25"/>
  <c r="B64" i="25" l="1"/>
  <c r="H49" i="25"/>
  <c r="B60" i="25"/>
  <c r="B65" i="25" s="1"/>
  <c r="B62" i="25"/>
  <c r="C59" i="25"/>
  <c r="C64" i="25" l="1"/>
  <c r="B63" i="25"/>
  <c r="B66" i="25" s="1"/>
  <c r="C60" i="25"/>
  <c r="C62" i="25"/>
  <c r="F59" i="25"/>
  <c r="F62" i="25" s="1"/>
  <c r="E59" i="25"/>
  <c r="D59" i="25"/>
  <c r="D64" i="25" s="1"/>
  <c r="E62" i="25" l="1"/>
  <c r="F64" i="25"/>
  <c r="E64" i="25"/>
  <c r="E60" i="25"/>
  <c r="D60" i="25"/>
  <c r="C63" i="25"/>
  <c r="C66" i="25" s="1"/>
  <c r="F60" i="25"/>
  <c r="C65" i="25"/>
  <c r="D62" i="25"/>
  <c r="F63" i="25" s="1"/>
  <c r="F65" i="25" l="1"/>
  <c r="E65" i="25"/>
  <c r="E63" i="25"/>
  <c r="F66" i="25" s="1"/>
  <c r="D63" i="25"/>
  <c r="D66" i="25" s="1"/>
  <c r="D65" i="25"/>
  <c r="G59" i="25"/>
  <c r="I59" i="25"/>
  <c r="I62" i="25" s="1"/>
  <c r="H59" i="25"/>
  <c r="H62" i="25" s="1"/>
  <c r="N59" i="25"/>
  <c r="N62" i="25" s="1"/>
  <c r="J59" i="25"/>
  <c r="J62" i="25" s="1"/>
  <c r="L59" i="25"/>
  <c r="L62" i="25" s="1"/>
  <c r="K59" i="25"/>
  <c r="K62" i="25" s="1"/>
  <c r="M59" i="25"/>
  <c r="M62" i="25" s="1"/>
  <c r="G64" i="25" l="1"/>
  <c r="H64" i="25"/>
  <c r="M64" i="25"/>
  <c r="N64" i="25"/>
  <c r="K64" i="25"/>
  <c r="L64" i="25"/>
  <c r="J64" i="25"/>
  <c r="I64" i="25"/>
  <c r="N60" i="25"/>
  <c r="L60" i="25"/>
  <c r="M60" i="25"/>
  <c r="H60" i="25"/>
  <c r="K60" i="25"/>
  <c r="I60" i="25"/>
  <c r="J60" i="25"/>
  <c r="G60" i="25"/>
  <c r="G65" i="25" s="1"/>
  <c r="E66" i="25"/>
  <c r="G62" i="25"/>
  <c r="I65" i="25" l="1"/>
  <c r="K65" i="25"/>
  <c r="N65" i="25"/>
  <c r="H65" i="25"/>
  <c r="M63" i="25"/>
  <c r="N63" i="25"/>
  <c r="G24" i="25" s="1"/>
  <c r="L63" i="25"/>
  <c r="G63" i="25"/>
  <c r="G66" i="25" s="1"/>
  <c r="H63" i="25"/>
  <c r="I63" i="25"/>
  <c r="J63" i="25"/>
  <c r="K63" i="25"/>
  <c r="L65" i="25"/>
  <c r="M65" i="25"/>
  <c r="J65" i="25"/>
  <c r="K66" i="25" l="1"/>
  <c r="J66" i="25"/>
  <c r="I66" i="25"/>
  <c r="L66" i="25"/>
  <c r="G22" i="25"/>
  <c r="N66" i="25"/>
  <c r="M66" i="25"/>
  <c r="H66" i="25"/>
  <c r="G23" i="25" l="1"/>
  <c r="B32" i="22" l="1"/>
  <c r="B30" i="22" s="1"/>
  <c r="B67" i="22" l="1"/>
  <c r="B52" i="22"/>
  <c r="B60" i="22"/>
  <c r="B38" i="22"/>
  <c r="B34" i="22"/>
  <c r="B64" i="22"/>
  <c r="B56" i="22"/>
  <c r="B47" i="22"/>
  <c r="B43" i="22"/>
  <c r="B72" i="22"/>
  <c r="B74" i="22"/>
</calcChain>
</file>

<file path=xl/sharedStrings.xml><?xml version="1.0" encoding="utf-8"?>
<sst xmlns="http://schemas.openxmlformats.org/spreadsheetml/2006/main" count="1111" uniqueCount="576">
  <si>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</si>
  <si>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</si>
  <si>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</si>
  <si>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</si>
  <si>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</si>
  <si>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</si>
  <si>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</si>
  <si>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</si>
  <si>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</si>
  <si>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</si>
  <si>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</si>
  <si>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</si>
  <si>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</si>
  <si>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</si>
  <si>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</si>
  <si>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</si>
  <si>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</si>
  <si>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</si>
  <si>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</si>
  <si>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</si>
  <si>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</si>
  <si>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</si>
  <si>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</si>
  <si>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</si>
  <si>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</si>
  <si>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</si>
  <si>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</si>
  <si>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</si>
  <si>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</si>
  <si>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</si>
  <si>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</si>
  <si>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</si>
  <si>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</si>
  <si>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</si>
  <si>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</si>
  <si>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</si>
  <si>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</si>
  <si>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</si>
  <si>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</si>
  <si>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</si>
  <si>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</si>
  <si>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</si>
  <si>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</si>
  <si>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</si>
  <si>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</si>
  <si>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</si>
  <si>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</si>
  <si>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</si>
  <si>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</si>
  <si>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</si>
  <si>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</si>
  <si>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</si>
  <si>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</si>
  <si>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</si>
  <si>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</si>
  <si>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</si>
  <si>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</si>
  <si>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</si>
  <si>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</si>
  <si>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</si>
  <si>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</si>
  <si>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</si>
  <si>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</si>
  <si>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</si>
  <si>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</si>
  <si>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</si>
  <si>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</si>
  <si>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</si>
  <si>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</si>
  <si>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</si>
  <si>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</si>
  <si>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</si>
  <si>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</si>
  <si>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</si>
  <si>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</si>
  <si>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</si>
  <si>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</si>
  <si>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</si>
  <si>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</si>
  <si>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</si>
  <si>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</si>
  <si>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</si>
  <si>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</si>
  <si>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</si>
  <si>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</si>
  <si>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</si>
  <si>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</si>
  <si>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</si>
  <si>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</si>
  <si>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</si>
  <si>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</si>
  <si>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</si>
  <si>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</si>
  <si>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</si>
  <si>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</si>
  <si>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</si>
  <si>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</si>
  <si>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</si>
  <si>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</si>
  <si>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</si>
  <si>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</si>
  <si>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</si>
  <si>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</si>
  <si>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</si>
  <si>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</si>
  <si>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</si>
  <si>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</si>
  <si>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</si>
  <si>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</si>
  <si>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</si>
  <si>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</si>
  <si>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</si>
  <si>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</si>
  <si>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</si>
  <si>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</si>
  <si>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</si>
  <si>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</si>
  <si>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</si>
  <si>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</si>
  <si>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</si>
  <si>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</si>
  <si>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</si>
  <si>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</si>
  <si>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</si>
  <si>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</si>
  <si>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</si>
  <si>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</si>
  <si>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</si>
  <si>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</si>
  <si>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</si>
  <si>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</si>
  <si>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</si>
  <si>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</si>
  <si>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</si>
  <si>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</si>
  <si>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</si>
  <si>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</si>
  <si>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</si>
  <si>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</si>
  <si>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</si>
  <si>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</si>
  <si>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</si>
  <si>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</si>
  <si>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</si>
  <si>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</si>
  <si>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</si>
  <si>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</si>
  <si>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</si>
  <si>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</si>
  <si>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</si>
  <si>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</si>
  <si>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</si>
  <si>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</si>
  <si>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</si>
  <si>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</si>
  <si>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</si>
  <si>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</si>
  <si>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</si>
  <si>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</si>
  <si>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</si>
  <si>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</si>
  <si>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</si>
  <si>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</si>
  <si>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</si>
  <si>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</si>
  <si>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</si>
  <si>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</si>
  <si>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</si>
  <si>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</si>
  <si>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</si>
  <si>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</si>
  <si>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</si>
  <si>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</si>
  <si>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</si>
  <si>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</si>
  <si>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</si>
  <si>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</si>
  <si>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</si>
  <si>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</si>
  <si>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</si>
  <si>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</si>
  <si>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</si>
  <si>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</si>
  <si>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</si>
  <si>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</si>
  <si>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</si>
  <si>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</si>
  <si>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</si>
  <si>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</si>
  <si>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</si>
  <si>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</si>
  <si>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</si>
  <si>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</si>
  <si>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</si>
  <si>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</si>
  <si>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</si>
  <si>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</si>
  <si>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</si>
  <si>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</si>
  <si>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</si>
  <si>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</si>
  <si>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</si>
  <si>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</si>
  <si>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</si>
  <si>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</si>
  <si>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</si>
  <si>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</si>
  <si>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</si>
  <si>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</si>
  <si>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</si>
  <si>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</si>
  <si>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</si>
  <si>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</si>
  <si>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</si>
  <si>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</si>
  <si>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</si>
  <si>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</si>
  <si>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</si>
  <si>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</si>
  <si>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</si>
  <si>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</si>
  <si>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</si>
  <si>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</si>
  <si>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</si>
  <si>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</si>
  <si>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</si>
  <si>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</si>
  <si>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</si>
  <si>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</si>
  <si>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</si>
  <si>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</si>
  <si>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</si>
  <si>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</si>
  <si>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</si>
  <si>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</si>
  <si>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</si>
  <si>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</si>
  <si>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</si>
  <si>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</si>
  <si>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</si>
  <si>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</si>
  <si>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</si>
  <si>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</si>
  <si>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</si>
  <si>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</si>
  <si>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</si>
  <si>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</si>
  <si>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</si>
  <si>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</si>
  <si>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</si>
  <si>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</si>
  <si>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</si>
  <si>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</si>
  <si>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</si>
  <si>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</si>
  <si>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</si>
  <si>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</si>
  <si>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</si>
  <si>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</si>
  <si>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</si>
  <si>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</si>
  <si>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</si>
  <si>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</si>
  <si>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</si>
  <si>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</si>
  <si>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</si>
  <si>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</si>
  <si>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</si>
  <si>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</si>
  <si>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</si>
  <si>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</si>
  <si>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</si>
  <si>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</si>
  <si>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</si>
  <si>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</si>
  <si>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</si>
  <si>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</si>
  <si>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</si>
  <si>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</si>
  <si>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</si>
  <si>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</si>
  <si>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</si>
  <si>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</si>
  <si>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</si>
  <si>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</si>
  <si>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</si>
  <si>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</si>
  <si>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</si>
  <si>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</si>
  <si>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</si>
  <si>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</si>
  <si>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</si>
  <si>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</si>
  <si>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</si>
  <si>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</si>
  <si>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</si>
  <si>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</si>
  <si>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</si>
  <si>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</si>
  <si>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</si>
  <si>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</si>
  <si>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</si>
  <si>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</si>
  <si>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</si>
  <si>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</si>
  <si>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</si>
  <si>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</si>
  <si>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</si>
  <si>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</si>
  <si>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</si>
  <si>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</si>
  <si>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</si>
  <si>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</si>
  <si>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</si>
  <si>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</si>
  <si>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</si>
  <si>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</si>
  <si>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</si>
  <si>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</si>
  <si>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</si>
  <si>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</si>
  <si>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</si>
  <si>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</si>
  <si>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</si>
  <si>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</si>
  <si>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</si>
  <si>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</si>
  <si>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</si>
  <si>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</si>
  <si>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</si>
  <si>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</si>
  <si>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</si>
  <si>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</si>
  <si>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</si>
  <si>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</si>
  <si>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</si>
  <si>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</si>
  <si>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</si>
  <si>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</si>
  <si>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</si>
  <si>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</si>
  <si>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</si>
  <si>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</si>
  <si>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</si>
  <si>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</si>
  <si>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</si>
  <si>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</si>
  <si>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</si>
  <si>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</si>
  <si>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</si>
  <si>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</si>
  <si>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</si>
  <si>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</si>
  <si>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</si>
  <si>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</si>
  <si>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</si>
  <si>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</si>
  <si>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</si>
  <si>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</si>
  <si>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</si>
  <si>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</si>
  <si>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</si>
  <si>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</si>
  <si>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</si>
  <si>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</si>
  <si>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</si>
  <si>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</si>
  <si>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</si>
  <si>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</si>
  <si>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</si>
  <si>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</si>
  <si>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</si>
  <si>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</si>
  <si>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</si>
  <si>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</si>
  <si>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</si>
  <si>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</si>
  <si>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</si>
  <si>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</si>
  <si>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</si>
  <si>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</si>
  <si>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</si>
  <si>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</si>
  <si>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</si>
  <si>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</si>
  <si>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</si>
  <si>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</si>
  <si>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</si>
  <si>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</si>
  <si>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</si>
  <si>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</si>
  <si>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</si>
  <si>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</si>
  <si>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</si>
  <si>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</si>
  <si>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</si>
  <si>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</si>
  <si>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</si>
  <si>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</si>
  <si>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</si>
  <si>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</si>
  <si>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</si>
  <si>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</si>
  <si>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</si>
  <si>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</si>
  <si>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</si>
  <si>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</si>
  <si>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</si>
  <si>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</si>
  <si>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</si>
  <si>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</si>
  <si>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</si>
  <si>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</si>
  <si>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</si>
  <si>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</si>
  <si>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</si>
  <si>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</si>
  <si>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</si>
  <si>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</si>
  <si>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</si>
  <si>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</si>
  <si>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</si>
  <si>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</si>
  <si>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</si>
  <si>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</si>
  <si>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</si>
  <si>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</si>
  <si>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</si>
  <si>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</si>
  <si>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</si>
  <si>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</si>
  <si>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</si>
  <si>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</si>
  <si>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</si>
  <si>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</si>
  <si>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</si>
  <si>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</si>
  <si>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</si>
  <si>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</si>
  <si>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</si>
  <si>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</si>
  <si>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</si>
  <si>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</si>
  <si>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</si>
  <si>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</si>
  <si>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</si>
  <si>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</si>
  <si>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</si>
  <si>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</si>
  <si>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</si>
  <si>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</si>
  <si>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</si>
  <si>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</si>
  <si>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</si>
  <si>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</si>
  <si>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</si>
  <si>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</si>
  <si>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</si>
  <si>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</si>
  <si>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</si>
  <si>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</si>
  <si>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</si>
  <si>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</si>
  <si>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</si>
  <si>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</si>
  <si>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</si>
  <si>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</si>
  <si>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</si>
  <si>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</si>
  <si>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</si>
  <si>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</si>
  <si>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</si>
  <si>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</si>
  <si>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И</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</si>
  <si>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</si>
  <si>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</si>
  <si>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</si>
  <si>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</si>
  <si>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</si>
  <si>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</si>
  <si>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</si>
  <si>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</si>
  <si>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</si>
  <si>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</si>
  <si>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</si>
  <si>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</si>
  <si>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</si>
  <si>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</si>
  <si>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</si>
  <si>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</si>
  <si>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</si>
  <si>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</si>
  <si>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</si>
  <si>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</si>
  <si>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</si>
  <si>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</si>
  <si>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</si>
  <si>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</si>
  <si>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</si>
  <si>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</si>
  <si>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</si>
  <si>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</si>
  <si>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</si>
  <si>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</si>
  <si>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</si>
  <si>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</si>
  <si>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</si>
  <si>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</si>
  <si>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</si>
  <si>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</si>
  <si>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</si>
  <si>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</si>
  <si>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</si>
  <si>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</si>
  <si>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</si>
  <si>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</si>
  <si>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</si>
  <si>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</si>
  <si>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</si>
  <si>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</si>
  <si>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</si>
  <si>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</si>
  <si>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</si>
  <si>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отсутствуют</t>
  </si>
  <si>
    <t xml:space="preserve"> по состоянию на 01.01.2020</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</si>
  <si>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</si>
  <si>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</si>
  <si>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</si>
  <si>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</si>
  <si>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</si>
  <si>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</si>
  <si>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</si>
  <si>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</si>
  <si>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</si>
  <si>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</si>
  <si>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Прочие расходы при эксплуатации, руб. без НДС</t>
  </si>
  <si>
    <t>Расходы при эксплуатации, руб. без НДС</t>
  </si>
  <si>
    <t xml:space="preserve">Средняя стоимость </t>
  </si>
  <si>
    <t xml:space="preserve"> по состоянию на 01.01.2022</t>
  </si>
  <si>
    <t>2021 год</t>
  </si>
  <si>
    <t>2023 год</t>
  </si>
  <si>
    <t>2022 год</t>
  </si>
  <si>
    <t>НИР</t>
  </si>
  <si>
    <t>2022</t>
  </si>
  <si>
    <t>0</t>
  </si>
  <si>
    <t>Утвержденный план</t>
  </si>
  <si>
    <t>Предложение по корректировке утвержденного плана</t>
  </si>
  <si>
    <t>Факт 2020 года</t>
  </si>
  <si>
    <t>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t>
  </si>
  <si>
    <r>
      <t>Ф</t>
    </r>
    <r>
      <rPr>
        <vertAlign val="superscript"/>
        <sz val="12"/>
        <color theme="1"/>
        <rFont val="Times New Roman"/>
        <family val="1"/>
        <charset val="204"/>
      </rPr>
      <t>ИТ</t>
    </r>
    <r>
      <rPr>
        <sz val="12"/>
        <color theme="1"/>
        <rFont val="Times New Roman"/>
        <family val="1"/>
        <charset val="204"/>
      </rPr>
      <t xml:space="preserve"> = 15,6 млн. руб.</t>
    </r>
  </si>
  <si>
    <t>Создание типовых подходов по интеграции объектов генерации на базе возобновляемых источников энергии (ВИЭ), а также систем накопления энергии (СНЭ) (далее - Объекты) объектов в энергосистему с точки зрения информационного взаимодействия между различными уровнями управления.</t>
  </si>
  <si>
    <t xml:space="preserve"> - Анализ действующих нормативно-технических документов, публикаций, научных работ и иной литература в области интеграции Объектов в электросетевой комплекс
 - Анализ международного опыта в части размещения и интеграции Объектов в электросетевой комплекс.
 -  Анализ технических решений в части организации вторичных систем Объектов (в частности, АСУТП).
 - Анализ технических решений в части интеграции и информационного взаимодействия Объектов с ЦУС и ДЦ.
 - Оценка возможности организации информационного взаимодействия Объектов с вышестоящими уровнями управления (ЦУС и ДЦ) согласно стандартам серии МЭК 61850 по существующим каналам связи.
 - Оценка достаточности типов логических узлов (ЛУ), объектов данных (ОД) и атрибутов данных (АД), предусмотренных стандартами серии МЭК 61850, для формирования информационной модели Объектов и, при необходимости, разработка новых типов ЛУ.
 - Формирование требований к информационной модели интеграции Объектов в электросетевой комплекс в виде проекта стандарта организации (СТО) «Корпоративный профиль МЭК 61850 ПАО «Россети» по интеграции возобновляемых источников энергии и систем накопления энергии в электроэнергетическую систему».</t>
  </si>
  <si>
    <t>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t>
  </si>
  <si>
    <t>Подключение потребителей, кВт в год</t>
  </si>
  <si>
    <t>Инфляция</t>
  </si>
  <si>
    <t>Профиль</t>
  </si>
  <si>
    <t>2024 год</t>
  </si>
  <si>
    <t>Снижение</t>
  </si>
  <si>
    <t>Экономия</t>
  </si>
  <si>
    <t>Стоимость ПИР</t>
  </si>
  <si>
    <t>Основанием для реализации инвестиционного проекта являются:
 - Программа инновационного развития АО «Янтарьэнерго» на период 2020-2024 гг. с перспективой до 2030 г. (утв. протоколом Совета директоров от 28.06.2021 г. № 70);
 - Программа НИОКР ПАО "Россети" на 2022-2024 годы;
 - Письмо ПАО "Россети" от 13.09.2021 № МА/116/1323 "О формировании программы НИОКР на 2022-2024 гг";
 - Письмо ПАО «Россети» от 25.10.2021 № ГГ/163/433 «О закреплении тематик НИОКР»</t>
  </si>
  <si>
    <t>M_НИОКР14</t>
  </si>
  <si>
    <t>АО «Россети Янтарь»</t>
  </si>
  <si>
    <t>Акционерное общество "Россети Янтарь"</t>
  </si>
  <si>
    <t>ВЗ</t>
  </si>
  <si>
    <t>ТКП</t>
  </si>
  <si>
    <t>АО "ФИЦ" договор от 20.06.2022 № 1171-06/22 в ценах 2022 года с НДС, млн. руб.</t>
  </si>
  <si>
    <t>АО "ФИЦ" договор от 20.06.2022 № 1171-06/22</t>
  </si>
  <si>
    <t>АО "ФИЦ"</t>
  </si>
  <si>
    <t>ООО "Радиус АйТи"</t>
  </si>
  <si>
    <t>ООО "ИЦ "Энергосервис"</t>
  </si>
  <si>
    <t>СЦ</t>
  </si>
  <si>
    <t>Договор с ВЗЛ</t>
  </si>
  <si>
    <t>Сметная стоимость проекта в ценах 2022 года с НДС, млн. руб.</t>
  </si>
  <si>
    <t>на основании заключенного договора</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</si>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</sst>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indexed="8"/>
      <name val="Times New Roman"/>
      <family val="1"/>
      <charset val="204"/>
    </font>
    <font>
      <sz val="12"/>
      <color rgb="FF0070C0"/>
      <name val="Times New Roman"/>
      <family val="1"/>
      <charset val="204"/>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3">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cellStyleXfs>
  <cellXfs count="444">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1" fillId="0" borderId="0" xfId="1" applyFont="1"/>
    <xf numFmtId="0" fontId="5" fillId="0" borderId="0" xfId="67" applyFont="1" applyFill="1" applyAlignment="1">
      <alignment vertical="center"/>
    </xf>
    <xf numFmtId="0" fontId="61" fillId="0" borderId="0" xfId="1" applyFont="1" applyFill="1"/>
    <xf numFmtId="0" fontId="62" fillId="0" borderId="0" xfId="62" applyFont="1" applyFill="1" applyBorder="1"/>
    <xf numFmtId="0" fontId="63" fillId="0" borderId="0" xfId="62" applyFont="1" applyFill="1"/>
    <xf numFmtId="0" fontId="62" fillId="0" borderId="0" xfId="62" applyFont="1" applyFill="1"/>
    <xf numFmtId="0" fontId="64" fillId="0" borderId="0" xfId="1" applyFont="1" applyAlignment="1">
      <alignment horizontal="left" vertical="center"/>
    </xf>
    <xf numFmtId="0" fontId="65" fillId="0" borderId="0" xfId="1" applyFont="1"/>
    <xf numFmtId="0" fontId="66" fillId="0" borderId="0" xfId="50" applyFont="1" applyFill="1" applyAlignment="1">
      <alignment vertical="center"/>
    </xf>
    <xf numFmtId="0" fontId="67" fillId="0" borderId="0" xfId="1" applyFont="1" applyAlignment="1">
      <alignment vertical="center"/>
    </xf>
    <xf numFmtId="0" fontId="7" fillId="0" borderId="0" xfId="1" applyFont="1" applyAlignment="1">
      <alignment vertical="center"/>
    </xf>
    <xf numFmtId="0" fontId="68" fillId="0" borderId="0" xfId="1" applyFont="1" applyAlignment="1">
      <alignment vertical="center"/>
    </xf>
    <xf numFmtId="0" fontId="5" fillId="0" borderId="0" xfId="1" applyFont="1" applyAlignment="1">
      <alignment vertical="center"/>
    </xf>
    <xf numFmtId="0" fontId="69" fillId="0" borderId="0" xfId="1" applyFont="1" applyAlignment="1">
      <alignment vertical="center"/>
    </xf>
    <xf numFmtId="0" fontId="3" fillId="0" borderId="0" xfId="1" applyFont="1" applyFill="1" applyBorder="1" applyAlignment="1">
      <alignment horizontal="center" vertical="center"/>
    </xf>
    <xf numFmtId="0" fontId="61" fillId="0" borderId="0" xfId="1" applyFont="1" applyBorder="1"/>
    <xf numFmtId="0" fontId="65" fillId="0" borderId="0" xfId="1" applyFont="1" applyBorder="1"/>
    <xf numFmtId="0" fontId="3" fillId="0" borderId="0" xfId="1" applyFont="1" applyAlignment="1">
      <alignment horizontal="center" vertical="center"/>
    </xf>
    <xf numFmtId="0" fontId="70" fillId="0" borderId="0" xfId="1" applyFont="1"/>
    <xf numFmtId="0" fontId="71" fillId="0" borderId="0" xfId="1" applyFont="1"/>
    <xf numFmtId="0" fontId="6" fillId="0" borderId="0" xfId="1" applyFont="1" applyAlignment="1">
      <alignment vertical="center"/>
    </xf>
    <xf numFmtId="0" fontId="72" fillId="0" borderId="0" xfId="1" applyFont="1" applyAlignment="1">
      <alignment vertical="center"/>
    </xf>
    <xf numFmtId="0" fontId="73"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5" fillId="0" borderId="44" xfId="2" applyNumberFormat="1" applyFont="1" applyBorder="1" applyAlignment="1">
      <alignment horizontal="center" vertical="center"/>
    </xf>
    <xf numFmtId="167" fontId="35" fillId="0" borderId="44" xfId="0" applyNumberFormat="1" applyFont="1" applyFill="1" applyBorder="1" applyAlignment="1">
      <alignment horizontal="center" vertical="center"/>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167" fontId="8" fillId="0" borderId="44" xfId="0" applyNumberFormat="1" applyFont="1" applyFill="1" applyBorder="1" applyAlignment="1">
      <alignment horizontal="center" vertical="center"/>
    </xf>
    <xf numFmtId="0" fontId="39" fillId="0" borderId="44" xfId="45" applyFont="1" applyFill="1" applyBorder="1" applyAlignment="1">
      <alignment horizontal="left" vertical="center" wrapText="1"/>
    </xf>
    <xf numFmtId="167" fontId="36" fillId="0" borderId="44" xfId="45" applyNumberFormat="1" applyFont="1" applyFill="1" applyBorder="1" applyAlignment="1">
      <alignment horizontal="center" vertical="center" wrapText="1"/>
    </xf>
    <xf numFmtId="0" fontId="36" fillId="0" borderId="44" xfId="45" applyFont="1" applyFill="1" applyBorder="1" applyAlignment="1">
      <alignment horizontal="left" vertical="center" wrapText="1"/>
    </xf>
    <xf numFmtId="167" fontId="36" fillId="0" borderId="2" xfId="45" applyNumberFormat="1" applyFont="1" applyFill="1" applyBorder="1" applyAlignment="1">
      <alignment horizontal="center"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0" xfId="67" applyNumberFormat="1" applyFont="1" applyFill="1" applyBorder="1" applyAlignment="1">
      <alignment vertical="center"/>
    </xf>
    <xf numFmtId="3" fontId="8" fillId="0" borderId="50"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0" xfId="67" applyNumberFormat="1" applyFont="1" applyFill="1" applyBorder="1" applyAlignment="1">
      <alignment vertical="center"/>
    </xf>
    <xf numFmtId="0" fontId="8" fillId="0" borderId="51" xfId="67" applyFont="1" applyFill="1" applyBorder="1" applyAlignment="1">
      <alignment vertical="center"/>
    </xf>
    <xf numFmtId="9" fontId="8" fillId="0" borderId="52"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3" xfId="67" applyFont="1" applyFill="1" applyBorder="1" applyAlignment="1">
      <alignment vertical="center"/>
    </xf>
    <xf numFmtId="10" fontId="8" fillId="0" borderId="51" xfId="67" applyNumberFormat="1" applyFont="1" applyFill="1" applyBorder="1" applyAlignment="1">
      <alignment vertical="center"/>
    </xf>
    <xf numFmtId="0" fontId="8" fillId="0" borderId="28" xfId="67" applyFont="1" applyFill="1" applyBorder="1" applyAlignment="1">
      <alignment horizontal="left" vertical="center"/>
    </xf>
    <xf numFmtId="0" fontId="8" fillId="0" borderId="26" xfId="67" applyFont="1" applyFill="1" applyBorder="1" applyAlignment="1">
      <alignment vertical="center"/>
    </xf>
    <xf numFmtId="10" fontId="5" fillId="0" borderId="47" xfId="68" applyNumberFormat="1" applyFont="1" applyFill="1" applyBorder="1" applyAlignment="1">
      <alignment horizontal="center" vertical="center"/>
    </xf>
    <xf numFmtId="168" fontId="8" fillId="0" borderId="47" xfId="72" applyNumberFormat="1" applyFont="1" applyFill="1" applyBorder="1" applyAlignment="1">
      <alignment horizontal="center"/>
    </xf>
    <xf numFmtId="0" fontId="8" fillId="0" borderId="0" xfId="0" applyFont="1" applyFill="1"/>
    <xf numFmtId="168" fontId="8" fillId="0" borderId="47"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7"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7" fillId="0" borderId="47"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7"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7" xfId="68"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7" xfId="67" applyNumberFormat="1" applyFont="1" applyFill="1" applyBorder="1" applyAlignment="1">
      <alignment horizontal="center" vertical="center"/>
    </xf>
    <xf numFmtId="3" fontId="8" fillId="0" borderId="47" xfId="67" applyNumberFormat="1" applyFont="1" applyFill="1" applyBorder="1" applyAlignment="1">
      <alignment horizontal="center" vertical="center"/>
    </xf>
    <xf numFmtId="0" fontId="8" fillId="0" borderId="47" xfId="0" applyFont="1" applyBorder="1" applyAlignment="1">
      <alignment vertical="center"/>
    </xf>
    <xf numFmtId="0" fontId="35" fillId="0" borderId="47" xfId="0" applyFont="1" applyBorder="1" applyAlignment="1">
      <alignment horizontal="center" vertical="center"/>
    </xf>
    <xf numFmtId="0" fontId="35" fillId="0" borderId="47" xfId="0" applyFont="1" applyBorder="1" applyAlignment="1">
      <alignment vertical="center"/>
    </xf>
    <xf numFmtId="0" fontId="38" fillId="0" borderId="47" xfId="0" applyFont="1" applyBorder="1" applyAlignment="1">
      <alignment horizontal="center" vertical="center"/>
    </xf>
    <xf numFmtId="0" fontId="35" fillId="0" borderId="47" xfId="0" applyFont="1" applyBorder="1" applyAlignment="1">
      <alignment vertical="center" wrapText="1"/>
    </xf>
    <xf numFmtId="168" fontId="8" fillId="0" borderId="47" xfId="72" applyNumberFormat="1" applyFont="1" applyBorder="1" applyAlignment="1">
      <alignment vertical="center"/>
    </xf>
    <xf numFmtId="0" fontId="8" fillId="0" borderId="47" xfId="0" applyFont="1" applyBorder="1" applyAlignment="1">
      <alignment vertical="center" wrapText="1"/>
    </xf>
    <xf numFmtId="168" fontId="8" fillId="0" borderId="47"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7" xfId="0" applyFont="1" applyFill="1" applyBorder="1" applyAlignment="1">
      <alignment vertical="center"/>
    </xf>
    <xf numFmtId="0" fontId="35" fillId="25" borderId="47" xfId="0" applyFont="1" applyFill="1" applyBorder="1" applyAlignment="1">
      <alignment horizontal="center" vertical="center"/>
    </xf>
    <xf numFmtId="0" fontId="35" fillId="25" borderId="2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0" fontId="38" fillId="0" borderId="0" xfId="49" applyFont="1"/>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0" fontId="33" fillId="0" borderId="31" xfId="2" applyFont="1" applyFill="1" applyBorder="1" applyAlignment="1">
      <alignment horizontal="justify"/>
    </xf>
    <xf numFmtId="0" fontId="74"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7" xfId="2" applyFont="1" applyFill="1" applyBorder="1" applyAlignment="1">
      <alignment horizontal="center" vertical="center" textRotation="90" wrapText="1"/>
    </xf>
    <xf numFmtId="168" fontId="8" fillId="0" borderId="47" xfId="0" applyNumberFormat="1" applyFont="1" applyBorder="1" applyAlignment="1">
      <alignment horizontal="center" vertical="center"/>
    </xf>
    <xf numFmtId="43" fontId="8" fillId="0" borderId="47" xfId="0" applyNumberFormat="1" applyFont="1" applyBorder="1" applyAlignment="1">
      <alignment vertical="center"/>
    </xf>
    <xf numFmtId="0" fontId="33" fillId="27" borderId="29" xfId="2" applyFont="1" applyFill="1" applyBorder="1" applyAlignment="1">
      <alignment horizontal="justify" vertical="top" wrapText="1"/>
    </xf>
    <xf numFmtId="4" fontId="33" fillId="27" borderId="29" xfId="2" applyNumberFormat="1" applyFont="1" applyFill="1" applyBorder="1" applyAlignment="1">
      <alignment horizontal="justify" vertical="top" wrapText="1"/>
    </xf>
    <xf numFmtId="1" fontId="38" fillId="0" borderId="47" xfId="49" applyNumberFormat="1" applyFont="1" applyBorder="1" applyAlignment="1">
      <alignment horizontal="center" vertical="center"/>
    </xf>
    <xf numFmtId="14" fontId="38" fillId="0" borderId="47" xfId="49" applyNumberFormat="1" applyFont="1" applyBorder="1" applyAlignment="1">
      <alignment horizontal="center" vertical="center"/>
    </xf>
    <xf numFmtId="2" fontId="38" fillId="0" borderId="47" xfId="49" applyNumberFormat="1" applyFont="1" applyBorder="1" applyAlignment="1">
      <alignment horizontal="center" vertical="center"/>
    </xf>
    <xf numFmtId="1" fontId="38" fillId="0" borderId="47" xfId="49" applyNumberFormat="1" applyFont="1" applyBorder="1" applyAlignment="1">
      <alignment horizontal="center" vertical="center" wrapText="1"/>
    </xf>
    <xf numFmtId="0" fontId="5" fillId="25" borderId="47" xfId="0" applyFont="1" applyFill="1" applyBorder="1" applyAlignment="1">
      <alignment vertical="center"/>
    </xf>
    <xf numFmtId="0" fontId="63" fillId="0" borderId="0" xfId="0" applyFont="1"/>
    <xf numFmtId="0" fontId="5" fillId="0" borderId="0" xfId="0" applyFont="1"/>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8" fillId="0" borderId="47" xfId="1" applyFont="1" applyBorder="1" applyAlignment="1">
      <alignment horizontal="left" vertical="center" wrapText="1"/>
    </xf>
    <xf numFmtId="0" fontId="8" fillId="0" borderId="47" xfId="1" applyFont="1" applyBorder="1" applyAlignment="1">
      <alignment vertical="center" wrapText="1"/>
    </xf>
    <xf numFmtId="0" fontId="8" fillId="0" borderId="47" xfId="2" applyNumberFormat="1" applyFont="1" applyFill="1" applyBorder="1" applyAlignment="1">
      <alignment horizontal="center" vertical="top" wrapText="1"/>
    </xf>
    <xf numFmtId="0" fontId="8" fillId="25" borderId="47" xfId="2" applyFont="1" applyFill="1" applyBorder="1" applyAlignment="1">
      <alignment horizontal="center" vertical="center" wrapText="1"/>
    </xf>
    <xf numFmtId="14" fontId="8" fillId="25" borderId="47" xfId="2" applyNumberFormat="1"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78" fillId="0" borderId="0" xfId="0" applyFont="1" applyAlignment="1">
      <alignment horizontal="center" wrapText="1"/>
    </xf>
    <xf numFmtId="0" fontId="48" fillId="0" borderId="0" xfId="1" applyFont="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0" fontId="9" fillId="0" borderId="0" xfId="1" applyFont="1" applyFill="1" applyBorder="1" applyAlignment="1">
      <alignment horizontal="center" vertical="center"/>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7"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Border="1" applyAlignment="1">
      <alignment horizontal="left" vertical="top"/>
    </xf>
    <xf numFmtId="0" fontId="35" fillId="0" borderId="6" xfId="62" applyFont="1" applyFill="1" applyBorder="1" applyAlignment="1">
      <alignment horizontal="center" vertical="center" wrapText="1"/>
    </xf>
    <xf numFmtId="0" fontId="35" fillId="0" borderId="7" xfId="62" applyFont="1" applyBorder="1" applyAlignment="1">
      <alignment horizontal="center" vertical="center" wrapText="1"/>
    </xf>
    <xf numFmtId="0" fontId="35" fillId="0" borderId="10"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6" xfId="62" applyFont="1" applyBorder="1" applyAlignment="1">
      <alignment horizontal="center" vertical="center" wrapText="1"/>
    </xf>
    <xf numFmtId="0" fontId="33" fillId="0" borderId="0" xfId="49" applyFont="1" applyAlignment="1">
      <alignment horizontal="center"/>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41" fillId="0" borderId="0" xfId="1" applyFont="1" applyAlignment="1">
      <alignment horizontal="center" vertical="center" wrapText="1"/>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35" fillId="25" borderId="45" xfId="0" applyFont="1" applyFill="1" applyBorder="1" applyAlignment="1">
      <alignment horizontal="center" vertical="center"/>
    </xf>
    <xf numFmtId="0" fontId="35" fillId="25" borderId="48" xfId="0" applyFont="1" applyFill="1" applyBorder="1" applyAlignment="1">
      <alignment horizontal="center" vertical="center"/>
    </xf>
    <xf numFmtId="0" fontId="35" fillId="25" borderId="49" xfId="0" applyFont="1" applyFill="1" applyBorder="1" applyAlignment="1">
      <alignment horizontal="center" vertical="center"/>
    </xf>
    <xf numFmtId="0" fontId="8" fillId="0" borderId="22" xfId="50" applyFont="1" applyBorder="1" applyAlignment="1">
      <alignment horizontal="center" vertical="center"/>
    </xf>
    <xf numFmtId="0" fontId="76" fillId="0" borderId="20" xfId="50" applyFont="1" applyBorder="1" applyAlignment="1">
      <alignment horizontal="center" vertical="center"/>
    </xf>
    <xf numFmtId="0" fontId="76" fillId="0" borderId="21" xfId="50" applyFont="1" applyBorder="1" applyAlignment="1">
      <alignment horizontal="center" vertical="center"/>
    </xf>
    <xf numFmtId="0" fontId="8" fillId="0" borderId="45" xfId="50" applyFont="1" applyBorder="1" applyAlignment="1">
      <alignment horizontal="center" vertical="center"/>
    </xf>
    <xf numFmtId="0" fontId="76" fillId="0" borderId="48" xfId="50" applyFont="1" applyBorder="1" applyAlignment="1">
      <alignment horizontal="center" vertical="center"/>
    </xf>
    <xf numFmtId="0" fontId="76" fillId="0" borderId="49" xfId="50" applyFont="1" applyBorder="1" applyAlignment="1">
      <alignment horizontal="center" vertical="center"/>
    </xf>
    <xf numFmtId="0" fontId="8" fillId="0" borderId="45" xfId="50" applyFont="1" applyBorder="1" applyAlignment="1">
      <alignment horizontal="center" vertical="center" wrapText="1"/>
    </xf>
    <xf numFmtId="0" fontId="76" fillId="0" borderId="48" xfId="50" applyFont="1" applyBorder="1" applyAlignment="1">
      <alignment horizontal="center" vertical="center" wrapText="1"/>
    </xf>
    <xf numFmtId="0" fontId="76" fillId="0" borderId="49"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7" xfId="2" applyFont="1" applyFill="1" applyBorder="1" applyAlignment="1">
      <alignment horizontal="center" vertical="center"/>
    </xf>
    <xf numFmtId="0" fontId="35" fillId="0" borderId="47" xfId="2" applyFont="1" applyFill="1" applyBorder="1" applyAlignment="1">
      <alignment horizontal="center" vertical="center" wrapText="1"/>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7"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7" xfId="52" applyFont="1" applyFill="1" applyBorder="1" applyAlignment="1">
      <alignment horizontal="center" vertical="center" wrapText="1"/>
    </xf>
    <xf numFmtId="0" fontId="35" fillId="0" borderId="45" xfId="52" applyFont="1" applyFill="1" applyBorder="1" applyAlignment="1">
      <alignment horizontal="center" vertical="center"/>
    </xf>
    <xf numFmtId="0" fontId="35" fillId="0" borderId="48" xfId="52" applyFont="1" applyFill="1" applyBorder="1" applyAlignment="1">
      <alignment horizontal="center" vertical="center"/>
    </xf>
    <xf numFmtId="0" fontId="8" fillId="0" borderId="0" xfId="2" applyFont="1" applyFill="1" applyBorder="1" applyAlignment="1">
      <alignment horizontal="left"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Alignment="1">
      <alignment horizontal="left" wrapText="1"/>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73" fillId="0" borderId="0" xfId="1" applyFont="1" applyAlignment="1">
      <alignment horizontal="center" vertical="center"/>
    </xf>
    <xf numFmtId="0" fontId="79"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2 2" xfId="69"/>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2" builtinId="3"/>
    <cellStyle name="Финансовый 2" xfId="58"/>
    <cellStyle name="Финансовый 2 2 2 2 2" xfId="59"/>
    <cellStyle name="Финансовый 3" xfId="60"/>
    <cellStyle name="Финансовый 4 2" xfId="71"/>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эфф'!$B$62:$N$62</c:f>
              <c:numCache>
                <c:formatCode>_-* #\ ##0\ _₽_-;\-* #\ ##0\ _₽_-;_-* "-"??\ _₽_-;_-@_-</c:formatCode>
                <c:ptCount val="13"/>
                <c:pt idx="0">
                  <c:v>-7337622.7733920598</c:v>
                </c:pt>
                <c:pt idx="1">
                  <c:v>-6493471.4808779294</c:v>
                </c:pt>
                <c:pt idx="2">
                  <c:v>425457.20220183849</c:v>
                </c:pt>
                <c:pt idx="3">
                  <c:v>717711.07761080633</c:v>
                </c:pt>
                <c:pt idx="4">
                  <c:v>906816.74531091098</c:v>
                </c:pt>
                <c:pt idx="5">
                  <c:v>1212373.8438800005</c:v>
                </c:pt>
                <c:pt idx="6">
                  <c:v>1707294.3172768455</c:v>
                </c:pt>
                <c:pt idx="7">
                  <c:v>2230626.8843309432</c:v>
                </c:pt>
                <c:pt idx="8">
                  <c:v>2435183.0376864756</c:v>
                </c:pt>
                <c:pt idx="9">
                  <c:v>2992767.5930253537</c:v>
                </c:pt>
                <c:pt idx="10">
                  <c:v>3555364.7268265225</c:v>
                </c:pt>
                <c:pt idx="11">
                  <c:v>4071113.5957120508</c:v>
                </c:pt>
                <c:pt idx="12">
                  <c:v>4482244.6479718164</c:v>
                </c:pt>
              </c:numCache>
            </c:numRef>
          </c:val>
          <c:smooth val="0"/>
          <c:extLs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эфф'!$B$63:$N$63</c:f>
              <c:numCache>
                <c:formatCode>_-* #\ ##0\ _₽_-;\-* #\ ##0\ _₽_-;_-* "-"??\ _₽_-;_-@_-</c:formatCode>
                <c:ptCount val="13"/>
                <c:pt idx="0">
                  <c:v>-7337622.7733920598</c:v>
                </c:pt>
                <c:pt idx="1">
                  <c:v>-13831094.254269989</c:v>
                </c:pt>
                <c:pt idx="2">
                  <c:v>-13405637.052068152</c:v>
                </c:pt>
                <c:pt idx="3">
                  <c:v>-12687925.974457346</c:v>
                </c:pt>
                <c:pt idx="4">
                  <c:v>-11781109.229146436</c:v>
                </c:pt>
                <c:pt idx="5">
                  <c:v>-10568735.385266434</c:v>
                </c:pt>
                <c:pt idx="6">
                  <c:v>-8861441.0679895896</c:v>
                </c:pt>
                <c:pt idx="7">
                  <c:v>-6630814.1836586464</c:v>
                </c:pt>
                <c:pt idx="8">
                  <c:v>-4195631.1459721709</c:v>
                </c:pt>
                <c:pt idx="9">
                  <c:v>-1202863.5529468171</c:v>
                </c:pt>
                <c:pt idx="10">
                  <c:v>2352501.1738797054</c:v>
                </c:pt>
                <c:pt idx="11">
                  <c:v>6423614.7695917562</c:v>
                </c:pt>
                <c:pt idx="12">
                  <c:v>10905859.417563573</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641459232"/>
        <c:axId val="641459624"/>
      </c:lineChart>
      <c:catAx>
        <c:axId val="64145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1459624"/>
        <c:crosses val="autoZero"/>
        <c:auto val="1"/>
        <c:lblAlgn val="ctr"/>
        <c:lblOffset val="100"/>
        <c:noMultiLvlLbl val="0"/>
      </c:catAx>
      <c:valAx>
        <c:axId val="641459624"/>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641459232"/>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49" sqref="C49"/>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533</v>
      </c>
      <c r="F3" s="100"/>
      <c r="G3" s="100"/>
    </row>
    <row r="4" spans="1:22" s="4" customFormat="1" ht="18.75" x14ac:dyDescent="0.3">
      <c r="A4" s="101"/>
      <c r="F4" s="100"/>
      <c r="G4" s="100"/>
      <c r="H4" s="3"/>
    </row>
    <row r="5" spans="1:22" s="4" customFormat="1" ht="15.75" x14ac:dyDescent="0.25">
      <c r="A5" s="317" t="s">
        <v>575</v>
      </c>
      <c r="B5" s="317"/>
      <c r="C5" s="317"/>
      <c r="D5" s="73"/>
      <c r="E5" s="73"/>
      <c r="F5" s="73"/>
      <c r="G5" s="73"/>
      <c r="H5" s="73"/>
      <c r="I5" s="73"/>
      <c r="J5" s="73"/>
    </row>
    <row r="6" spans="1:22" s="4" customFormat="1" ht="18.75" x14ac:dyDescent="0.3">
      <c r="A6" s="101"/>
      <c r="F6" s="100"/>
      <c r="G6" s="100"/>
      <c r="H6" s="3"/>
    </row>
    <row r="7" spans="1:22" s="4" customFormat="1" ht="18.75" x14ac:dyDescent="0.2">
      <c r="A7" s="321" t="s">
        <v>7</v>
      </c>
      <c r="B7" s="321"/>
      <c r="C7" s="321"/>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22" t="s">
        <v>563</v>
      </c>
      <c r="B9" s="322"/>
      <c r="C9" s="322"/>
      <c r="D9" s="102"/>
      <c r="E9" s="102"/>
      <c r="F9" s="102"/>
      <c r="G9" s="102"/>
      <c r="H9" s="102"/>
      <c r="I9" s="84"/>
      <c r="J9" s="84"/>
      <c r="K9" s="84"/>
      <c r="L9" s="84"/>
      <c r="M9" s="84"/>
      <c r="N9" s="84"/>
      <c r="O9" s="84"/>
      <c r="P9" s="84"/>
      <c r="Q9" s="84"/>
      <c r="R9" s="84"/>
      <c r="S9" s="84"/>
      <c r="T9" s="84"/>
      <c r="U9" s="84"/>
      <c r="V9" s="84"/>
    </row>
    <row r="10" spans="1:22" s="4" customFormat="1" ht="18.75" x14ac:dyDescent="0.2">
      <c r="A10" s="318" t="s">
        <v>6</v>
      </c>
      <c r="B10" s="318"/>
      <c r="C10" s="318"/>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23" t="s">
        <v>561</v>
      </c>
      <c r="B12" s="323"/>
      <c r="C12" s="323"/>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18" t="s">
        <v>5</v>
      </c>
      <c r="B13" s="318"/>
      <c r="C13" s="318"/>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31.5" customHeight="1" x14ac:dyDescent="0.25">
      <c r="A15" s="324" t="s">
        <v>548</v>
      </c>
      <c r="B15" s="324"/>
      <c r="C15" s="324"/>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18" t="s">
        <v>4</v>
      </c>
      <c r="B16" s="318"/>
      <c r="C16" s="318"/>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19" t="s">
        <v>448</v>
      </c>
      <c r="B18" s="320"/>
      <c r="C18" s="320"/>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70" t="s">
        <v>520</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70" t="s">
        <v>521</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14"/>
      <c r="B24" s="315"/>
      <c r="C24" s="316"/>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462</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474</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463</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14"/>
      <c r="B39" s="315"/>
      <c r="C39" s="316"/>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70" t="s">
        <v>549</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474</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475</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525</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23"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23"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23"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14"/>
      <c r="B47" s="315"/>
      <c r="C47" s="316"/>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ввод'!Y24,2)," млн рублей")</f>
        <v>7,8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476</v>
      </c>
      <c r="C49" s="81" t="str">
        <f>CONCATENATE(ROUND('6.2. Паспорт фин осв ввод'!Y30,2)," млн рублей")</f>
        <v>6,5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Y24" sqref="Y24"/>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19" width="9" style="21" customWidth="1"/>
    <col min="20" max="23" width="9" style="21" hidden="1" customWidth="1"/>
    <col min="24" max="24" width="13.140625" style="21" customWidth="1"/>
    <col min="25" max="25" width="24.85546875" style="21" customWidth="1"/>
    <col min="26" max="26" width="9.140625" style="21"/>
    <col min="27" max="27" width="11" style="21" bestFit="1" customWidth="1"/>
    <col min="28" max="28" width="24" style="21" customWidth="1"/>
    <col min="29" max="29" width="11" style="21" bestFit="1" customWidth="1"/>
    <col min="30" max="16384" width="9.140625" style="21"/>
  </cols>
  <sheetData>
    <row r="1" spans="1:25" ht="18.75" x14ac:dyDescent="0.25">
      <c r="A1" s="22"/>
      <c r="B1" s="22"/>
      <c r="C1" s="22"/>
      <c r="D1" s="22"/>
      <c r="E1" s="22"/>
      <c r="F1" s="22"/>
      <c r="H1" s="22"/>
      <c r="I1" s="22"/>
      <c r="Y1" s="6" t="s">
        <v>66</v>
      </c>
    </row>
    <row r="2" spans="1:25" ht="18.75" x14ac:dyDescent="0.3">
      <c r="A2" s="22"/>
      <c r="B2" s="22"/>
      <c r="C2" s="22"/>
      <c r="D2" s="22"/>
      <c r="E2" s="22"/>
      <c r="F2" s="22"/>
      <c r="H2" s="22"/>
      <c r="I2" s="22"/>
      <c r="Y2" s="3" t="s">
        <v>8</v>
      </c>
    </row>
    <row r="3" spans="1:25" ht="18.75" x14ac:dyDescent="0.3">
      <c r="A3" s="22"/>
      <c r="B3" s="22"/>
      <c r="C3" s="22"/>
      <c r="D3" s="22"/>
      <c r="E3" s="22"/>
      <c r="F3" s="22"/>
      <c r="H3" s="22"/>
      <c r="I3" s="22"/>
      <c r="Y3" s="3" t="s">
        <v>65</v>
      </c>
    </row>
    <row r="4" spans="1:25" ht="18.75" customHeight="1" x14ac:dyDescent="0.25">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c r="T4" s="317"/>
      <c r="U4" s="317"/>
      <c r="V4" s="317"/>
      <c r="W4" s="317"/>
      <c r="X4" s="317"/>
      <c r="Y4" s="317"/>
    </row>
    <row r="5" spans="1:25" ht="18.75" x14ac:dyDescent="0.3">
      <c r="A5" s="22"/>
      <c r="B5" s="22"/>
      <c r="C5" s="22"/>
      <c r="D5" s="22"/>
      <c r="E5" s="22"/>
      <c r="F5" s="22"/>
      <c r="H5" s="22"/>
      <c r="I5" s="22"/>
      <c r="Y5" s="3"/>
    </row>
    <row r="6" spans="1:25" ht="18.75" x14ac:dyDescent="0.25">
      <c r="A6" s="382" t="s">
        <v>7</v>
      </c>
      <c r="B6" s="382"/>
      <c r="C6" s="382"/>
      <c r="D6" s="382"/>
      <c r="E6" s="382"/>
      <c r="F6" s="382"/>
      <c r="G6" s="382"/>
      <c r="H6" s="382"/>
      <c r="I6" s="382"/>
      <c r="J6" s="382"/>
      <c r="K6" s="382"/>
      <c r="L6" s="382"/>
      <c r="M6" s="382"/>
      <c r="N6" s="382"/>
      <c r="O6" s="382"/>
      <c r="P6" s="382"/>
      <c r="Q6" s="382"/>
      <c r="R6" s="382"/>
      <c r="S6" s="382"/>
      <c r="T6" s="382"/>
      <c r="U6" s="382"/>
      <c r="V6" s="382"/>
      <c r="W6" s="382"/>
      <c r="X6" s="382"/>
      <c r="Y6" s="382"/>
    </row>
    <row r="7" spans="1:25" ht="18.75" x14ac:dyDescent="0.25">
      <c r="A7" s="2"/>
      <c r="B7" s="2"/>
      <c r="C7" s="2"/>
      <c r="D7" s="2"/>
      <c r="E7" s="2"/>
      <c r="F7" s="2"/>
      <c r="G7" s="2"/>
      <c r="H7" s="33"/>
      <c r="I7" s="33"/>
      <c r="J7" s="33"/>
      <c r="K7" s="33"/>
      <c r="L7" s="33"/>
      <c r="M7" s="33"/>
      <c r="N7" s="33"/>
      <c r="O7" s="33"/>
      <c r="P7" s="33"/>
      <c r="Q7" s="33"/>
      <c r="R7" s="33"/>
      <c r="S7" s="33"/>
      <c r="T7" s="33"/>
      <c r="U7" s="33"/>
      <c r="V7" s="33"/>
      <c r="W7" s="33"/>
      <c r="X7" s="33"/>
      <c r="Y7" s="33"/>
    </row>
    <row r="8" spans="1:25" x14ac:dyDescent="0.25">
      <c r="A8" s="402" t="str">
        <f>'1. паспорт местоположение'!A9:C9</f>
        <v>Акционерное общество "Россети Янтарь"</v>
      </c>
      <c r="B8" s="402"/>
      <c r="C8" s="402"/>
      <c r="D8" s="402"/>
      <c r="E8" s="402"/>
      <c r="F8" s="402"/>
      <c r="G8" s="402"/>
      <c r="H8" s="402"/>
      <c r="I8" s="402"/>
      <c r="J8" s="402"/>
      <c r="K8" s="402"/>
      <c r="L8" s="402"/>
      <c r="M8" s="402"/>
      <c r="N8" s="402"/>
      <c r="O8" s="402"/>
      <c r="P8" s="402"/>
      <c r="Q8" s="402"/>
      <c r="R8" s="402"/>
      <c r="S8" s="402"/>
      <c r="T8" s="402"/>
      <c r="U8" s="402"/>
      <c r="V8" s="402"/>
      <c r="W8" s="402"/>
      <c r="X8" s="402"/>
      <c r="Y8" s="402"/>
    </row>
    <row r="9" spans="1:25" ht="18.75" customHeight="1" x14ac:dyDescent="0.25">
      <c r="A9" s="384" t="s">
        <v>6</v>
      </c>
      <c r="B9" s="384"/>
      <c r="C9" s="384"/>
      <c r="D9" s="384"/>
      <c r="E9" s="384"/>
      <c r="F9" s="384"/>
      <c r="G9" s="384"/>
      <c r="H9" s="384"/>
      <c r="I9" s="384"/>
      <c r="J9" s="384"/>
      <c r="K9" s="384"/>
      <c r="L9" s="384"/>
      <c r="M9" s="384"/>
      <c r="N9" s="384"/>
      <c r="O9" s="384"/>
      <c r="P9" s="384"/>
      <c r="Q9" s="384"/>
      <c r="R9" s="384"/>
      <c r="S9" s="384"/>
      <c r="T9" s="384"/>
      <c r="U9" s="384"/>
      <c r="V9" s="384"/>
      <c r="W9" s="384"/>
      <c r="X9" s="384"/>
      <c r="Y9" s="384"/>
    </row>
    <row r="10" spans="1:25" ht="18.75" x14ac:dyDescent="0.25">
      <c r="A10" s="2"/>
      <c r="B10" s="2"/>
      <c r="C10" s="2"/>
      <c r="D10" s="2"/>
      <c r="E10" s="2"/>
      <c r="F10" s="2"/>
      <c r="G10" s="2"/>
      <c r="H10" s="33"/>
      <c r="I10" s="33"/>
      <c r="J10" s="33"/>
      <c r="K10" s="33"/>
      <c r="L10" s="33"/>
      <c r="M10" s="33"/>
      <c r="N10" s="33"/>
      <c r="O10" s="33"/>
      <c r="P10" s="33"/>
      <c r="Q10" s="33"/>
      <c r="R10" s="33"/>
      <c r="S10" s="33"/>
      <c r="T10" s="33"/>
      <c r="U10" s="33"/>
      <c r="V10" s="33"/>
      <c r="W10" s="33"/>
      <c r="X10" s="33"/>
      <c r="Y10" s="33"/>
    </row>
    <row r="11" spans="1:25" x14ac:dyDescent="0.25">
      <c r="A11" s="402" t="str">
        <f>'1. паспорт местоположение'!A12:C12</f>
        <v>M_НИОКР14</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row>
    <row r="12" spans="1:25" x14ac:dyDescent="0.25">
      <c r="A12" s="384" t="s">
        <v>5</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row>
    <row r="13" spans="1:25" ht="16.5" customHeight="1" x14ac:dyDescent="0.3">
      <c r="A13" s="1"/>
      <c r="B13" s="1"/>
      <c r="C13" s="1"/>
      <c r="D13" s="1"/>
      <c r="E13" s="1"/>
      <c r="F13" s="1"/>
      <c r="G13" s="1"/>
      <c r="H13" s="32"/>
      <c r="I13" s="32"/>
      <c r="J13" s="32"/>
      <c r="K13" s="32"/>
      <c r="L13" s="32"/>
      <c r="M13" s="32"/>
      <c r="N13" s="32"/>
      <c r="O13" s="32"/>
      <c r="P13" s="32"/>
      <c r="Q13" s="32"/>
      <c r="R13" s="32"/>
      <c r="S13" s="32"/>
      <c r="T13" s="32"/>
      <c r="U13" s="32"/>
      <c r="V13" s="32"/>
      <c r="W13" s="32"/>
      <c r="X13" s="32"/>
      <c r="Y13" s="32"/>
    </row>
    <row r="14" spans="1:25" x14ac:dyDescent="0.25">
      <c r="A14" s="402"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row>
    <row r="15" spans="1:25" ht="15.75" customHeight="1" x14ac:dyDescent="0.25">
      <c r="A15" s="384" t="s">
        <v>4</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row>
    <row r="16" spans="1:25"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row>
    <row r="17" spans="1:28" x14ac:dyDescent="0.25">
      <c r="A17" s="22"/>
      <c r="H17" s="22"/>
      <c r="I17" s="22"/>
      <c r="J17" s="22"/>
      <c r="K17" s="22"/>
      <c r="L17" s="22"/>
      <c r="M17" s="22"/>
      <c r="N17" s="22"/>
      <c r="O17" s="22"/>
      <c r="P17" s="22"/>
      <c r="Q17" s="22"/>
      <c r="R17" s="22"/>
      <c r="S17" s="22"/>
      <c r="T17" s="22"/>
      <c r="U17" s="22"/>
      <c r="V17" s="22"/>
      <c r="W17" s="22"/>
      <c r="X17" s="22"/>
    </row>
    <row r="18" spans="1:28" x14ac:dyDescent="0.25">
      <c r="A18" s="404" t="s">
        <v>433</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row>
    <row r="19" spans="1:28" x14ac:dyDescent="0.25">
      <c r="A19" s="22"/>
      <c r="B19" s="22"/>
      <c r="C19" s="22"/>
      <c r="D19" s="22"/>
      <c r="E19" s="22"/>
      <c r="F19" s="22"/>
      <c r="H19" s="22"/>
      <c r="I19" s="22"/>
      <c r="J19" s="22"/>
      <c r="K19" s="22"/>
      <c r="L19" s="22"/>
      <c r="M19" s="22"/>
      <c r="N19" s="22"/>
      <c r="O19" s="22"/>
      <c r="P19" s="22"/>
      <c r="Q19" s="22"/>
      <c r="R19" s="22"/>
      <c r="S19" s="22"/>
      <c r="T19" s="22"/>
      <c r="U19" s="22"/>
      <c r="V19" s="22"/>
      <c r="W19" s="22"/>
      <c r="X19" s="22"/>
    </row>
    <row r="20" spans="1:28" ht="33" customHeight="1" x14ac:dyDescent="0.25">
      <c r="A20" s="395" t="s">
        <v>184</v>
      </c>
      <c r="B20" s="395" t="s">
        <v>183</v>
      </c>
      <c r="C20" s="394" t="s">
        <v>182</v>
      </c>
      <c r="D20" s="394"/>
      <c r="E20" s="398" t="s">
        <v>181</v>
      </c>
      <c r="F20" s="398"/>
      <c r="G20" s="399" t="s">
        <v>547</v>
      </c>
      <c r="H20" s="406" t="s">
        <v>539</v>
      </c>
      <c r="I20" s="407"/>
      <c r="J20" s="407"/>
      <c r="K20" s="407"/>
      <c r="L20" s="406" t="s">
        <v>541</v>
      </c>
      <c r="M20" s="407"/>
      <c r="N20" s="407"/>
      <c r="O20" s="407"/>
      <c r="P20" s="406" t="s">
        <v>540</v>
      </c>
      <c r="Q20" s="407"/>
      <c r="R20" s="407"/>
      <c r="S20" s="407"/>
      <c r="T20" s="406" t="s">
        <v>556</v>
      </c>
      <c r="U20" s="407"/>
      <c r="V20" s="407"/>
      <c r="W20" s="407"/>
      <c r="X20" s="405" t="s">
        <v>180</v>
      </c>
      <c r="Y20" s="405"/>
      <c r="Z20" s="31"/>
      <c r="AA20" s="31"/>
      <c r="AB20" s="31"/>
    </row>
    <row r="21" spans="1:28" ht="99.75" customHeight="1" x14ac:dyDescent="0.25">
      <c r="A21" s="396"/>
      <c r="B21" s="396"/>
      <c r="C21" s="394"/>
      <c r="D21" s="394"/>
      <c r="E21" s="398"/>
      <c r="F21" s="398"/>
      <c r="G21" s="400"/>
      <c r="H21" s="394" t="s">
        <v>2</v>
      </c>
      <c r="I21" s="394"/>
      <c r="J21" s="394" t="s">
        <v>9</v>
      </c>
      <c r="K21" s="394"/>
      <c r="L21" s="394" t="s">
        <v>2</v>
      </c>
      <c r="M21" s="394"/>
      <c r="N21" s="394" t="s">
        <v>9</v>
      </c>
      <c r="O21" s="394"/>
      <c r="P21" s="394" t="s">
        <v>2</v>
      </c>
      <c r="Q21" s="394"/>
      <c r="R21" s="394" t="s">
        <v>9</v>
      </c>
      <c r="S21" s="394"/>
      <c r="T21" s="394" t="s">
        <v>2</v>
      </c>
      <c r="U21" s="394"/>
      <c r="V21" s="394" t="s">
        <v>179</v>
      </c>
      <c r="W21" s="394"/>
      <c r="X21" s="405"/>
      <c r="Y21" s="405"/>
    </row>
    <row r="22" spans="1:28" ht="89.25" customHeight="1" x14ac:dyDescent="0.25">
      <c r="A22" s="397"/>
      <c r="B22" s="397"/>
      <c r="C22" s="288" t="s">
        <v>2</v>
      </c>
      <c r="D22" s="288" t="s">
        <v>179</v>
      </c>
      <c r="E22" s="293" t="s">
        <v>524</v>
      </c>
      <c r="F22" s="293" t="s">
        <v>538</v>
      </c>
      <c r="G22" s="401"/>
      <c r="H22" s="294" t="s">
        <v>414</v>
      </c>
      <c r="I22" s="294" t="s">
        <v>415</v>
      </c>
      <c r="J22" s="294" t="s">
        <v>414</v>
      </c>
      <c r="K22" s="294" t="s">
        <v>415</v>
      </c>
      <c r="L22" s="294" t="s">
        <v>414</v>
      </c>
      <c r="M22" s="294" t="s">
        <v>415</v>
      </c>
      <c r="N22" s="294" t="s">
        <v>414</v>
      </c>
      <c r="O22" s="294" t="s">
        <v>415</v>
      </c>
      <c r="P22" s="294" t="s">
        <v>414</v>
      </c>
      <c r="Q22" s="294" t="s">
        <v>415</v>
      </c>
      <c r="R22" s="294" t="s">
        <v>414</v>
      </c>
      <c r="S22" s="294" t="s">
        <v>415</v>
      </c>
      <c r="T22" s="294" t="s">
        <v>414</v>
      </c>
      <c r="U22" s="294" t="s">
        <v>415</v>
      </c>
      <c r="V22" s="294" t="s">
        <v>414</v>
      </c>
      <c r="W22" s="294" t="s">
        <v>415</v>
      </c>
      <c r="X22" s="207" t="s">
        <v>2</v>
      </c>
      <c r="Y22" s="207" t="s">
        <v>9</v>
      </c>
    </row>
    <row r="23" spans="1:28" ht="19.5" customHeight="1" x14ac:dyDescent="0.25">
      <c r="A23" s="208">
        <v>1</v>
      </c>
      <c r="B23" s="208">
        <v>2</v>
      </c>
      <c r="C23" s="208">
        <v>3</v>
      </c>
      <c r="D23" s="208">
        <v>4</v>
      </c>
      <c r="E23" s="208">
        <v>5</v>
      </c>
      <c r="F23" s="208">
        <v>6</v>
      </c>
      <c r="G23" s="208">
        <v>7</v>
      </c>
      <c r="H23" s="289">
        <v>8</v>
      </c>
      <c r="I23" s="289">
        <v>9</v>
      </c>
      <c r="J23" s="289">
        <v>10</v>
      </c>
      <c r="K23" s="289">
        <v>11</v>
      </c>
      <c r="L23" s="289">
        <v>12</v>
      </c>
      <c r="M23" s="289">
        <v>13</v>
      </c>
      <c r="N23" s="289">
        <v>14</v>
      </c>
      <c r="O23" s="289">
        <v>15</v>
      </c>
      <c r="P23" s="289">
        <v>16</v>
      </c>
      <c r="Q23" s="289">
        <v>17</v>
      </c>
      <c r="R23" s="289">
        <v>18</v>
      </c>
      <c r="S23" s="289">
        <v>19</v>
      </c>
      <c r="T23" s="289">
        <v>16</v>
      </c>
      <c r="U23" s="289">
        <v>17</v>
      </c>
      <c r="V23" s="289">
        <v>18</v>
      </c>
      <c r="W23" s="289">
        <v>19</v>
      </c>
      <c r="X23" s="289">
        <v>20</v>
      </c>
      <c r="Y23" s="289">
        <v>21</v>
      </c>
    </row>
    <row r="24" spans="1:28" ht="47.25" customHeight="1" x14ac:dyDescent="0.25">
      <c r="A24" s="209">
        <v>1</v>
      </c>
      <c r="B24" s="210" t="s">
        <v>178</v>
      </c>
      <c r="C24" s="211">
        <f t="shared" ref="C24:F24" si="0">SUM(C25:C29)</f>
        <v>15.6</v>
      </c>
      <c r="D24" s="211">
        <f t="shared" si="0"/>
        <v>0</v>
      </c>
      <c r="E24" s="211">
        <f t="shared" si="0"/>
        <v>15.6</v>
      </c>
      <c r="F24" s="211">
        <f t="shared" si="0"/>
        <v>15.6</v>
      </c>
      <c r="G24" s="211">
        <f>SUM(G25:G29)</f>
        <v>0</v>
      </c>
      <c r="H24" s="211">
        <f t="shared" ref="H24:V24" si="1">SUM(H25:H29)</f>
        <v>0</v>
      </c>
      <c r="I24" s="211">
        <f t="shared" si="1"/>
        <v>0</v>
      </c>
      <c r="J24" s="211">
        <f t="shared" si="1"/>
        <v>0</v>
      </c>
      <c r="K24" s="211">
        <f t="shared" si="1"/>
        <v>0</v>
      </c>
      <c r="L24" s="211">
        <f t="shared" si="1"/>
        <v>7.8</v>
      </c>
      <c r="M24" s="211">
        <f t="shared" si="1"/>
        <v>4.8</v>
      </c>
      <c r="N24" s="211">
        <f t="shared" si="1"/>
        <v>7.8</v>
      </c>
      <c r="O24" s="211">
        <f t="shared" si="1"/>
        <v>4.8</v>
      </c>
      <c r="P24" s="211">
        <f t="shared" si="1"/>
        <v>7.8</v>
      </c>
      <c r="Q24" s="211">
        <f t="shared" si="1"/>
        <v>0</v>
      </c>
      <c r="R24" s="211">
        <f t="shared" ref="R24:S24" si="2">SUM(R25:R29)</f>
        <v>0</v>
      </c>
      <c r="S24" s="211">
        <f t="shared" si="2"/>
        <v>0</v>
      </c>
      <c r="T24" s="211">
        <f t="shared" si="1"/>
        <v>0</v>
      </c>
      <c r="U24" s="211">
        <f t="shared" si="1"/>
        <v>0</v>
      </c>
      <c r="V24" s="211">
        <f t="shared" si="1"/>
        <v>0</v>
      </c>
      <c r="W24" s="211">
        <f t="shared" ref="W24" si="3">SUM(W25:W29)</f>
        <v>0</v>
      </c>
      <c r="X24" s="211">
        <f>H24+L24+T24</f>
        <v>7.8</v>
      </c>
      <c r="Y24" s="214">
        <f>J24+N24+R24</f>
        <v>7.8</v>
      </c>
      <c r="AB24" s="292"/>
    </row>
    <row r="25" spans="1:28" ht="24" customHeight="1" x14ac:dyDescent="0.25">
      <c r="A25" s="215" t="s">
        <v>177</v>
      </c>
      <c r="B25" s="216" t="s">
        <v>176</v>
      </c>
      <c r="C25" s="211">
        <v>0</v>
      </c>
      <c r="D25" s="211">
        <v>0</v>
      </c>
      <c r="E25" s="212">
        <f>C25</f>
        <v>0</v>
      </c>
      <c r="F25" s="212">
        <f>E25-G25-J25</f>
        <v>0</v>
      </c>
      <c r="G25" s="217">
        <v>0</v>
      </c>
      <c r="H25" s="217">
        <v>0</v>
      </c>
      <c r="I25" s="217">
        <v>0</v>
      </c>
      <c r="J25" s="217">
        <v>0</v>
      </c>
      <c r="K25" s="217">
        <v>0</v>
      </c>
      <c r="L25" s="217">
        <v>0</v>
      </c>
      <c r="M25" s="217">
        <v>0</v>
      </c>
      <c r="N25" s="217">
        <f>F25</f>
        <v>0</v>
      </c>
      <c r="O25" s="217">
        <v>0</v>
      </c>
      <c r="P25" s="217">
        <v>0</v>
      </c>
      <c r="Q25" s="217">
        <v>0</v>
      </c>
      <c r="R25" s="217">
        <v>0</v>
      </c>
      <c r="S25" s="217">
        <v>0</v>
      </c>
      <c r="T25" s="217">
        <v>0</v>
      </c>
      <c r="U25" s="217">
        <v>0</v>
      </c>
      <c r="V25" s="217">
        <v>0</v>
      </c>
      <c r="W25" s="217">
        <v>0</v>
      </c>
      <c r="X25" s="211">
        <f>H25+L25+T25</f>
        <v>0</v>
      </c>
      <c r="Y25" s="214">
        <f>J25+N25+V25</f>
        <v>0</v>
      </c>
      <c r="AB25" s="292"/>
    </row>
    <row r="26" spans="1:28" x14ac:dyDescent="0.25">
      <c r="A26" s="215" t="s">
        <v>175</v>
      </c>
      <c r="B26" s="216" t="s">
        <v>174</v>
      </c>
      <c r="C26" s="211">
        <v>0</v>
      </c>
      <c r="D26" s="211">
        <v>0</v>
      </c>
      <c r="E26" s="212">
        <f t="shared" ref="E26:E64" si="4">C26</f>
        <v>0</v>
      </c>
      <c r="F26" s="212">
        <f t="shared" ref="F26:F64" si="5">E26-G26-J26</f>
        <v>0</v>
      </c>
      <c r="G26" s="217">
        <v>0</v>
      </c>
      <c r="H26" s="217">
        <v>0</v>
      </c>
      <c r="I26" s="217">
        <v>0</v>
      </c>
      <c r="J26" s="217">
        <v>0</v>
      </c>
      <c r="K26" s="217">
        <v>0</v>
      </c>
      <c r="L26" s="217">
        <v>0</v>
      </c>
      <c r="M26" s="217">
        <v>0</v>
      </c>
      <c r="N26" s="217">
        <f t="shared" ref="N26:N34" si="6">F26</f>
        <v>0</v>
      </c>
      <c r="O26" s="217">
        <v>0</v>
      </c>
      <c r="P26" s="217">
        <v>0</v>
      </c>
      <c r="Q26" s="217">
        <v>0</v>
      </c>
      <c r="R26" s="217">
        <v>0</v>
      </c>
      <c r="S26" s="217">
        <v>0</v>
      </c>
      <c r="T26" s="217">
        <v>0</v>
      </c>
      <c r="U26" s="217">
        <v>0</v>
      </c>
      <c r="V26" s="217">
        <v>0</v>
      </c>
      <c r="W26" s="217">
        <v>0</v>
      </c>
      <c r="X26" s="211">
        <f t="shared" ref="X26:X64" si="7">H26+L26+T26</f>
        <v>0</v>
      </c>
      <c r="Y26" s="214">
        <f t="shared" ref="Y26:Y64" si="8">J26+N26+V26</f>
        <v>0</v>
      </c>
      <c r="AB26" s="292"/>
    </row>
    <row r="27" spans="1:28" ht="31.5" x14ac:dyDescent="0.25">
      <c r="A27" s="215" t="s">
        <v>173</v>
      </c>
      <c r="B27" s="216" t="s">
        <v>370</v>
      </c>
      <c r="C27" s="211">
        <v>15.6</v>
      </c>
      <c r="D27" s="211">
        <v>0</v>
      </c>
      <c r="E27" s="212">
        <f t="shared" si="4"/>
        <v>15.6</v>
      </c>
      <c r="F27" s="212">
        <f t="shared" si="5"/>
        <v>15.6</v>
      </c>
      <c r="G27" s="284">
        <v>0</v>
      </c>
      <c r="H27" s="284">
        <v>0</v>
      </c>
      <c r="I27" s="284">
        <v>0</v>
      </c>
      <c r="J27" s="284">
        <v>0</v>
      </c>
      <c r="K27" s="217">
        <v>0</v>
      </c>
      <c r="L27" s="284">
        <v>7.8</v>
      </c>
      <c r="M27" s="217">
        <v>4.8</v>
      </c>
      <c r="N27" s="217">
        <v>7.8</v>
      </c>
      <c r="O27" s="217">
        <v>4.8</v>
      </c>
      <c r="P27" s="217">
        <v>7.8</v>
      </c>
      <c r="Q27" s="217">
        <v>0</v>
      </c>
      <c r="R27" s="217">
        <v>0</v>
      </c>
      <c r="S27" s="217">
        <v>0</v>
      </c>
      <c r="T27" s="217">
        <v>0</v>
      </c>
      <c r="U27" s="217">
        <v>0</v>
      </c>
      <c r="V27" s="217">
        <v>0</v>
      </c>
      <c r="W27" s="217">
        <v>0</v>
      </c>
      <c r="X27" s="211">
        <f t="shared" si="7"/>
        <v>7.8</v>
      </c>
      <c r="Y27" s="214">
        <f>J27+N27+R27</f>
        <v>7.8</v>
      </c>
      <c r="AB27" s="292"/>
    </row>
    <row r="28" spans="1:28" x14ac:dyDescent="0.25">
      <c r="A28" s="215" t="s">
        <v>172</v>
      </c>
      <c r="B28" s="216" t="s">
        <v>171</v>
      </c>
      <c r="C28" s="211">
        <v>0</v>
      </c>
      <c r="D28" s="211">
        <v>0</v>
      </c>
      <c r="E28" s="212">
        <f t="shared" si="4"/>
        <v>0</v>
      </c>
      <c r="F28" s="212">
        <f t="shared" si="5"/>
        <v>0</v>
      </c>
      <c r="G28" s="217">
        <v>0</v>
      </c>
      <c r="H28" s="217">
        <v>0</v>
      </c>
      <c r="I28" s="217">
        <v>0</v>
      </c>
      <c r="J28" s="217">
        <v>0</v>
      </c>
      <c r="K28" s="217">
        <v>0</v>
      </c>
      <c r="L28" s="217">
        <v>0</v>
      </c>
      <c r="M28" s="217">
        <v>0</v>
      </c>
      <c r="N28" s="217">
        <f t="shared" si="6"/>
        <v>0</v>
      </c>
      <c r="O28" s="217">
        <v>0</v>
      </c>
      <c r="P28" s="217">
        <v>0</v>
      </c>
      <c r="Q28" s="217">
        <v>0</v>
      </c>
      <c r="R28" s="217">
        <v>0</v>
      </c>
      <c r="S28" s="217">
        <v>0</v>
      </c>
      <c r="T28" s="217">
        <v>0</v>
      </c>
      <c r="U28" s="217">
        <v>0</v>
      </c>
      <c r="V28" s="217">
        <v>0</v>
      </c>
      <c r="W28" s="217">
        <v>0</v>
      </c>
      <c r="X28" s="211">
        <f t="shared" si="7"/>
        <v>0</v>
      </c>
      <c r="Y28" s="214">
        <f t="shared" si="8"/>
        <v>0</v>
      </c>
      <c r="AB28" s="292"/>
    </row>
    <row r="29" spans="1:28" x14ac:dyDescent="0.25">
      <c r="A29" s="215" t="s">
        <v>170</v>
      </c>
      <c r="B29" s="30" t="s">
        <v>169</v>
      </c>
      <c r="C29" s="211">
        <v>0</v>
      </c>
      <c r="D29" s="211">
        <v>0</v>
      </c>
      <c r="E29" s="212">
        <f t="shared" si="4"/>
        <v>0</v>
      </c>
      <c r="F29" s="212">
        <f t="shared" si="5"/>
        <v>0</v>
      </c>
      <c r="G29" s="284">
        <v>0</v>
      </c>
      <c r="H29" s="284">
        <v>0</v>
      </c>
      <c r="I29" s="284">
        <v>0</v>
      </c>
      <c r="J29" s="284">
        <v>0</v>
      </c>
      <c r="K29" s="217">
        <v>0</v>
      </c>
      <c r="L29" s="284">
        <v>0</v>
      </c>
      <c r="M29" s="217">
        <v>0</v>
      </c>
      <c r="N29" s="217">
        <f t="shared" si="6"/>
        <v>0</v>
      </c>
      <c r="O29" s="284">
        <v>0</v>
      </c>
      <c r="P29" s="217">
        <v>0</v>
      </c>
      <c r="Q29" s="217">
        <v>0</v>
      </c>
      <c r="R29" s="217">
        <v>0</v>
      </c>
      <c r="S29" s="217">
        <v>0</v>
      </c>
      <c r="T29" s="217">
        <v>0</v>
      </c>
      <c r="U29" s="217">
        <v>0</v>
      </c>
      <c r="V29" s="217">
        <v>0</v>
      </c>
      <c r="W29" s="217">
        <v>0</v>
      </c>
      <c r="X29" s="211">
        <f t="shared" si="7"/>
        <v>0</v>
      </c>
      <c r="Y29" s="214">
        <f t="shared" si="8"/>
        <v>0</v>
      </c>
      <c r="AB29" s="292"/>
    </row>
    <row r="30" spans="1:28" ht="47.25" x14ac:dyDescent="0.25">
      <c r="A30" s="209" t="s">
        <v>61</v>
      </c>
      <c r="B30" s="210" t="s">
        <v>168</v>
      </c>
      <c r="C30" s="286">
        <f t="shared" ref="C30:F30" si="9">SUM(C31:C34)</f>
        <v>13</v>
      </c>
      <c r="D30" s="286">
        <f t="shared" si="9"/>
        <v>0</v>
      </c>
      <c r="E30" s="286">
        <f t="shared" si="9"/>
        <v>13</v>
      </c>
      <c r="F30" s="286">
        <f t="shared" si="9"/>
        <v>13</v>
      </c>
      <c r="G30" s="211">
        <f>SUM(G31:G34)</f>
        <v>0</v>
      </c>
      <c r="H30" s="285">
        <v>0</v>
      </c>
      <c r="I30" s="285">
        <v>0</v>
      </c>
      <c r="J30" s="286">
        <f>SUM(J31:J34)</f>
        <v>0</v>
      </c>
      <c r="K30" s="286">
        <f>SUM(K31:K34)</f>
        <v>0</v>
      </c>
      <c r="L30" s="213">
        <f t="shared" ref="L30:P30" si="10">SUM(L31:L34)</f>
        <v>6.5</v>
      </c>
      <c r="M30" s="213">
        <f t="shared" si="10"/>
        <v>4</v>
      </c>
      <c r="N30" s="213">
        <f t="shared" si="10"/>
        <v>6.5</v>
      </c>
      <c r="O30" s="213">
        <f t="shared" si="10"/>
        <v>4</v>
      </c>
      <c r="P30" s="213">
        <f t="shared" si="10"/>
        <v>6.5</v>
      </c>
      <c r="Q30" s="213">
        <f t="shared" ref="Q30:S30" si="11">SUM(Q31:Q34)</f>
        <v>0</v>
      </c>
      <c r="R30" s="213">
        <f t="shared" si="11"/>
        <v>0</v>
      </c>
      <c r="S30" s="213">
        <f t="shared" si="11"/>
        <v>0</v>
      </c>
      <c r="T30" s="213">
        <f t="shared" ref="T30:W30" si="12">SUM(T31:T34)</f>
        <v>0</v>
      </c>
      <c r="U30" s="213">
        <f t="shared" si="12"/>
        <v>0</v>
      </c>
      <c r="V30" s="213">
        <f t="shared" si="12"/>
        <v>0</v>
      </c>
      <c r="W30" s="213">
        <f t="shared" si="12"/>
        <v>0</v>
      </c>
      <c r="X30" s="211">
        <f t="shared" si="7"/>
        <v>6.5</v>
      </c>
      <c r="Y30" s="214">
        <f>J30+N30+R30</f>
        <v>6.5</v>
      </c>
      <c r="AB30" s="292"/>
    </row>
    <row r="31" spans="1:28" x14ac:dyDescent="0.25">
      <c r="A31" s="209" t="s">
        <v>167</v>
      </c>
      <c r="B31" s="216" t="s">
        <v>166</v>
      </c>
      <c r="C31" s="211">
        <v>0</v>
      </c>
      <c r="D31" s="211">
        <v>0</v>
      </c>
      <c r="E31" s="212">
        <f t="shared" si="4"/>
        <v>0</v>
      </c>
      <c r="F31" s="212">
        <f t="shared" si="5"/>
        <v>0</v>
      </c>
      <c r="G31" s="217">
        <v>0</v>
      </c>
      <c r="H31" s="284">
        <v>0</v>
      </c>
      <c r="I31" s="284">
        <v>0</v>
      </c>
      <c r="J31" s="284">
        <v>0</v>
      </c>
      <c r="K31" s="284">
        <v>0</v>
      </c>
      <c r="L31" s="284">
        <v>0</v>
      </c>
      <c r="M31" s="284">
        <v>0</v>
      </c>
      <c r="N31" s="217">
        <f t="shared" si="6"/>
        <v>0</v>
      </c>
      <c r="O31" s="284">
        <v>0</v>
      </c>
      <c r="P31" s="217">
        <v>0</v>
      </c>
      <c r="Q31" s="217">
        <v>0</v>
      </c>
      <c r="R31" s="217">
        <v>0</v>
      </c>
      <c r="S31" s="217">
        <v>0</v>
      </c>
      <c r="T31" s="217">
        <v>0</v>
      </c>
      <c r="U31" s="217">
        <v>0</v>
      </c>
      <c r="V31" s="217">
        <v>0</v>
      </c>
      <c r="W31" s="217">
        <v>0</v>
      </c>
      <c r="X31" s="211">
        <f t="shared" si="7"/>
        <v>0</v>
      </c>
      <c r="Y31" s="214">
        <f t="shared" si="8"/>
        <v>0</v>
      </c>
      <c r="AB31" s="292"/>
    </row>
    <row r="32" spans="1:28" ht="31.5" x14ac:dyDescent="0.25">
      <c r="A32" s="209" t="s">
        <v>165</v>
      </c>
      <c r="B32" s="216" t="s">
        <v>164</v>
      </c>
      <c r="C32" s="211">
        <v>0</v>
      </c>
      <c r="D32" s="211">
        <v>0</v>
      </c>
      <c r="E32" s="212">
        <f t="shared" si="4"/>
        <v>0</v>
      </c>
      <c r="F32" s="212">
        <f t="shared" si="5"/>
        <v>0</v>
      </c>
      <c r="G32" s="217">
        <v>0</v>
      </c>
      <c r="H32" s="284">
        <v>0</v>
      </c>
      <c r="I32" s="284">
        <v>0</v>
      </c>
      <c r="J32" s="284">
        <v>0</v>
      </c>
      <c r="K32" s="284">
        <v>0</v>
      </c>
      <c r="L32" s="284">
        <v>0</v>
      </c>
      <c r="M32" s="284">
        <v>0</v>
      </c>
      <c r="N32" s="217">
        <f t="shared" si="6"/>
        <v>0</v>
      </c>
      <c r="O32" s="284">
        <v>0</v>
      </c>
      <c r="P32" s="217">
        <v>0</v>
      </c>
      <c r="Q32" s="217">
        <v>0</v>
      </c>
      <c r="R32" s="217">
        <v>0</v>
      </c>
      <c r="S32" s="217">
        <v>0</v>
      </c>
      <c r="T32" s="217">
        <v>0</v>
      </c>
      <c r="U32" s="217">
        <v>0</v>
      </c>
      <c r="V32" s="217">
        <v>0</v>
      </c>
      <c r="W32" s="217">
        <v>0</v>
      </c>
      <c r="X32" s="211">
        <f t="shared" si="7"/>
        <v>0</v>
      </c>
      <c r="Y32" s="214">
        <f t="shared" si="8"/>
        <v>0</v>
      </c>
      <c r="AB32" s="292"/>
    </row>
    <row r="33" spans="1:28" x14ac:dyDescent="0.25">
      <c r="A33" s="209" t="s">
        <v>163</v>
      </c>
      <c r="B33" s="216" t="s">
        <v>162</v>
      </c>
      <c r="C33" s="211">
        <v>13</v>
      </c>
      <c r="D33" s="211">
        <v>0</v>
      </c>
      <c r="E33" s="212">
        <f t="shared" si="4"/>
        <v>13</v>
      </c>
      <c r="F33" s="212">
        <f t="shared" si="5"/>
        <v>13</v>
      </c>
      <c r="G33" s="217">
        <v>0</v>
      </c>
      <c r="H33" s="284">
        <v>0</v>
      </c>
      <c r="I33" s="284">
        <v>0</v>
      </c>
      <c r="J33" s="284">
        <v>0</v>
      </c>
      <c r="K33" s="284">
        <v>0</v>
      </c>
      <c r="L33" s="284">
        <v>6.5</v>
      </c>
      <c r="M33" s="284">
        <v>4</v>
      </c>
      <c r="N33" s="217">
        <v>6.5</v>
      </c>
      <c r="O33" s="284">
        <v>4</v>
      </c>
      <c r="P33" s="217">
        <v>6.5</v>
      </c>
      <c r="Q33" s="217">
        <v>0</v>
      </c>
      <c r="R33" s="217">
        <v>0</v>
      </c>
      <c r="S33" s="217">
        <v>0</v>
      </c>
      <c r="T33" s="217">
        <v>0</v>
      </c>
      <c r="U33" s="217">
        <v>0</v>
      </c>
      <c r="V33" s="217">
        <v>0</v>
      </c>
      <c r="W33" s="217">
        <v>0</v>
      </c>
      <c r="X33" s="211">
        <f t="shared" si="7"/>
        <v>6.5</v>
      </c>
      <c r="Y33" s="214">
        <f>J33+N33+R33</f>
        <v>6.5</v>
      </c>
      <c r="AB33" s="292"/>
    </row>
    <row r="34" spans="1:28" x14ac:dyDescent="0.25">
      <c r="A34" s="209" t="s">
        <v>161</v>
      </c>
      <c r="B34" s="216" t="s">
        <v>160</v>
      </c>
      <c r="C34" s="211">
        <v>0</v>
      </c>
      <c r="D34" s="211">
        <v>0</v>
      </c>
      <c r="E34" s="212">
        <f t="shared" si="4"/>
        <v>0</v>
      </c>
      <c r="F34" s="212">
        <f t="shared" si="5"/>
        <v>0</v>
      </c>
      <c r="G34" s="284">
        <v>0</v>
      </c>
      <c r="H34" s="284">
        <v>0</v>
      </c>
      <c r="I34" s="284">
        <v>0</v>
      </c>
      <c r="J34" s="284">
        <v>0</v>
      </c>
      <c r="K34" s="284">
        <v>0</v>
      </c>
      <c r="L34" s="284">
        <v>0</v>
      </c>
      <c r="M34" s="284">
        <v>0</v>
      </c>
      <c r="N34" s="217">
        <f t="shared" si="6"/>
        <v>0</v>
      </c>
      <c r="O34" s="284">
        <v>0</v>
      </c>
      <c r="P34" s="217">
        <v>0</v>
      </c>
      <c r="Q34" s="217">
        <v>0</v>
      </c>
      <c r="R34" s="217">
        <v>0</v>
      </c>
      <c r="S34" s="217">
        <v>0</v>
      </c>
      <c r="T34" s="217">
        <v>0</v>
      </c>
      <c r="U34" s="217">
        <v>0</v>
      </c>
      <c r="V34" s="217">
        <v>0</v>
      </c>
      <c r="W34" s="217">
        <v>0</v>
      </c>
      <c r="X34" s="211">
        <f t="shared" si="7"/>
        <v>0</v>
      </c>
      <c r="Y34" s="214">
        <f t="shared" si="8"/>
        <v>0</v>
      </c>
      <c r="AB34" s="292"/>
    </row>
    <row r="35" spans="1:28" ht="31.5" x14ac:dyDescent="0.25">
      <c r="A35" s="209" t="s">
        <v>60</v>
      </c>
      <c r="B35" s="210" t="s">
        <v>159</v>
      </c>
      <c r="C35" s="211">
        <v>0</v>
      </c>
      <c r="D35" s="211">
        <v>0</v>
      </c>
      <c r="E35" s="212">
        <f t="shared" si="4"/>
        <v>0</v>
      </c>
      <c r="F35" s="212">
        <f t="shared" si="5"/>
        <v>0</v>
      </c>
      <c r="G35" s="211">
        <v>0</v>
      </c>
      <c r="H35" s="285">
        <v>0</v>
      </c>
      <c r="I35" s="285">
        <v>0</v>
      </c>
      <c r="J35" s="286">
        <v>0</v>
      </c>
      <c r="K35" s="285">
        <v>0</v>
      </c>
      <c r="L35" s="285">
        <v>0</v>
      </c>
      <c r="M35" s="285">
        <v>0</v>
      </c>
      <c r="N35" s="285">
        <v>0</v>
      </c>
      <c r="O35" s="285">
        <v>0</v>
      </c>
      <c r="P35" s="211">
        <v>0</v>
      </c>
      <c r="Q35" s="211">
        <v>0</v>
      </c>
      <c r="R35" s="211">
        <v>0</v>
      </c>
      <c r="S35" s="211">
        <v>0</v>
      </c>
      <c r="T35" s="211">
        <v>0</v>
      </c>
      <c r="U35" s="211">
        <v>0</v>
      </c>
      <c r="V35" s="211">
        <v>0</v>
      </c>
      <c r="W35" s="211">
        <v>0</v>
      </c>
      <c r="X35" s="211">
        <f t="shared" si="7"/>
        <v>0</v>
      </c>
      <c r="Y35" s="214">
        <f t="shared" si="8"/>
        <v>0</v>
      </c>
      <c r="AB35" s="292"/>
    </row>
    <row r="36" spans="1:28" ht="31.5" x14ac:dyDescent="0.25">
      <c r="A36" s="215" t="s">
        <v>158</v>
      </c>
      <c r="B36" s="219" t="s">
        <v>157</v>
      </c>
      <c r="C36" s="220">
        <v>0</v>
      </c>
      <c r="D36" s="211">
        <v>0</v>
      </c>
      <c r="E36" s="212">
        <f t="shared" si="4"/>
        <v>0</v>
      </c>
      <c r="F36" s="212">
        <f t="shared" si="5"/>
        <v>0</v>
      </c>
      <c r="G36" s="217">
        <v>0</v>
      </c>
      <c r="H36" s="217">
        <v>0</v>
      </c>
      <c r="I36" s="217">
        <v>0</v>
      </c>
      <c r="J36" s="217">
        <v>0</v>
      </c>
      <c r="K36" s="217">
        <v>0</v>
      </c>
      <c r="L36" s="217">
        <v>0</v>
      </c>
      <c r="M36" s="217">
        <v>0</v>
      </c>
      <c r="N36" s="217">
        <v>0</v>
      </c>
      <c r="O36" s="217">
        <v>0</v>
      </c>
      <c r="P36" s="217">
        <v>0</v>
      </c>
      <c r="Q36" s="217">
        <v>0</v>
      </c>
      <c r="R36" s="217">
        <v>0</v>
      </c>
      <c r="S36" s="217">
        <v>0</v>
      </c>
      <c r="T36" s="217">
        <v>0</v>
      </c>
      <c r="U36" s="217">
        <v>0</v>
      </c>
      <c r="V36" s="217">
        <v>0</v>
      </c>
      <c r="W36" s="217">
        <v>0</v>
      </c>
      <c r="X36" s="211">
        <f t="shared" si="7"/>
        <v>0</v>
      </c>
      <c r="Y36" s="214">
        <f t="shared" si="8"/>
        <v>0</v>
      </c>
      <c r="AB36" s="292"/>
    </row>
    <row r="37" spans="1:28" x14ac:dyDescent="0.25">
      <c r="A37" s="215" t="s">
        <v>156</v>
      </c>
      <c r="B37" s="219" t="s">
        <v>146</v>
      </c>
      <c r="C37" s="220">
        <v>0</v>
      </c>
      <c r="D37" s="211">
        <v>0</v>
      </c>
      <c r="E37" s="212">
        <f t="shared" si="4"/>
        <v>0</v>
      </c>
      <c r="F37" s="212">
        <f t="shared" si="5"/>
        <v>0</v>
      </c>
      <c r="G37" s="217">
        <v>0</v>
      </c>
      <c r="H37" s="217">
        <v>0</v>
      </c>
      <c r="I37" s="217">
        <v>0</v>
      </c>
      <c r="J37" s="218">
        <v>0</v>
      </c>
      <c r="K37" s="217">
        <v>0</v>
      </c>
      <c r="L37" s="217">
        <v>0</v>
      </c>
      <c r="M37" s="217">
        <v>0</v>
      </c>
      <c r="N37" s="217">
        <v>0</v>
      </c>
      <c r="O37" s="217">
        <v>0</v>
      </c>
      <c r="P37" s="217">
        <v>0</v>
      </c>
      <c r="Q37" s="217">
        <v>0</v>
      </c>
      <c r="R37" s="217">
        <v>0</v>
      </c>
      <c r="S37" s="217">
        <v>0</v>
      </c>
      <c r="T37" s="217">
        <v>0</v>
      </c>
      <c r="U37" s="217">
        <v>0</v>
      </c>
      <c r="V37" s="217">
        <v>0</v>
      </c>
      <c r="W37" s="217">
        <v>0</v>
      </c>
      <c r="X37" s="211">
        <f t="shared" si="7"/>
        <v>0</v>
      </c>
      <c r="Y37" s="214">
        <f t="shared" si="8"/>
        <v>0</v>
      </c>
    </row>
    <row r="38" spans="1:28" x14ac:dyDescent="0.25">
      <c r="A38" s="215" t="s">
        <v>155</v>
      </c>
      <c r="B38" s="219" t="s">
        <v>144</v>
      </c>
      <c r="C38" s="220">
        <v>0</v>
      </c>
      <c r="D38" s="211">
        <v>0</v>
      </c>
      <c r="E38" s="212">
        <f t="shared" si="4"/>
        <v>0</v>
      </c>
      <c r="F38" s="212">
        <f t="shared" si="5"/>
        <v>0</v>
      </c>
      <c r="G38" s="217">
        <v>0</v>
      </c>
      <c r="H38" s="217">
        <v>0</v>
      </c>
      <c r="I38" s="217">
        <v>0</v>
      </c>
      <c r="J38" s="217">
        <v>0</v>
      </c>
      <c r="K38" s="217">
        <v>0</v>
      </c>
      <c r="L38" s="217">
        <v>0</v>
      </c>
      <c r="M38" s="217">
        <v>0</v>
      </c>
      <c r="N38" s="217">
        <v>0</v>
      </c>
      <c r="O38" s="217">
        <v>0</v>
      </c>
      <c r="P38" s="217">
        <v>0</v>
      </c>
      <c r="Q38" s="217">
        <v>0</v>
      </c>
      <c r="R38" s="217">
        <v>0</v>
      </c>
      <c r="S38" s="217">
        <v>0</v>
      </c>
      <c r="T38" s="217">
        <v>0</v>
      </c>
      <c r="U38" s="217">
        <v>0</v>
      </c>
      <c r="V38" s="217">
        <v>0</v>
      </c>
      <c r="W38" s="217">
        <v>0</v>
      </c>
      <c r="X38" s="211">
        <f t="shared" si="7"/>
        <v>0</v>
      </c>
      <c r="Y38" s="214">
        <f t="shared" si="8"/>
        <v>0</v>
      </c>
    </row>
    <row r="39" spans="1:28" ht="31.5" x14ac:dyDescent="0.25">
      <c r="A39" s="215" t="s">
        <v>154</v>
      </c>
      <c r="B39" s="216" t="s">
        <v>142</v>
      </c>
      <c r="C39" s="211">
        <v>0</v>
      </c>
      <c r="D39" s="211">
        <v>0</v>
      </c>
      <c r="E39" s="212">
        <f t="shared" si="4"/>
        <v>0</v>
      </c>
      <c r="F39" s="212">
        <f t="shared" si="5"/>
        <v>0</v>
      </c>
      <c r="G39" s="217">
        <v>0</v>
      </c>
      <c r="H39" s="217">
        <v>0</v>
      </c>
      <c r="I39" s="217">
        <v>0</v>
      </c>
      <c r="J39" s="217">
        <v>0</v>
      </c>
      <c r="K39" s="217">
        <v>0</v>
      </c>
      <c r="L39" s="217">
        <v>0</v>
      </c>
      <c r="M39" s="217">
        <v>0</v>
      </c>
      <c r="N39" s="217">
        <v>0</v>
      </c>
      <c r="O39" s="217">
        <v>0</v>
      </c>
      <c r="P39" s="217">
        <v>0</v>
      </c>
      <c r="Q39" s="217">
        <v>0</v>
      </c>
      <c r="R39" s="217">
        <v>0</v>
      </c>
      <c r="S39" s="217">
        <v>0</v>
      </c>
      <c r="T39" s="217">
        <v>0</v>
      </c>
      <c r="U39" s="217">
        <v>0</v>
      </c>
      <c r="V39" s="217">
        <v>0</v>
      </c>
      <c r="W39" s="217">
        <v>0</v>
      </c>
      <c r="X39" s="211">
        <f t="shared" si="7"/>
        <v>0</v>
      </c>
      <c r="Y39" s="214">
        <f t="shared" si="8"/>
        <v>0</v>
      </c>
    </row>
    <row r="40" spans="1:28" ht="31.5" x14ac:dyDescent="0.25">
      <c r="A40" s="215" t="s">
        <v>153</v>
      </c>
      <c r="B40" s="216" t="s">
        <v>140</v>
      </c>
      <c r="C40" s="211">
        <v>0</v>
      </c>
      <c r="D40" s="211">
        <v>0</v>
      </c>
      <c r="E40" s="212">
        <f t="shared" si="4"/>
        <v>0</v>
      </c>
      <c r="F40" s="212">
        <f t="shared" si="5"/>
        <v>0</v>
      </c>
      <c r="G40" s="217">
        <v>0</v>
      </c>
      <c r="H40" s="217">
        <v>0</v>
      </c>
      <c r="I40" s="217">
        <v>0</v>
      </c>
      <c r="J40" s="217">
        <v>0</v>
      </c>
      <c r="K40" s="217">
        <v>0</v>
      </c>
      <c r="L40" s="217">
        <v>0</v>
      </c>
      <c r="M40" s="217">
        <v>0</v>
      </c>
      <c r="N40" s="217">
        <v>0</v>
      </c>
      <c r="O40" s="217">
        <v>0</v>
      </c>
      <c r="P40" s="217">
        <v>0</v>
      </c>
      <c r="Q40" s="217">
        <v>0</v>
      </c>
      <c r="R40" s="217">
        <v>0</v>
      </c>
      <c r="S40" s="217">
        <v>0</v>
      </c>
      <c r="T40" s="217">
        <v>0</v>
      </c>
      <c r="U40" s="217">
        <v>0</v>
      </c>
      <c r="V40" s="217">
        <v>0</v>
      </c>
      <c r="W40" s="217">
        <v>0</v>
      </c>
      <c r="X40" s="211">
        <f t="shared" si="7"/>
        <v>0</v>
      </c>
      <c r="Y40" s="214">
        <f t="shared" si="8"/>
        <v>0</v>
      </c>
    </row>
    <row r="41" spans="1:28" x14ac:dyDescent="0.25">
      <c r="A41" s="215" t="s">
        <v>152</v>
      </c>
      <c r="B41" s="216" t="s">
        <v>138</v>
      </c>
      <c r="C41" s="211">
        <v>0</v>
      </c>
      <c r="D41" s="211">
        <v>0</v>
      </c>
      <c r="E41" s="212">
        <f t="shared" si="4"/>
        <v>0</v>
      </c>
      <c r="F41" s="212">
        <f t="shared" si="5"/>
        <v>0</v>
      </c>
      <c r="G41" s="217">
        <v>0</v>
      </c>
      <c r="H41" s="217">
        <v>0</v>
      </c>
      <c r="I41" s="217">
        <v>0</v>
      </c>
      <c r="J41" s="217">
        <v>0</v>
      </c>
      <c r="K41" s="217">
        <v>0</v>
      </c>
      <c r="L41" s="217">
        <v>0</v>
      </c>
      <c r="M41" s="217">
        <v>0</v>
      </c>
      <c r="N41" s="217">
        <v>0</v>
      </c>
      <c r="O41" s="217">
        <v>0</v>
      </c>
      <c r="P41" s="217">
        <v>0</v>
      </c>
      <c r="Q41" s="217">
        <v>0</v>
      </c>
      <c r="R41" s="217">
        <v>0</v>
      </c>
      <c r="S41" s="217">
        <v>0</v>
      </c>
      <c r="T41" s="217">
        <v>0</v>
      </c>
      <c r="U41" s="217">
        <v>0</v>
      </c>
      <c r="V41" s="217">
        <v>0</v>
      </c>
      <c r="W41" s="217">
        <v>0</v>
      </c>
      <c r="X41" s="211">
        <f t="shared" si="7"/>
        <v>0</v>
      </c>
      <c r="Y41" s="214">
        <f t="shared" si="8"/>
        <v>0</v>
      </c>
    </row>
    <row r="42" spans="1:28" ht="18.75" x14ac:dyDescent="0.25">
      <c r="A42" s="215" t="s">
        <v>151</v>
      </c>
      <c r="B42" s="219" t="s">
        <v>136</v>
      </c>
      <c r="C42" s="220">
        <v>0</v>
      </c>
      <c r="D42" s="211">
        <v>0</v>
      </c>
      <c r="E42" s="212">
        <f t="shared" si="4"/>
        <v>0</v>
      </c>
      <c r="F42" s="212">
        <f t="shared" si="5"/>
        <v>0</v>
      </c>
      <c r="G42" s="217">
        <v>0</v>
      </c>
      <c r="H42" s="217">
        <v>0</v>
      </c>
      <c r="I42" s="217">
        <v>0</v>
      </c>
      <c r="J42" s="217">
        <v>0</v>
      </c>
      <c r="K42" s="217">
        <v>0</v>
      </c>
      <c r="L42" s="217">
        <v>0</v>
      </c>
      <c r="M42" s="217">
        <v>0</v>
      </c>
      <c r="N42" s="217">
        <v>0</v>
      </c>
      <c r="O42" s="217">
        <v>0</v>
      </c>
      <c r="P42" s="217">
        <v>0</v>
      </c>
      <c r="Q42" s="217">
        <v>0</v>
      </c>
      <c r="R42" s="217">
        <v>0</v>
      </c>
      <c r="S42" s="217">
        <v>0</v>
      </c>
      <c r="T42" s="217">
        <v>0</v>
      </c>
      <c r="U42" s="217">
        <v>0</v>
      </c>
      <c r="V42" s="217">
        <v>0</v>
      </c>
      <c r="W42" s="217">
        <v>0</v>
      </c>
      <c r="X42" s="211">
        <f t="shared" si="7"/>
        <v>0</v>
      </c>
      <c r="Y42" s="214">
        <f t="shared" si="8"/>
        <v>0</v>
      </c>
    </row>
    <row r="43" spans="1:28" x14ac:dyDescent="0.25">
      <c r="A43" s="209" t="s">
        <v>59</v>
      </c>
      <c r="B43" s="210" t="s">
        <v>150</v>
      </c>
      <c r="C43" s="211">
        <v>0</v>
      </c>
      <c r="D43" s="211">
        <v>0</v>
      </c>
      <c r="E43" s="212">
        <f t="shared" si="4"/>
        <v>0</v>
      </c>
      <c r="F43" s="212">
        <f t="shared" si="5"/>
        <v>0</v>
      </c>
      <c r="G43" s="211">
        <v>0</v>
      </c>
      <c r="H43" s="211">
        <v>0</v>
      </c>
      <c r="I43" s="211">
        <v>0</v>
      </c>
      <c r="J43" s="213">
        <v>0</v>
      </c>
      <c r="K43" s="211">
        <v>0</v>
      </c>
      <c r="L43" s="211">
        <v>0</v>
      </c>
      <c r="M43" s="211">
        <v>0</v>
      </c>
      <c r="N43" s="211">
        <v>0</v>
      </c>
      <c r="O43" s="211">
        <v>0</v>
      </c>
      <c r="P43" s="211">
        <v>0</v>
      </c>
      <c r="Q43" s="211">
        <f>SUM(Q44:Q50)</f>
        <v>0</v>
      </c>
      <c r="R43" s="211">
        <v>0</v>
      </c>
      <c r="S43" s="211">
        <v>0</v>
      </c>
      <c r="T43" s="211">
        <f>SUM(T44:T50)</f>
        <v>0</v>
      </c>
      <c r="U43" s="211">
        <f>SUM(U44:U50)</f>
        <v>0</v>
      </c>
      <c r="V43" s="211">
        <v>0</v>
      </c>
      <c r="W43" s="211">
        <v>0</v>
      </c>
      <c r="X43" s="211">
        <f t="shared" si="7"/>
        <v>0</v>
      </c>
      <c r="Y43" s="214">
        <f t="shared" si="8"/>
        <v>0</v>
      </c>
    </row>
    <row r="44" spans="1:28" x14ac:dyDescent="0.25">
      <c r="A44" s="215" t="s">
        <v>149</v>
      </c>
      <c r="B44" s="216" t="s">
        <v>148</v>
      </c>
      <c r="C44" s="211">
        <v>0</v>
      </c>
      <c r="D44" s="211">
        <v>0</v>
      </c>
      <c r="E44" s="212">
        <f t="shared" si="4"/>
        <v>0</v>
      </c>
      <c r="F44" s="212">
        <f t="shared" si="5"/>
        <v>0</v>
      </c>
      <c r="G44" s="217">
        <v>0</v>
      </c>
      <c r="H44" s="217">
        <v>0</v>
      </c>
      <c r="I44" s="217">
        <v>0</v>
      </c>
      <c r="J44" s="217">
        <v>0</v>
      </c>
      <c r="K44" s="217">
        <v>0</v>
      </c>
      <c r="L44" s="217">
        <v>0</v>
      </c>
      <c r="M44" s="217">
        <v>0</v>
      </c>
      <c r="N44" s="217">
        <v>0</v>
      </c>
      <c r="O44" s="217">
        <v>0</v>
      </c>
      <c r="P44" s="217">
        <v>0</v>
      </c>
      <c r="Q44" s="217">
        <v>0</v>
      </c>
      <c r="R44" s="217">
        <v>0</v>
      </c>
      <c r="S44" s="217">
        <v>0</v>
      </c>
      <c r="T44" s="217">
        <v>0</v>
      </c>
      <c r="U44" s="217">
        <v>0</v>
      </c>
      <c r="V44" s="217">
        <v>0</v>
      </c>
      <c r="W44" s="217">
        <v>0</v>
      </c>
      <c r="X44" s="211">
        <f t="shared" si="7"/>
        <v>0</v>
      </c>
      <c r="Y44" s="214">
        <f t="shared" si="8"/>
        <v>0</v>
      </c>
    </row>
    <row r="45" spans="1:28" x14ac:dyDescent="0.25">
      <c r="A45" s="215" t="s">
        <v>147</v>
      </c>
      <c r="B45" s="216" t="s">
        <v>146</v>
      </c>
      <c r="C45" s="211">
        <v>0</v>
      </c>
      <c r="D45" s="211">
        <v>0</v>
      </c>
      <c r="E45" s="212">
        <f t="shared" si="4"/>
        <v>0</v>
      </c>
      <c r="F45" s="212">
        <f t="shared" si="5"/>
        <v>0</v>
      </c>
      <c r="G45" s="217">
        <v>0</v>
      </c>
      <c r="H45" s="217">
        <v>0</v>
      </c>
      <c r="I45" s="217">
        <v>0</v>
      </c>
      <c r="J45" s="218">
        <v>0</v>
      </c>
      <c r="K45" s="217">
        <v>0</v>
      </c>
      <c r="L45" s="217">
        <v>0</v>
      </c>
      <c r="M45" s="217">
        <v>0</v>
      </c>
      <c r="N45" s="217">
        <v>0</v>
      </c>
      <c r="O45" s="217">
        <v>0</v>
      </c>
      <c r="P45" s="217">
        <v>0</v>
      </c>
      <c r="Q45" s="217">
        <v>0</v>
      </c>
      <c r="R45" s="217">
        <v>0</v>
      </c>
      <c r="S45" s="217">
        <v>0</v>
      </c>
      <c r="T45" s="217">
        <v>0</v>
      </c>
      <c r="U45" s="217">
        <v>0</v>
      </c>
      <c r="V45" s="217">
        <v>0</v>
      </c>
      <c r="W45" s="217">
        <v>0</v>
      </c>
      <c r="X45" s="211">
        <f t="shared" si="7"/>
        <v>0</v>
      </c>
      <c r="Y45" s="214">
        <f t="shared" si="8"/>
        <v>0</v>
      </c>
    </row>
    <row r="46" spans="1:28" x14ac:dyDescent="0.25">
      <c r="A46" s="215" t="s">
        <v>145</v>
      </c>
      <c r="B46" s="216" t="s">
        <v>144</v>
      </c>
      <c r="C46" s="211">
        <v>0</v>
      </c>
      <c r="D46" s="211">
        <v>0</v>
      </c>
      <c r="E46" s="212">
        <f t="shared" si="4"/>
        <v>0</v>
      </c>
      <c r="F46" s="212">
        <f t="shared" si="5"/>
        <v>0</v>
      </c>
      <c r="G46" s="217">
        <v>0</v>
      </c>
      <c r="H46" s="217">
        <v>0</v>
      </c>
      <c r="I46" s="217">
        <v>0</v>
      </c>
      <c r="J46" s="217">
        <v>0</v>
      </c>
      <c r="K46" s="217">
        <v>0</v>
      </c>
      <c r="L46" s="217">
        <v>0</v>
      </c>
      <c r="M46" s="217">
        <v>0</v>
      </c>
      <c r="N46" s="217">
        <v>0</v>
      </c>
      <c r="O46" s="217">
        <v>0</v>
      </c>
      <c r="P46" s="217">
        <v>0</v>
      </c>
      <c r="Q46" s="217">
        <v>0</v>
      </c>
      <c r="R46" s="217">
        <v>0</v>
      </c>
      <c r="S46" s="217">
        <v>0</v>
      </c>
      <c r="T46" s="217">
        <v>0</v>
      </c>
      <c r="U46" s="217">
        <v>0</v>
      </c>
      <c r="V46" s="217">
        <v>0</v>
      </c>
      <c r="W46" s="217">
        <v>0</v>
      </c>
      <c r="X46" s="211">
        <f t="shared" si="7"/>
        <v>0</v>
      </c>
      <c r="Y46" s="214">
        <f t="shared" si="8"/>
        <v>0</v>
      </c>
    </row>
    <row r="47" spans="1:28" ht="31.5" x14ac:dyDescent="0.25">
      <c r="A47" s="215" t="s">
        <v>143</v>
      </c>
      <c r="B47" s="216" t="s">
        <v>142</v>
      </c>
      <c r="C47" s="211">
        <v>0</v>
      </c>
      <c r="D47" s="211">
        <v>0</v>
      </c>
      <c r="E47" s="212">
        <f t="shared" si="4"/>
        <v>0</v>
      </c>
      <c r="F47" s="212">
        <f t="shared" si="5"/>
        <v>0</v>
      </c>
      <c r="G47" s="217">
        <v>0</v>
      </c>
      <c r="H47" s="217">
        <v>0</v>
      </c>
      <c r="I47" s="217">
        <v>0</v>
      </c>
      <c r="J47" s="217">
        <v>0</v>
      </c>
      <c r="K47" s="217">
        <v>0</v>
      </c>
      <c r="L47" s="217">
        <v>0</v>
      </c>
      <c r="M47" s="217">
        <v>0</v>
      </c>
      <c r="N47" s="217">
        <v>0</v>
      </c>
      <c r="O47" s="217">
        <v>0</v>
      </c>
      <c r="P47" s="217">
        <v>0</v>
      </c>
      <c r="Q47" s="217">
        <v>0</v>
      </c>
      <c r="R47" s="217">
        <v>0</v>
      </c>
      <c r="S47" s="217">
        <v>0</v>
      </c>
      <c r="T47" s="217">
        <v>0</v>
      </c>
      <c r="U47" s="217">
        <v>0</v>
      </c>
      <c r="V47" s="217">
        <v>0</v>
      </c>
      <c r="W47" s="217">
        <v>0</v>
      </c>
      <c r="X47" s="211">
        <f t="shared" si="7"/>
        <v>0</v>
      </c>
      <c r="Y47" s="214">
        <f t="shared" si="8"/>
        <v>0</v>
      </c>
    </row>
    <row r="48" spans="1:28" ht="31.5" x14ac:dyDescent="0.25">
      <c r="A48" s="215" t="s">
        <v>141</v>
      </c>
      <c r="B48" s="216" t="s">
        <v>140</v>
      </c>
      <c r="C48" s="211">
        <v>0</v>
      </c>
      <c r="D48" s="211">
        <v>0</v>
      </c>
      <c r="E48" s="212">
        <f t="shared" si="4"/>
        <v>0</v>
      </c>
      <c r="F48" s="212">
        <f t="shared" si="5"/>
        <v>0</v>
      </c>
      <c r="G48" s="217">
        <v>0</v>
      </c>
      <c r="H48" s="217">
        <v>0</v>
      </c>
      <c r="I48" s="217">
        <v>0</v>
      </c>
      <c r="J48" s="217">
        <v>0</v>
      </c>
      <c r="K48" s="217">
        <v>0</v>
      </c>
      <c r="L48" s="217">
        <v>0</v>
      </c>
      <c r="M48" s="217">
        <v>0</v>
      </c>
      <c r="N48" s="217">
        <v>0</v>
      </c>
      <c r="O48" s="217">
        <v>0</v>
      </c>
      <c r="P48" s="217">
        <v>0</v>
      </c>
      <c r="Q48" s="217">
        <v>0</v>
      </c>
      <c r="R48" s="217">
        <v>0</v>
      </c>
      <c r="S48" s="217">
        <v>0</v>
      </c>
      <c r="T48" s="217">
        <v>0</v>
      </c>
      <c r="U48" s="217">
        <v>0</v>
      </c>
      <c r="V48" s="217">
        <v>0</v>
      </c>
      <c r="W48" s="217">
        <v>0</v>
      </c>
      <c r="X48" s="211">
        <f t="shared" si="7"/>
        <v>0</v>
      </c>
      <c r="Y48" s="214">
        <f t="shared" si="8"/>
        <v>0</v>
      </c>
    </row>
    <row r="49" spans="1:25" x14ac:dyDescent="0.25">
      <c r="A49" s="215" t="s">
        <v>139</v>
      </c>
      <c r="B49" s="216" t="s">
        <v>138</v>
      </c>
      <c r="C49" s="211">
        <v>0</v>
      </c>
      <c r="D49" s="211">
        <v>0</v>
      </c>
      <c r="E49" s="212">
        <f t="shared" si="4"/>
        <v>0</v>
      </c>
      <c r="F49" s="212">
        <f t="shared" si="5"/>
        <v>0</v>
      </c>
      <c r="G49" s="217">
        <v>0</v>
      </c>
      <c r="H49" s="217">
        <v>0</v>
      </c>
      <c r="I49" s="217">
        <v>0</v>
      </c>
      <c r="J49" s="217">
        <v>0</v>
      </c>
      <c r="K49" s="217">
        <v>0</v>
      </c>
      <c r="L49" s="217">
        <v>0</v>
      </c>
      <c r="M49" s="217">
        <v>0</v>
      </c>
      <c r="N49" s="217">
        <v>0</v>
      </c>
      <c r="O49" s="217">
        <v>0</v>
      </c>
      <c r="P49" s="217">
        <v>0</v>
      </c>
      <c r="Q49" s="217">
        <v>0</v>
      </c>
      <c r="R49" s="217">
        <v>0</v>
      </c>
      <c r="S49" s="217">
        <v>0</v>
      </c>
      <c r="T49" s="217">
        <v>0</v>
      </c>
      <c r="U49" s="217">
        <v>0</v>
      </c>
      <c r="V49" s="217">
        <v>0</v>
      </c>
      <c r="W49" s="217">
        <v>0</v>
      </c>
      <c r="X49" s="211">
        <f t="shared" si="7"/>
        <v>0</v>
      </c>
      <c r="Y49" s="214">
        <f t="shared" si="8"/>
        <v>0</v>
      </c>
    </row>
    <row r="50" spans="1:25" ht="18.75" x14ac:dyDescent="0.25">
      <c r="A50" s="215" t="s">
        <v>137</v>
      </c>
      <c r="B50" s="219" t="s">
        <v>468</v>
      </c>
      <c r="C50" s="220">
        <v>1</v>
      </c>
      <c r="D50" s="211">
        <v>0</v>
      </c>
      <c r="E50" s="212">
        <f t="shared" si="4"/>
        <v>1</v>
      </c>
      <c r="F50" s="212">
        <f t="shared" si="5"/>
        <v>1</v>
      </c>
      <c r="G50" s="217">
        <v>0</v>
      </c>
      <c r="H50" s="217">
        <v>0</v>
      </c>
      <c r="I50" s="217">
        <v>0</v>
      </c>
      <c r="J50" s="217">
        <v>0</v>
      </c>
      <c r="K50" s="217">
        <v>0</v>
      </c>
      <c r="L50" s="217">
        <v>0</v>
      </c>
      <c r="M50" s="217">
        <v>0</v>
      </c>
      <c r="N50" s="217">
        <v>0</v>
      </c>
      <c r="O50" s="217">
        <v>0</v>
      </c>
      <c r="P50" s="284">
        <v>0</v>
      </c>
      <c r="Q50" s="284">
        <v>0</v>
      </c>
      <c r="R50" s="284">
        <v>0</v>
      </c>
      <c r="S50" s="284">
        <v>0</v>
      </c>
      <c r="T50" s="284">
        <v>0</v>
      </c>
      <c r="U50" s="284">
        <v>0</v>
      </c>
      <c r="V50" s="284">
        <f>D50</f>
        <v>0</v>
      </c>
      <c r="W50" s="284">
        <v>0</v>
      </c>
      <c r="X50" s="211">
        <f t="shared" si="7"/>
        <v>0</v>
      </c>
      <c r="Y50" s="214">
        <f t="shared" si="8"/>
        <v>0</v>
      </c>
    </row>
    <row r="51" spans="1:25" ht="35.25" customHeight="1" x14ac:dyDescent="0.25">
      <c r="A51" s="209" t="s">
        <v>57</v>
      </c>
      <c r="B51" s="210" t="s">
        <v>135</v>
      </c>
      <c r="C51" s="211">
        <v>0</v>
      </c>
      <c r="D51" s="211">
        <v>0</v>
      </c>
      <c r="E51" s="212">
        <f t="shared" si="4"/>
        <v>0</v>
      </c>
      <c r="F51" s="212">
        <f t="shared" si="5"/>
        <v>0</v>
      </c>
      <c r="G51" s="211">
        <v>0</v>
      </c>
      <c r="H51" s="211">
        <v>0</v>
      </c>
      <c r="I51" s="211">
        <v>0</v>
      </c>
      <c r="J51" s="213">
        <v>0</v>
      </c>
      <c r="K51" s="211">
        <v>0</v>
      </c>
      <c r="L51" s="211">
        <v>0</v>
      </c>
      <c r="M51" s="211">
        <v>0</v>
      </c>
      <c r="N51" s="211">
        <v>0</v>
      </c>
      <c r="O51" s="211">
        <v>0</v>
      </c>
      <c r="P51" s="211">
        <v>0</v>
      </c>
      <c r="Q51" s="211">
        <v>0</v>
      </c>
      <c r="R51" s="211">
        <v>0</v>
      </c>
      <c r="S51" s="211">
        <v>0</v>
      </c>
      <c r="T51" s="211">
        <v>0</v>
      </c>
      <c r="U51" s="211">
        <v>0</v>
      </c>
      <c r="V51" s="211">
        <v>0</v>
      </c>
      <c r="W51" s="211">
        <v>0</v>
      </c>
      <c r="X51" s="211">
        <f t="shared" si="7"/>
        <v>0</v>
      </c>
      <c r="Y51" s="214">
        <f t="shared" si="8"/>
        <v>0</v>
      </c>
    </row>
    <row r="52" spans="1:25" x14ac:dyDescent="0.25">
      <c r="A52" s="215" t="s">
        <v>134</v>
      </c>
      <c r="B52" s="216" t="s">
        <v>133</v>
      </c>
      <c r="C52" s="211">
        <v>0</v>
      </c>
      <c r="D52" s="211">
        <v>0</v>
      </c>
      <c r="E52" s="212">
        <f t="shared" si="4"/>
        <v>0</v>
      </c>
      <c r="F52" s="212">
        <f t="shared" si="5"/>
        <v>0</v>
      </c>
      <c r="G52" s="217">
        <v>0</v>
      </c>
      <c r="H52" s="217">
        <v>0</v>
      </c>
      <c r="I52" s="217">
        <v>0</v>
      </c>
      <c r="J52" s="217">
        <v>0</v>
      </c>
      <c r="K52" s="217">
        <v>0</v>
      </c>
      <c r="L52" s="217">
        <v>0</v>
      </c>
      <c r="M52" s="217">
        <v>0</v>
      </c>
      <c r="N52" s="217">
        <v>0</v>
      </c>
      <c r="O52" s="217">
        <v>0</v>
      </c>
      <c r="P52" s="217">
        <v>0</v>
      </c>
      <c r="Q52" s="217">
        <v>0</v>
      </c>
      <c r="R52" s="217">
        <v>0</v>
      </c>
      <c r="S52" s="217">
        <v>0</v>
      </c>
      <c r="T52" s="217">
        <v>0</v>
      </c>
      <c r="U52" s="217">
        <v>0</v>
      </c>
      <c r="V52" s="217">
        <v>0</v>
      </c>
      <c r="W52" s="217">
        <v>0</v>
      </c>
      <c r="X52" s="211">
        <f t="shared" si="7"/>
        <v>0</v>
      </c>
      <c r="Y52" s="214">
        <f t="shared" si="8"/>
        <v>0</v>
      </c>
    </row>
    <row r="53" spans="1:25" x14ac:dyDescent="0.25">
      <c r="A53" s="215" t="s">
        <v>132</v>
      </c>
      <c r="B53" s="216" t="s">
        <v>126</v>
      </c>
      <c r="C53" s="211">
        <v>0</v>
      </c>
      <c r="D53" s="211">
        <v>0</v>
      </c>
      <c r="E53" s="212">
        <f t="shared" si="4"/>
        <v>0</v>
      </c>
      <c r="F53" s="212">
        <f t="shared" si="5"/>
        <v>0</v>
      </c>
      <c r="G53" s="217">
        <v>0</v>
      </c>
      <c r="H53" s="217">
        <v>0</v>
      </c>
      <c r="I53" s="217">
        <v>0</v>
      </c>
      <c r="J53" s="218">
        <v>0</v>
      </c>
      <c r="K53" s="217">
        <v>0</v>
      </c>
      <c r="L53" s="217">
        <v>0</v>
      </c>
      <c r="M53" s="217">
        <v>0</v>
      </c>
      <c r="N53" s="217">
        <v>0</v>
      </c>
      <c r="O53" s="217">
        <v>0</v>
      </c>
      <c r="P53" s="217">
        <v>0</v>
      </c>
      <c r="Q53" s="217">
        <v>0</v>
      </c>
      <c r="R53" s="217">
        <v>0</v>
      </c>
      <c r="S53" s="217">
        <v>0</v>
      </c>
      <c r="T53" s="217">
        <v>0</v>
      </c>
      <c r="U53" s="217">
        <v>0</v>
      </c>
      <c r="V53" s="217">
        <v>0</v>
      </c>
      <c r="W53" s="217">
        <v>0</v>
      </c>
      <c r="X53" s="211">
        <f t="shared" si="7"/>
        <v>0</v>
      </c>
      <c r="Y53" s="214">
        <f t="shared" si="8"/>
        <v>0</v>
      </c>
    </row>
    <row r="54" spans="1:25" x14ac:dyDescent="0.25">
      <c r="A54" s="215" t="s">
        <v>131</v>
      </c>
      <c r="B54" s="219" t="s">
        <v>125</v>
      </c>
      <c r="C54" s="220">
        <v>0</v>
      </c>
      <c r="D54" s="211">
        <v>0</v>
      </c>
      <c r="E54" s="212">
        <f t="shared" si="4"/>
        <v>0</v>
      </c>
      <c r="F54" s="212">
        <f t="shared" si="5"/>
        <v>0</v>
      </c>
      <c r="G54" s="217">
        <v>0</v>
      </c>
      <c r="H54" s="217">
        <v>0</v>
      </c>
      <c r="I54" s="217">
        <v>0</v>
      </c>
      <c r="J54" s="217">
        <v>0</v>
      </c>
      <c r="K54" s="217">
        <v>0</v>
      </c>
      <c r="L54" s="217">
        <v>0</v>
      </c>
      <c r="M54" s="217">
        <v>0</v>
      </c>
      <c r="N54" s="217">
        <v>0</v>
      </c>
      <c r="O54" s="217">
        <v>0</v>
      </c>
      <c r="P54" s="217">
        <v>0</v>
      </c>
      <c r="Q54" s="217">
        <v>0</v>
      </c>
      <c r="R54" s="217">
        <v>0</v>
      </c>
      <c r="S54" s="217">
        <v>0</v>
      </c>
      <c r="T54" s="217">
        <v>0</v>
      </c>
      <c r="U54" s="217">
        <v>0</v>
      </c>
      <c r="V54" s="217">
        <v>0</v>
      </c>
      <c r="W54" s="217">
        <v>0</v>
      </c>
      <c r="X54" s="211">
        <f t="shared" si="7"/>
        <v>0</v>
      </c>
      <c r="Y54" s="214">
        <f t="shared" si="8"/>
        <v>0</v>
      </c>
    </row>
    <row r="55" spans="1:25" x14ac:dyDescent="0.25">
      <c r="A55" s="215" t="s">
        <v>130</v>
      </c>
      <c r="B55" s="219" t="s">
        <v>124</v>
      </c>
      <c r="C55" s="220">
        <v>0</v>
      </c>
      <c r="D55" s="211">
        <v>0</v>
      </c>
      <c r="E55" s="212">
        <f t="shared" si="4"/>
        <v>0</v>
      </c>
      <c r="F55" s="212">
        <f t="shared" si="5"/>
        <v>0</v>
      </c>
      <c r="G55" s="217">
        <v>0</v>
      </c>
      <c r="H55" s="217">
        <v>0</v>
      </c>
      <c r="I55" s="217">
        <v>0</v>
      </c>
      <c r="J55" s="217">
        <v>0</v>
      </c>
      <c r="K55" s="217">
        <v>0</v>
      </c>
      <c r="L55" s="217">
        <v>0</v>
      </c>
      <c r="M55" s="217">
        <v>0</v>
      </c>
      <c r="N55" s="217">
        <v>0</v>
      </c>
      <c r="O55" s="217">
        <v>0</v>
      </c>
      <c r="P55" s="217">
        <v>0</v>
      </c>
      <c r="Q55" s="217">
        <v>0</v>
      </c>
      <c r="R55" s="217">
        <v>0</v>
      </c>
      <c r="S55" s="217">
        <v>0</v>
      </c>
      <c r="T55" s="217">
        <v>0</v>
      </c>
      <c r="U55" s="217">
        <v>0</v>
      </c>
      <c r="V55" s="217">
        <v>0</v>
      </c>
      <c r="W55" s="217">
        <v>0</v>
      </c>
      <c r="X55" s="211">
        <f t="shared" si="7"/>
        <v>0</v>
      </c>
      <c r="Y55" s="214">
        <f t="shared" si="8"/>
        <v>0</v>
      </c>
    </row>
    <row r="56" spans="1:25" x14ac:dyDescent="0.25">
      <c r="A56" s="215" t="s">
        <v>129</v>
      </c>
      <c r="B56" s="219" t="s">
        <v>123</v>
      </c>
      <c r="C56" s="220">
        <v>0</v>
      </c>
      <c r="D56" s="211">
        <v>0</v>
      </c>
      <c r="E56" s="212">
        <f t="shared" si="4"/>
        <v>0</v>
      </c>
      <c r="F56" s="212">
        <f t="shared" si="5"/>
        <v>0</v>
      </c>
      <c r="G56" s="217">
        <v>0</v>
      </c>
      <c r="H56" s="217">
        <v>0</v>
      </c>
      <c r="I56" s="217">
        <v>0</v>
      </c>
      <c r="J56" s="217">
        <v>0</v>
      </c>
      <c r="K56" s="217">
        <v>0</v>
      </c>
      <c r="L56" s="217">
        <v>0</v>
      </c>
      <c r="M56" s="217">
        <v>0</v>
      </c>
      <c r="N56" s="217">
        <v>0</v>
      </c>
      <c r="O56" s="217">
        <v>0</v>
      </c>
      <c r="P56" s="217">
        <v>0</v>
      </c>
      <c r="Q56" s="217">
        <v>0</v>
      </c>
      <c r="R56" s="217">
        <v>0</v>
      </c>
      <c r="S56" s="217">
        <v>0</v>
      </c>
      <c r="T56" s="217">
        <v>0</v>
      </c>
      <c r="U56" s="217">
        <v>0</v>
      </c>
      <c r="V56" s="217">
        <v>0</v>
      </c>
      <c r="W56" s="217">
        <v>0</v>
      </c>
      <c r="X56" s="211">
        <f t="shared" si="7"/>
        <v>0</v>
      </c>
      <c r="Y56" s="214">
        <f t="shared" si="8"/>
        <v>0</v>
      </c>
    </row>
    <row r="57" spans="1:25" ht="18.75" x14ac:dyDescent="0.25">
      <c r="A57" s="215" t="s">
        <v>128</v>
      </c>
      <c r="B57" s="219" t="s">
        <v>468</v>
      </c>
      <c r="C57" s="220">
        <v>0</v>
      </c>
      <c r="D57" s="211">
        <v>0</v>
      </c>
      <c r="E57" s="212">
        <f t="shared" si="4"/>
        <v>0</v>
      </c>
      <c r="F57" s="212">
        <f t="shared" si="5"/>
        <v>0</v>
      </c>
      <c r="G57" s="217">
        <v>0</v>
      </c>
      <c r="H57" s="217">
        <v>0</v>
      </c>
      <c r="I57" s="217">
        <v>0</v>
      </c>
      <c r="J57" s="217">
        <v>0</v>
      </c>
      <c r="K57" s="217">
        <v>0</v>
      </c>
      <c r="L57" s="217">
        <v>0</v>
      </c>
      <c r="M57" s="217">
        <v>0</v>
      </c>
      <c r="N57" s="217">
        <v>0</v>
      </c>
      <c r="O57" s="217">
        <v>0</v>
      </c>
      <c r="P57" s="284">
        <v>0</v>
      </c>
      <c r="Q57" s="284">
        <v>0</v>
      </c>
      <c r="R57" s="284">
        <v>0</v>
      </c>
      <c r="S57" s="284">
        <v>0</v>
      </c>
      <c r="T57" s="284">
        <v>0</v>
      </c>
      <c r="U57" s="284">
        <v>0</v>
      </c>
      <c r="V57" s="284">
        <v>0</v>
      </c>
      <c r="W57" s="284">
        <v>0</v>
      </c>
      <c r="X57" s="211">
        <f t="shared" si="7"/>
        <v>0</v>
      </c>
      <c r="Y57" s="214">
        <f t="shared" si="8"/>
        <v>0</v>
      </c>
    </row>
    <row r="58" spans="1:25" ht="36.75" customHeight="1" x14ac:dyDescent="0.25">
      <c r="A58" s="209" t="s">
        <v>56</v>
      </c>
      <c r="B58" s="221" t="s">
        <v>226</v>
      </c>
      <c r="C58" s="220">
        <v>13</v>
      </c>
      <c r="D58" s="211">
        <v>0</v>
      </c>
      <c r="E58" s="212">
        <f t="shared" si="4"/>
        <v>13</v>
      </c>
      <c r="F58" s="212">
        <f t="shared" si="5"/>
        <v>13</v>
      </c>
      <c r="G58" s="211">
        <v>0</v>
      </c>
      <c r="H58" s="211">
        <v>0</v>
      </c>
      <c r="I58" s="211">
        <v>0</v>
      </c>
      <c r="J58" s="213">
        <v>0</v>
      </c>
      <c r="K58" s="211">
        <v>0</v>
      </c>
      <c r="L58" s="211">
        <v>0</v>
      </c>
      <c r="M58" s="211">
        <v>0</v>
      </c>
      <c r="N58" s="211">
        <v>0</v>
      </c>
      <c r="O58" s="211">
        <v>0</v>
      </c>
      <c r="P58" s="211">
        <v>0</v>
      </c>
      <c r="Q58" s="211">
        <v>0</v>
      </c>
      <c r="R58" s="211">
        <v>0</v>
      </c>
      <c r="S58" s="211">
        <v>0</v>
      </c>
      <c r="T58" s="211">
        <f>SUM(T59:T64)</f>
        <v>0</v>
      </c>
      <c r="U58" s="211">
        <v>0</v>
      </c>
      <c r="V58" s="211">
        <f>F58</f>
        <v>13</v>
      </c>
      <c r="W58" s="211">
        <v>0</v>
      </c>
      <c r="X58" s="211">
        <f t="shared" si="7"/>
        <v>0</v>
      </c>
      <c r="Y58" s="214">
        <f t="shared" si="8"/>
        <v>13</v>
      </c>
    </row>
    <row r="59" spans="1:25" x14ac:dyDescent="0.25">
      <c r="A59" s="209" t="s">
        <v>54</v>
      </c>
      <c r="B59" s="210" t="s">
        <v>127</v>
      </c>
      <c r="C59" s="211">
        <v>0</v>
      </c>
      <c r="D59" s="211">
        <v>0</v>
      </c>
      <c r="E59" s="212">
        <f t="shared" si="4"/>
        <v>0</v>
      </c>
      <c r="F59" s="212">
        <f t="shared" si="5"/>
        <v>0</v>
      </c>
      <c r="G59" s="211">
        <v>0</v>
      </c>
      <c r="H59" s="211">
        <v>0</v>
      </c>
      <c r="I59" s="211">
        <v>0</v>
      </c>
      <c r="J59" s="213">
        <v>0</v>
      </c>
      <c r="K59" s="211">
        <v>0</v>
      </c>
      <c r="L59" s="211">
        <v>0</v>
      </c>
      <c r="M59" s="211">
        <v>0</v>
      </c>
      <c r="N59" s="211">
        <v>0</v>
      </c>
      <c r="O59" s="211">
        <v>0</v>
      </c>
      <c r="P59" s="211">
        <v>0</v>
      </c>
      <c r="Q59" s="211">
        <v>0</v>
      </c>
      <c r="R59" s="211">
        <v>0</v>
      </c>
      <c r="S59" s="211">
        <v>0</v>
      </c>
      <c r="T59" s="211">
        <v>0</v>
      </c>
      <c r="U59" s="211">
        <v>0</v>
      </c>
      <c r="V59" s="211">
        <v>0</v>
      </c>
      <c r="W59" s="211">
        <v>0</v>
      </c>
      <c r="X59" s="211">
        <f t="shared" si="7"/>
        <v>0</v>
      </c>
      <c r="Y59" s="214">
        <f t="shared" si="8"/>
        <v>0</v>
      </c>
    </row>
    <row r="60" spans="1:25" x14ac:dyDescent="0.25">
      <c r="A60" s="215" t="s">
        <v>220</v>
      </c>
      <c r="B60" s="29" t="s">
        <v>148</v>
      </c>
      <c r="C60" s="222">
        <v>0</v>
      </c>
      <c r="D60" s="211">
        <v>0</v>
      </c>
      <c r="E60" s="212">
        <f t="shared" si="4"/>
        <v>0</v>
      </c>
      <c r="F60" s="212">
        <f t="shared" si="5"/>
        <v>0</v>
      </c>
      <c r="G60" s="217">
        <v>0</v>
      </c>
      <c r="H60" s="217">
        <v>0</v>
      </c>
      <c r="I60" s="217">
        <v>0</v>
      </c>
      <c r="J60" s="217">
        <v>0</v>
      </c>
      <c r="K60" s="217">
        <v>0</v>
      </c>
      <c r="L60" s="217">
        <v>0</v>
      </c>
      <c r="M60" s="217">
        <v>0</v>
      </c>
      <c r="N60" s="217">
        <v>0</v>
      </c>
      <c r="O60" s="217">
        <v>0</v>
      </c>
      <c r="P60" s="217">
        <v>0</v>
      </c>
      <c r="Q60" s="217">
        <v>0</v>
      </c>
      <c r="R60" s="217">
        <v>0</v>
      </c>
      <c r="S60" s="217">
        <v>0</v>
      </c>
      <c r="T60" s="217">
        <v>0</v>
      </c>
      <c r="U60" s="217">
        <v>0</v>
      </c>
      <c r="V60" s="217">
        <v>0</v>
      </c>
      <c r="W60" s="217">
        <v>0</v>
      </c>
      <c r="X60" s="211">
        <f t="shared" si="7"/>
        <v>0</v>
      </c>
      <c r="Y60" s="214">
        <f t="shared" si="8"/>
        <v>0</v>
      </c>
    </row>
    <row r="61" spans="1:25" x14ac:dyDescent="0.25">
      <c r="A61" s="215" t="s">
        <v>221</v>
      </c>
      <c r="B61" s="29" t="s">
        <v>146</v>
      </c>
      <c r="C61" s="222">
        <v>0</v>
      </c>
      <c r="D61" s="211">
        <v>0</v>
      </c>
      <c r="E61" s="212">
        <f t="shared" si="4"/>
        <v>0</v>
      </c>
      <c r="F61" s="212">
        <f t="shared" si="5"/>
        <v>0</v>
      </c>
      <c r="G61" s="217">
        <v>0</v>
      </c>
      <c r="H61" s="217">
        <v>0</v>
      </c>
      <c r="I61" s="217">
        <v>0</v>
      </c>
      <c r="J61" s="217">
        <v>0</v>
      </c>
      <c r="K61" s="217">
        <v>0</v>
      </c>
      <c r="L61" s="217">
        <v>0</v>
      </c>
      <c r="M61" s="217">
        <v>0</v>
      </c>
      <c r="N61" s="217">
        <v>0</v>
      </c>
      <c r="O61" s="217">
        <v>0</v>
      </c>
      <c r="P61" s="217">
        <v>0</v>
      </c>
      <c r="Q61" s="217">
        <v>0</v>
      </c>
      <c r="R61" s="217">
        <v>0</v>
      </c>
      <c r="S61" s="217">
        <v>0</v>
      </c>
      <c r="T61" s="217">
        <v>0</v>
      </c>
      <c r="U61" s="217">
        <v>0</v>
      </c>
      <c r="V61" s="217">
        <v>0</v>
      </c>
      <c r="W61" s="217">
        <v>0</v>
      </c>
      <c r="X61" s="211">
        <f t="shared" si="7"/>
        <v>0</v>
      </c>
      <c r="Y61" s="214">
        <f t="shared" si="8"/>
        <v>0</v>
      </c>
    </row>
    <row r="62" spans="1:25" x14ac:dyDescent="0.25">
      <c r="A62" s="215" t="s">
        <v>222</v>
      </c>
      <c r="B62" s="29" t="s">
        <v>144</v>
      </c>
      <c r="C62" s="222">
        <v>0</v>
      </c>
      <c r="D62" s="211">
        <v>0</v>
      </c>
      <c r="E62" s="212">
        <f t="shared" si="4"/>
        <v>0</v>
      </c>
      <c r="F62" s="212">
        <f t="shared" si="5"/>
        <v>0</v>
      </c>
      <c r="G62" s="217">
        <v>0</v>
      </c>
      <c r="H62" s="217">
        <v>0</v>
      </c>
      <c r="I62" s="217">
        <v>0</v>
      </c>
      <c r="J62" s="217">
        <v>0</v>
      </c>
      <c r="K62" s="217">
        <v>0</v>
      </c>
      <c r="L62" s="217">
        <v>0</v>
      </c>
      <c r="M62" s="217">
        <v>0</v>
      </c>
      <c r="N62" s="217">
        <v>0</v>
      </c>
      <c r="O62" s="217">
        <v>0</v>
      </c>
      <c r="P62" s="217">
        <v>0</v>
      </c>
      <c r="Q62" s="217">
        <v>0</v>
      </c>
      <c r="R62" s="217">
        <v>0</v>
      </c>
      <c r="S62" s="217">
        <v>0</v>
      </c>
      <c r="T62" s="217">
        <v>0</v>
      </c>
      <c r="U62" s="217">
        <v>0</v>
      </c>
      <c r="V62" s="217">
        <v>0</v>
      </c>
      <c r="W62" s="217">
        <v>0</v>
      </c>
      <c r="X62" s="211">
        <f t="shared" si="7"/>
        <v>0</v>
      </c>
      <c r="Y62" s="214">
        <f t="shared" si="8"/>
        <v>0</v>
      </c>
    </row>
    <row r="63" spans="1:25" x14ac:dyDescent="0.25">
      <c r="A63" s="215" t="s">
        <v>223</v>
      </c>
      <c r="B63" s="29" t="s">
        <v>225</v>
      </c>
      <c r="C63" s="222">
        <v>0</v>
      </c>
      <c r="D63" s="211">
        <v>0</v>
      </c>
      <c r="E63" s="212">
        <f t="shared" si="4"/>
        <v>0</v>
      </c>
      <c r="F63" s="212">
        <f t="shared" si="5"/>
        <v>0</v>
      </c>
      <c r="G63" s="217">
        <v>0</v>
      </c>
      <c r="H63" s="217">
        <v>0</v>
      </c>
      <c r="I63" s="217">
        <v>0</v>
      </c>
      <c r="J63" s="217">
        <v>0</v>
      </c>
      <c r="K63" s="217">
        <v>0</v>
      </c>
      <c r="L63" s="217">
        <v>0</v>
      </c>
      <c r="M63" s="217">
        <v>0</v>
      </c>
      <c r="N63" s="217">
        <v>0</v>
      </c>
      <c r="O63" s="217">
        <v>0</v>
      </c>
      <c r="P63" s="284">
        <v>0</v>
      </c>
      <c r="Q63" s="284">
        <v>0</v>
      </c>
      <c r="R63" s="284">
        <v>0</v>
      </c>
      <c r="S63" s="284">
        <v>0</v>
      </c>
      <c r="T63" s="284">
        <v>0</v>
      </c>
      <c r="U63" s="284">
        <v>0</v>
      </c>
      <c r="V63" s="284">
        <v>0</v>
      </c>
      <c r="W63" s="284">
        <v>0</v>
      </c>
      <c r="X63" s="211">
        <f t="shared" si="7"/>
        <v>0</v>
      </c>
      <c r="Y63" s="214">
        <f t="shared" si="8"/>
        <v>0</v>
      </c>
    </row>
    <row r="64" spans="1:25" ht="18.75" x14ac:dyDescent="0.25">
      <c r="A64" s="215" t="s">
        <v>224</v>
      </c>
      <c r="B64" s="219" t="s">
        <v>122</v>
      </c>
      <c r="C64" s="220">
        <v>0</v>
      </c>
      <c r="D64" s="211">
        <v>0</v>
      </c>
      <c r="E64" s="212">
        <f t="shared" si="4"/>
        <v>0</v>
      </c>
      <c r="F64" s="212">
        <f t="shared" si="5"/>
        <v>0</v>
      </c>
      <c r="G64" s="217">
        <v>0</v>
      </c>
      <c r="H64" s="217">
        <v>0</v>
      </c>
      <c r="I64" s="217">
        <v>0</v>
      </c>
      <c r="J64" s="217">
        <v>0</v>
      </c>
      <c r="K64" s="217">
        <v>0</v>
      </c>
      <c r="L64" s="217">
        <v>0</v>
      </c>
      <c r="M64" s="217">
        <v>0</v>
      </c>
      <c r="N64" s="217">
        <v>0</v>
      </c>
      <c r="O64" s="217">
        <v>0</v>
      </c>
      <c r="P64" s="284">
        <v>0</v>
      </c>
      <c r="Q64" s="284">
        <v>0</v>
      </c>
      <c r="R64" s="284">
        <v>0</v>
      </c>
      <c r="S64" s="284">
        <v>0</v>
      </c>
      <c r="T64" s="284">
        <v>0</v>
      </c>
      <c r="U64" s="284">
        <v>0</v>
      </c>
      <c r="V64" s="284">
        <v>0</v>
      </c>
      <c r="W64" s="284">
        <v>0</v>
      </c>
      <c r="X64" s="211">
        <f t="shared" si="7"/>
        <v>0</v>
      </c>
      <c r="Y64" s="214">
        <f t="shared" si="8"/>
        <v>0</v>
      </c>
    </row>
    <row r="65" spans="1:24" x14ac:dyDescent="0.25">
      <c r="A65" s="27"/>
      <c r="B65" s="28"/>
      <c r="C65" s="28"/>
      <c r="D65" s="28"/>
      <c r="E65" s="28"/>
      <c r="F65" s="28"/>
      <c r="G65" s="28"/>
      <c r="H65" s="27"/>
      <c r="I65" s="27"/>
      <c r="J65" s="22"/>
      <c r="K65" s="22"/>
      <c r="L65" s="22"/>
      <c r="M65" s="22"/>
      <c r="N65" s="22"/>
      <c r="O65" s="22"/>
      <c r="P65" s="22"/>
      <c r="Q65" s="22"/>
      <c r="R65" s="22"/>
      <c r="S65" s="22"/>
      <c r="T65" s="22"/>
      <c r="U65" s="22"/>
      <c r="V65" s="22"/>
      <c r="W65" s="22"/>
      <c r="X65" s="22"/>
    </row>
    <row r="66" spans="1:24" ht="54" customHeight="1" x14ac:dyDescent="0.25">
      <c r="A66" s="22"/>
      <c r="B66" s="408"/>
      <c r="C66" s="408"/>
      <c r="D66" s="408"/>
      <c r="E66" s="408"/>
      <c r="F66" s="408"/>
      <c r="G66" s="408"/>
      <c r="H66" s="26"/>
      <c r="I66" s="26"/>
      <c r="J66" s="26"/>
      <c r="K66" s="26"/>
      <c r="L66" s="26"/>
      <c r="M66" s="26"/>
      <c r="N66" s="26"/>
      <c r="O66" s="26"/>
      <c r="P66" s="26"/>
      <c r="Q66" s="26"/>
      <c r="R66" s="26"/>
      <c r="S66" s="26"/>
      <c r="T66" s="26"/>
      <c r="U66" s="26"/>
      <c r="V66" s="26"/>
      <c r="W66" s="26"/>
      <c r="X66" s="26"/>
    </row>
    <row r="67" spans="1:24" x14ac:dyDescent="0.25">
      <c r="A67" s="22"/>
      <c r="B67" s="22"/>
      <c r="C67" s="22"/>
      <c r="D67" s="22"/>
      <c r="E67" s="22"/>
      <c r="F67" s="22"/>
      <c r="H67" s="22"/>
      <c r="I67" s="22"/>
      <c r="J67" s="22"/>
      <c r="K67" s="22"/>
      <c r="L67" s="22"/>
      <c r="M67" s="22"/>
      <c r="N67" s="22"/>
      <c r="O67" s="22"/>
      <c r="P67" s="22"/>
      <c r="Q67" s="22"/>
      <c r="R67" s="22"/>
      <c r="S67" s="22"/>
      <c r="T67" s="22"/>
      <c r="U67" s="22"/>
      <c r="V67" s="22"/>
      <c r="W67" s="22"/>
      <c r="X67" s="22"/>
    </row>
    <row r="68" spans="1:24" ht="50.25" customHeight="1" x14ac:dyDescent="0.25">
      <c r="A68" s="22"/>
      <c r="B68" s="411"/>
      <c r="C68" s="411"/>
      <c r="D68" s="411"/>
      <c r="E68" s="411"/>
      <c r="F68" s="411"/>
      <c r="G68" s="411"/>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H69" s="22"/>
      <c r="I69" s="22"/>
      <c r="J69" s="22"/>
      <c r="K69" s="22"/>
      <c r="L69" s="22"/>
      <c r="M69" s="22"/>
      <c r="N69" s="22"/>
      <c r="O69" s="22"/>
      <c r="P69" s="22"/>
      <c r="Q69" s="22"/>
      <c r="R69" s="22"/>
      <c r="S69" s="22"/>
      <c r="T69" s="22"/>
      <c r="U69" s="22"/>
      <c r="V69" s="22"/>
      <c r="W69" s="22"/>
      <c r="X69" s="22"/>
    </row>
    <row r="70" spans="1:24" ht="36.75" customHeight="1" x14ac:dyDescent="0.25">
      <c r="A70" s="22"/>
      <c r="B70" s="408"/>
      <c r="C70" s="408"/>
      <c r="D70" s="408"/>
      <c r="E70" s="408"/>
      <c r="F70" s="408"/>
      <c r="G70" s="408"/>
      <c r="H70" s="22"/>
      <c r="I70" s="22"/>
      <c r="J70" s="22"/>
      <c r="K70" s="22"/>
      <c r="L70" s="22"/>
      <c r="M70" s="22"/>
      <c r="N70" s="22"/>
      <c r="O70" s="22"/>
      <c r="P70" s="22"/>
      <c r="Q70" s="22"/>
      <c r="R70" s="22"/>
      <c r="S70" s="22"/>
      <c r="T70" s="22"/>
      <c r="U70" s="22"/>
      <c r="V70" s="22"/>
      <c r="W70" s="22"/>
      <c r="X70" s="22"/>
    </row>
    <row r="71" spans="1:24" x14ac:dyDescent="0.25">
      <c r="A71" s="22"/>
      <c r="B71" s="25"/>
      <c r="C71" s="25"/>
      <c r="D71" s="25"/>
      <c r="E71" s="25"/>
      <c r="F71" s="25"/>
      <c r="H71" s="22"/>
      <c r="I71" s="22"/>
      <c r="J71" s="24"/>
      <c r="K71" s="22"/>
      <c r="L71" s="22"/>
      <c r="M71" s="22"/>
      <c r="N71" s="22"/>
      <c r="O71" s="22"/>
      <c r="P71" s="22"/>
      <c r="Q71" s="22"/>
      <c r="R71" s="22"/>
      <c r="S71" s="22"/>
      <c r="T71" s="22"/>
      <c r="U71" s="22"/>
      <c r="V71" s="22"/>
      <c r="W71" s="22"/>
      <c r="X71" s="22"/>
    </row>
    <row r="72" spans="1:24" ht="51" customHeight="1" x14ac:dyDescent="0.25">
      <c r="A72" s="22"/>
      <c r="B72" s="408"/>
      <c r="C72" s="408"/>
      <c r="D72" s="408"/>
      <c r="E72" s="408"/>
      <c r="F72" s="408"/>
      <c r="G72" s="408"/>
      <c r="H72" s="22"/>
      <c r="I72" s="22"/>
      <c r="J72" s="24"/>
      <c r="K72" s="22"/>
      <c r="L72" s="22"/>
      <c r="M72" s="22"/>
      <c r="N72" s="22"/>
      <c r="O72" s="22"/>
      <c r="P72" s="22"/>
      <c r="Q72" s="22"/>
      <c r="R72" s="22"/>
      <c r="S72" s="22"/>
      <c r="T72" s="22"/>
      <c r="U72" s="22"/>
      <c r="V72" s="22"/>
      <c r="W72" s="22"/>
      <c r="X72" s="22"/>
    </row>
    <row r="73" spans="1:24" ht="32.25" customHeight="1" x14ac:dyDescent="0.25">
      <c r="A73" s="22"/>
      <c r="B73" s="411"/>
      <c r="C73" s="411"/>
      <c r="D73" s="411"/>
      <c r="E73" s="411"/>
      <c r="F73" s="411"/>
      <c r="G73" s="411"/>
      <c r="H73" s="22"/>
      <c r="I73" s="22"/>
      <c r="J73" s="22"/>
      <c r="K73" s="22"/>
      <c r="L73" s="22"/>
      <c r="M73" s="22"/>
      <c r="N73" s="22"/>
      <c r="O73" s="22"/>
      <c r="P73" s="22"/>
      <c r="Q73" s="22"/>
      <c r="R73" s="22"/>
      <c r="S73" s="22"/>
      <c r="T73" s="22"/>
      <c r="U73" s="22"/>
      <c r="V73" s="22"/>
      <c r="W73" s="22"/>
      <c r="X73" s="22"/>
    </row>
    <row r="74" spans="1:24" ht="51.75" customHeight="1" x14ac:dyDescent="0.25">
      <c r="A74" s="22"/>
      <c r="B74" s="408"/>
      <c r="C74" s="408"/>
      <c r="D74" s="408"/>
      <c r="E74" s="408"/>
      <c r="F74" s="408"/>
      <c r="G74" s="408"/>
      <c r="H74" s="22"/>
      <c r="I74" s="22"/>
      <c r="J74" s="22"/>
      <c r="K74" s="22"/>
      <c r="L74" s="22"/>
      <c r="M74" s="22"/>
      <c r="N74" s="22"/>
      <c r="O74" s="22"/>
      <c r="P74" s="22"/>
      <c r="Q74" s="22"/>
      <c r="R74" s="22"/>
      <c r="S74" s="22"/>
      <c r="T74" s="22"/>
      <c r="U74" s="22"/>
      <c r="V74" s="22"/>
      <c r="W74" s="22"/>
      <c r="X74" s="22"/>
    </row>
    <row r="75" spans="1:24" ht="21.75" customHeight="1" x14ac:dyDescent="0.25">
      <c r="A75" s="22"/>
      <c r="B75" s="409"/>
      <c r="C75" s="409"/>
      <c r="D75" s="409"/>
      <c r="E75" s="409"/>
      <c r="F75" s="409"/>
      <c r="G75" s="409"/>
      <c r="H75" s="23"/>
      <c r="I75" s="23"/>
      <c r="J75" s="22"/>
      <c r="K75" s="22"/>
      <c r="L75" s="22"/>
      <c r="M75" s="22"/>
      <c r="N75" s="22"/>
      <c r="O75" s="22"/>
      <c r="P75" s="22"/>
      <c r="Q75" s="22"/>
      <c r="R75" s="22"/>
      <c r="S75" s="22"/>
      <c r="T75" s="22"/>
      <c r="U75" s="22"/>
      <c r="V75" s="22"/>
      <c r="W75" s="22"/>
      <c r="X75" s="22"/>
    </row>
    <row r="76" spans="1:24" ht="23.25" customHeight="1" x14ac:dyDescent="0.25">
      <c r="A76" s="22"/>
      <c r="B76" s="23"/>
      <c r="C76" s="23"/>
      <c r="D76" s="23"/>
      <c r="E76" s="23"/>
      <c r="F76" s="23"/>
      <c r="H76" s="22"/>
      <c r="I76" s="22"/>
      <c r="J76" s="22"/>
      <c r="K76" s="22"/>
      <c r="L76" s="22"/>
      <c r="M76" s="22"/>
      <c r="N76" s="22"/>
      <c r="O76" s="22"/>
      <c r="P76" s="22"/>
      <c r="Q76" s="22"/>
      <c r="R76" s="22"/>
      <c r="S76" s="22"/>
      <c r="T76" s="22"/>
      <c r="U76" s="22"/>
      <c r="V76" s="22"/>
      <c r="W76" s="22"/>
      <c r="X76" s="22"/>
    </row>
    <row r="77" spans="1:24" ht="18.75" customHeight="1" x14ac:dyDescent="0.25">
      <c r="A77" s="22"/>
      <c r="B77" s="410"/>
      <c r="C77" s="410"/>
      <c r="D77" s="410"/>
      <c r="E77" s="410"/>
      <c r="F77" s="410"/>
      <c r="G77" s="410"/>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H79" s="22"/>
      <c r="I79" s="22"/>
      <c r="J79" s="22"/>
      <c r="K79" s="22"/>
      <c r="L79" s="22"/>
      <c r="M79" s="22"/>
      <c r="N79" s="22"/>
      <c r="O79" s="22"/>
      <c r="P79" s="22"/>
      <c r="Q79" s="22"/>
      <c r="R79" s="22"/>
      <c r="S79" s="22"/>
      <c r="T79" s="22"/>
      <c r="U79" s="22"/>
      <c r="V79" s="22"/>
      <c r="W79" s="22"/>
      <c r="X79" s="22"/>
    </row>
    <row r="80" spans="1:24"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6">
    <mergeCell ref="B75:G75"/>
    <mergeCell ref="B77:G77"/>
    <mergeCell ref="B66:G66"/>
    <mergeCell ref="B68:G68"/>
    <mergeCell ref="B70:G70"/>
    <mergeCell ref="B72:G72"/>
    <mergeCell ref="B73:G73"/>
    <mergeCell ref="X20:Y21"/>
    <mergeCell ref="T21:U21"/>
    <mergeCell ref="V21:W21"/>
    <mergeCell ref="T20:W20"/>
    <mergeCell ref="B74:G74"/>
    <mergeCell ref="P20:S20"/>
    <mergeCell ref="P21:Q21"/>
    <mergeCell ref="R21:S21"/>
    <mergeCell ref="H20:K20"/>
    <mergeCell ref="L20:O20"/>
    <mergeCell ref="H21:I21"/>
    <mergeCell ref="J21:K21"/>
    <mergeCell ref="L21:M21"/>
    <mergeCell ref="N21:O21"/>
    <mergeCell ref="A4:Y4"/>
    <mergeCell ref="A6:Y6"/>
    <mergeCell ref="A8:Y8"/>
    <mergeCell ref="A9:Y9"/>
    <mergeCell ref="A11:Y11"/>
    <mergeCell ref="A12:Y12"/>
    <mergeCell ref="A14:Y14"/>
    <mergeCell ref="A15:Y15"/>
    <mergeCell ref="A16:Y16"/>
    <mergeCell ref="A18:Y18"/>
    <mergeCell ref="A20:A22"/>
    <mergeCell ref="B20:B22"/>
    <mergeCell ref="C20:D21"/>
    <mergeCell ref="E20:F21"/>
    <mergeCell ref="G20:G22"/>
  </mergeCells>
  <conditionalFormatting sqref="T25:X64 T24:W24 C25:O29 C24:K24 C31:O64 C30:K30">
    <cfRule type="cellIs" dxfId="4" priority="5" operator="notEqual">
      <formula>0</formula>
    </cfRule>
  </conditionalFormatting>
  <conditionalFormatting sqref="Y25:Y64">
    <cfRule type="cellIs" dxfId="3" priority="4" operator="notEqual">
      <formula>0</formula>
    </cfRule>
  </conditionalFormatting>
  <conditionalFormatting sqref="X24">
    <cfRule type="cellIs" dxfId="2" priority="3" operator="notEqual">
      <formula>0</formula>
    </cfRule>
  </conditionalFormatting>
  <conditionalFormatting sqref="Y24">
    <cfRule type="cellIs" dxfId="1" priority="2" operator="notEqual">
      <formula>0</formula>
    </cfRule>
  </conditionalFormatting>
  <conditionalFormatting sqref="P25:S29 L24:S24 P31:S64 L30:S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80" zoomScaleSheetLayoutView="80" workbookViewId="0">
      <selection activeCell="D26" sqref="D26"/>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23.28515625" style="127" bestFit="1"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8.855468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3.570312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533</v>
      </c>
    </row>
    <row r="4" spans="1:48" ht="18.75" x14ac:dyDescent="0.3">
      <c r="AV4" s="3"/>
    </row>
    <row r="5" spans="1:48" ht="18.75" customHeight="1" x14ac:dyDescent="0.25">
      <c r="A5" s="317" t="str">
        <f>'1. паспорт местоположение'!A5:C5</f>
        <v>Год раскрытия информации: 2023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3"/>
    </row>
    <row r="7" spans="1:48" ht="18.75" x14ac:dyDescent="0.25">
      <c r="A7" s="321" t="s">
        <v>7</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25" t="str">
        <f>'1. паспорт местоположение'!A9:C9</f>
        <v>Акционерное общество "Россети Янтарь"</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18" t="s">
        <v>6</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25" t="str">
        <f>'1. паспорт местоположение'!A12:C12</f>
        <v>M_НИОКР14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8" t="s">
        <v>5</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x14ac:dyDescent="0.25">
      <c r="A15" s="32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18" t="s">
        <v>4</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row>
    <row r="18" spans="1:48" ht="14.25" customHeight="1"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row>
    <row r="19" spans="1:4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row>
    <row r="20" spans="1:48" s="128" customFormat="1"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358"/>
      <c r="AP20" s="358"/>
      <c r="AQ20" s="358"/>
      <c r="AR20" s="358"/>
      <c r="AS20" s="358"/>
      <c r="AT20" s="358"/>
      <c r="AU20" s="358"/>
      <c r="AV20" s="358"/>
    </row>
    <row r="21" spans="1:48" s="128" customFormat="1" x14ac:dyDescent="0.25">
      <c r="A21" s="412" t="s">
        <v>446</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128" customFormat="1" ht="58.5" customHeight="1" x14ac:dyDescent="0.25">
      <c r="A22" s="413" t="s">
        <v>50</v>
      </c>
      <c r="B22" s="418" t="s">
        <v>22</v>
      </c>
      <c r="C22" s="413" t="s">
        <v>49</v>
      </c>
      <c r="D22" s="413" t="s">
        <v>48</v>
      </c>
      <c r="E22" s="421" t="s">
        <v>456</v>
      </c>
      <c r="F22" s="422"/>
      <c r="G22" s="422"/>
      <c r="H22" s="422"/>
      <c r="I22" s="422"/>
      <c r="J22" s="422"/>
      <c r="K22" s="422"/>
      <c r="L22" s="423"/>
      <c r="M22" s="413" t="s">
        <v>47</v>
      </c>
      <c r="N22" s="413" t="s">
        <v>46</v>
      </c>
      <c r="O22" s="413" t="s">
        <v>45</v>
      </c>
      <c r="P22" s="424" t="s">
        <v>247</v>
      </c>
      <c r="Q22" s="424" t="s">
        <v>44</v>
      </c>
      <c r="R22" s="424" t="s">
        <v>43</v>
      </c>
      <c r="S22" s="424" t="s">
        <v>42</v>
      </c>
      <c r="T22" s="424"/>
      <c r="U22" s="431" t="s">
        <v>41</v>
      </c>
      <c r="V22" s="431" t="s">
        <v>40</v>
      </c>
      <c r="W22" s="424" t="s">
        <v>39</v>
      </c>
      <c r="X22" s="424" t="s">
        <v>38</v>
      </c>
      <c r="Y22" s="424" t="s">
        <v>37</v>
      </c>
      <c r="Z22" s="432"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33" t="s">
        <v>23</v>
      </c>
    </row>
    <row r="23" spans="1:48" s="128" customFormat="1" ht="64.5" customHeight="1" x14ac:dyDescent="0.25">
      <c r="A23" s="414"/>
      <c r="B23" s="419"/>
      <c r="C23" s="414"/>
      <c r="D23" s="414"/>
      <c r="E23" s="425" t="s">
        <v>21</v>
      </c>
      <c r="F23" s="427" t="s">
        <v>126</v>
      </c>
      <c r="G23" s="427" t="s">
        <v>125</v>
      </c>
      <c r="H23" s="427" t="s">
        <v>124</v>
      </c>
      <c r="I23" s="429" t="s">
        <v>367</v>
      </c>
      <c r="J23" s="429" t="s">
        <v>368</v>
      </c>
      <c r="K23" s="429" t="s">
        <v>369</v>
      </c>
      <c r="L23" s="427" t="s">
        <v>518</v>
      </c>
      <c r="M23" s="414"/>
      <c r="N23" s="414"/>
      <c r="O23" s="414"/>
      <c r="P23" s="424"/>
      <c r="Q23" s="424"/>
      <c r="R23" s="424"/>
      <c r="S23" s="416" t="s">
        <v>2</v>
      </c>
      <c r="T23" s="416" t="s">
        <v>9</v>
      </c>
      <c r="U23" s="431"/>
      <c r="V23" s="431"/>
      <c r="W23" s="424"/>
      <c r="X23" s="424"/>
      <c r="Y23" s="424"/>
      <c r="Z23" s="424"/>
      <c r="AA23" s="424"/>
      <c r="AB23" s="424"/>
      <c r="AC23" s="424"/>
      <c r="AD23" s="424"/>
      <c r="AE23" s="424"/>
      <c r="AF23" s="424" t="s">
        <v>20</v>
      </c>
      <c r="AG23" s="424"/>
      <c r="AH23" s="424" t="s">
        <v>19</v>
      </c>
      <c r="AI23" s="424"/>
      <c r="AJ23" s="413" t="s">
        <v>18</v>
      </c>
      <c r="AK23" s="413" t="s">
        <v>17</v>
      </c>
      <c r="AL23" s="413" t="s">
        <v>16</v>
      </c>
      <c r="AM23" s="413" t="s">
        <v>15</v>
      </c>
      <c r="AN23" s="413" t="s">
        <v>14</v>
      </c>
      <c r="AO23" s="413" t="s">
        <v>13</v>
      </c>
      <c r="AP23" s="413" t="s">
        <v>12</v>
      </c>
      <c r="AQ23" s="435" t="s">
        <v>9</v>
      </c>
      <c r="AR23" s="424"/>
      <c r="AS23" s="424"/>
      <c r="AT23" s="424"/>
      <c r="AU23" s="424"/>
      <c r="AV23" s="434"/>
    </row>
    <row r="24" spans="1:48" s="128" customFormat="1" ht="96.75" customHeight="1" x14ac:dyDescent="0.25">
      <c r="A24" s="415"/>
      <c r="B24" s="420"/>
      <c r="C24" s="415"/>
      <c r="D24" s="415"/>
      <c r="E24" s="426"/>
      <c r="F24" s="428"/>
      <c r="G24" s="428"/>
      <c r="H24" s="428"/>
      <c r="I24" s="430"/>
      <c r="J24" s="430"/>
      <c r="K24" s="430"/>
      <c r="L24" s="428"/>
      <c r="M24" s="415"/>
      <c r="N24" s="415"/>
      <c r="O24" s="415"/>
      <c r="P24" s="424"/>
      <c r="Q24" s="424"/>
      <c r="R24" s="424"/>
      <c r="S24" s="417"/>
      <c r="T24" s="417"/>
      <c r="U24" s="431"/>
      <c r="V24" s="431"/>
      <c r="W24" s="424"/>
      <c r="X24" s="424"/>
      <c r="Y24" s="424"/>
      <c r="Z24" s="424"/>
      <c r="AA24" s="424"/>
      <c r="AB24" s="424"/>
      <c r="AC24" s="424"/>
      <c r="AD24" s="424"/>
      <c r="AE24" s="424"/>
      <c r="AF24" s="129" t="s">
        <v>11</v>
      </c>
      <c r="AG24" s="129" t="s">
        <v>10</v>
      </c>
      <c r="AH24" s="130" t="s">
        <v>2</v>
      </c>
      <c r="AI24" s="130" t="s">
        <v>9</v>
      </c>
      <c r="AJ24" s="415"/>
      <c r="AK24" s="415"/>
      <c r="AL24" s="415"/>
      <c r="AM24" s="415"/>
      <c r="AN24" s="415"/>
      <c r="AO24" s="415"/>
      <c r="AP24" s="415"/>
      <c r="AQ24" s="436"/>
      <c r="AR24" s="424"/>
      <c r="AS24" s="424"/>
      <c r="AT24" s="424"/>
      <c r="AU24" s="424"/>
      <c r="AV24" s="434"/>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87" customFormat="1" ht="48" customHeight="1" x14ac:dyDescent="0.2">
      <c r="A26" s="299">
        <v>1</v>
      </c>
      <c r="B26" s="299" t="s">
        <v>562</v>
      </c>
      <c r="C26" s="299" t="s">
        <v>542</v>
      </c>
      <c r="D26" s="300">
        <f>'6.1. Паспорт сетевой график'!H53</f>
        <v>45382</v>
      </c>
      <c r="E26" s="299"/>
      <c r="F26" s="299"/>
      <c r="G26" s="299"/>
      <c r="H26" s="299"/>
      <c r="I26" s="299"/>
      <c r="J26" s="299"/>
      <c r="K26" s="301"/>
      <c r="L26" s="299">
        <v>1</v>
      </c>
      <c r="M26" s="299" t="s">
        <v>542</v>
      </c>
      <c r="N26" s="302" t="str">
        <f>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O26" s="299" t="s">
        <v>562</v>
      </c>
      <c r="P26" s="302">
        <v>13000</v>
      </c>
      <c r="Q26" s="302" t="s">
        <v>565</v>
      </c>
      <c r="R26" s="302">
        <v>13000</v>
      </c>
      <c r="S26" s="302" t="s">
        <v>564</v>
      </c>
      <c r="T26" s="302" t="s">
        <v>571</v>
      </c>
      <c r="U26" s="302">
        <v>3</v>
      </c>
      <c r="V26" s="302">
        <v>3</v>
      </c>
      <c r="W26" s="302" t="s">
        <v>568</v>
      </c>
      <c r="X26" s="302">
        <v>13000</v>
      </c>
      <c r="Y26" s="302" t="s">
        <v>311</v>
      </c>
      <c r="Z26" s="302" t="s">
        <v>311</v>
      </c>
      <c r="AA26" s="302" t="s">
        <v>311</v>
      </c>
      <c r="AB26" s="302">
        <v>13000</v>
      </c>
      <c r="AC26" s="302" t="s">
        <v>568</v>
      </c>
      <c r="AD26" s="302">
        <f>'8. Общие сведения'!B33*1000</f>
        <v>15600</v>
      </c>
      <c r="AE26" s="302" t="s">
        <v>311</v>
      </c>
      <c r="AF26" s="299" t="s">
        <v>311</v>
      </c>
      <c r="AG26" s="299" t="s">
        <v>311</v>
      </c>
      <c r="AH26" s="299" t="s">
        <v>311</v>
      </c>
      <c r="AI26" s="299" t="s">
        <v>311</v>
      </c>
      <c r="AJ26" s="299" t="s">
        <v>311</v>
      </c>
      <c r="AK26" s="299" t="s">
        <v>311</v>
      </c>
      <c r="AL26" s="299" t="s">
        <v>311</v>
      </c>
      <c r="AM26" s="299" t="s">
        <v>311</v>
      </c>
      <c r="AN26" s="299" t="s">
        <v>311</v>
      </c>
      <c r="AO26" s="299" t="s">
        <v>311</v>
      </c>
      <c r="AP26" s="300">
        <v>44732</v>
      </c>
      <c r="AQ26" s="300">
        <v>44732</v>
      </c>
      <c r="AR26" s="300">
        <v>44732</v>
      </c>
      <c r="AS26" s="300">
        <v>44732</v>
      </c>
      <c r="AT26" s="300">
        <v>45280</v>
      </c>
      <c r="AU26" s="299" t="s">
        <v>311</v>
      </c>
      <c r="AV26" s="299" t="s">
        <v>572</v>
      </c>
    </row>
    <row r="27" spans="1:48" s="287" customFormat="1" ht="48" customHeight="1" x14ac:dyDescent="0.2">
      <c r="A27" s="299"/>
      <c r="B27" s="299"/>
      <c r="C27" s="299"/>
      <c r="D27" s="300"/>
      <c r="E27" s="299"/>
      <c r="F27" s="299"/>
      <c r="G27" s="299"/>
      <c r="H27" s="299"/>
      <c r="I27" s="299"/>
      <c r="J27" s="299"/>
      <c r="K27" s="301"/>
      <c r="L27" s="299"/>
      <c r="M27" s="299"/>
      <c r="N27" s="302"/>
      <c r="O27" s="299"/>
      <c r="P27" s="302"/>
      <c r="Q27" s="302"/>
      <c r="R27" s="302"/>
      <c r="S27" s="302"/>
      <c r="T27" s="302"/>
      <c r="U27" s="302"/>
      <c r="V27" s="302"/>
      <c r="W27" s="302" t="s">
        <v>569</v>
      </c>
      <c r="X27" s="302">
        <v>14500</v>
      </c>
      <c r="Y27" s="302"/>
      <c r="Z27" s="302"/>
      <c r="AA27" s="302"/>
      <c r="AB27" s="302"/>
      <c r="AC27" s="302"/>
      <c r="AD27" s="302"/>
      <c r="AE27" s="302"/>
      <c r="AF27" s="299"/>
      <c r="AG27" s="299"/>
      <c r="AH27" s="299"/>
      <c r="AI27" s="299"/>
      <c r="AJ27" s="299"/>
      <c r="AK27" s="299"/>
      <c r="AL27" s="299"/>
      <c r="AM27" s="299"/>
      <c r="AN27" s="299"/>
      <c r="AO27" s="299"/>
      <c r="AP27" s="299"/>
      <c r="AQ27" s="299"/>
      <c r="AR27" s="299"/>
      <c r="AS27" s="299"/>
      <c r="AT27" s="299"/>
      <c r="AU27" s="299"/>
      <c r="AV27" s="299"/>
    </row>
    <row r="28" spans="1:48" s="287" customFormat="1" ht="48" customHeight="1" x14ac:dyDescent="0.2">
      <c r="A28" s="299"/>
      <c r="B28" s="299"/>
      <c r="C28" s="299"/>
      <c r="D28" s="300"/>
      <c r="E28" s="299"/>
      <c r="F28" s="299"/>
      <c r="G28" s="299"/>
      <c r="H28" s="299"/>
      <c r="I28" s="299"/>
      <c r="J28" s="299"/>
      <c r="K28" s="301"/>
      <c r="L28" s="299"/>
      <c r="M28" s="299"/>
      <c r="N28" s="302"/>
      <c r="O28" s="299"/>
      <c r="P28" s="302"/>
      <c r="Q28" s="302"/>
      <c r="R28" s="302"/>
      <c r="S28" s="302"/>
      <c r="T28" s="302"/>
      <c r="U28" s="302"/>
      <c r="V28" s="302"/>
      <c r="W28" s="302" t="s">
        <v>570</v>
      </c>
      <c r="X28" s="302">
        <v>15000</v>
      </c>
      <c r="Y28" s="302"/>
      <c r="Z28" s="302"/>
      <c r="AA28" s="302"/>
      <c r="AB28" s="302"/>
      <c r="AC28" s="302"/>
      <c r="AD28" s="302"/>
      <c r="AE28" s="302"/>
      <c r="AF28" s="299"/>
      <c r="AG28" s="299"/>
      <c r="AH28" s="299"/>
      <c r="AI28" s="299"/>
      <c r="AJ28" s="299"/>
      <c r="AK28" s="299"/>
      <c r="AL28" s="299"/>
      <c r="AM28" s="299"/>
      <c r="AN28" s="299"/>
      <c r="AO28" s="299"/>
      <c r="AP28" s="299"/>
      <c r="AQ28" s="299"/>
      <c r="AR28" s="299"/>
      <c r="AS28" s="299"/>
      <c r="AT28" s="299"/>
      <c r="AU28" s="299"/>
      <c r="AV28" s="299"/>
    </row>
  </sheetData>
  <mergeCells count="67">
    <mergeCell ref="AV22:AV24"/>
    <mergeCell ref="AS22:AS24"/>
    <mergeCell ref="AH23:AI23"/>
    <mergeCell ref="AJ23:AJ24"/>
    <mergeCell ref="AF22:AK22"/>
    <mergeCell ref="AK23:AK24"/>
    <mergeCell ref="AR22:AR24"/>
    <mergeCell ref="AF23:AG23"/>
    <mergeCell ref="AP23:AP24"/>
    <mergeCell ref="AQ23:AQ24"/>
    <mergeCell ref="AL23:AL24"/>
    <mergeCell ref="AM23:AM24"/>
    <mergeCell ref="AN23:AN24"/>
    <mergeCell ref="AO23:AO24"/>
    <mergeCell ref="L23:L24"/>
    <mergeCell ref="AA22:AA24"/>
    <mergeCell ref="AC22:AC24"/>
    <mergeCell ref="AT22:AT24"/>
    <mergeCell ref="AU22:AU24"/>
    <mergeCell ref="AL22:AO22"/>
    <mergeCell ref="AP22:AQ22"/>
    <mergeCell ref="T23:T24"/>
    <mergeCell ref="Q22:Q24"/>
    <mergeCell ref="R22:R24"/>
    <mergeCell ref="S22:T22"/>
    <mergeCell ref="U22:U24"/>
    <mergeCell ref="V22:V24"/>
    <mergeCell ref="W22:W24"/>
    <mergeCell ref="X22:X24"/>
    <mergeCell ref="Y22:Y24"/>
    <mergeCell ref="Z22:Z24"/>
    <mergeCell ref="AB22:AB24"/>
    <mergeCell ref="AD22:AD24"/>
    <mergeCell ref="AE22:AE24"/>
    <mergeCell ref="F23:F24"/>
    <mergeCell ref="G23:G24"/>
    <mergeCell ref="H23:H24"/>
    <mergeCell ref="K23:K24"/>
    <mergeCell ref="I23:I24"/>
    <mergeCell ref="J23:J24"/>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A17:AV17"/>
    <mergeCell ref="A18:AV18"/>
    <mergeCell ref="A19:AV19"/>
    <mergeCell ref="A20:AV20"/>
    <mergeCell ref="S23:S24"/>
    <mergeCell ref="D22:D24"/>
    <mergeCell ref="B22:B24"/>
    <mergeCell ref="E22:L22"/>
    <mergeCell ref="M22:M24"/>
    <mergeCell ref="N22:N24"/>
    <mergeCell ref="O22:O24"/>
    <mergeCell ref="P22:P24"/>
    <mergeCell ref="E23:E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zoomScale="90" zoomScaleNormal="90" zoomScaleSheetLayoutView="90" workbookViewId="0">
      <selection activeCell="B35" sqref="B35:B36"/>
    </sheetView>
  </sheetViews>
  <sheetFormatPr defaultRowHeight="15.75" x14ac:dyDescent="0.25"/>
  <cols>
    <col min="1" max="2" width="66.140625" style="49" customWidth="1"/>
    <col min="3" max="3" width="0" style="199" hidden="1" customWidth="1"/>
    <col min="4" max="256" width="9.140625" style="199"/>
    <col min="257" max="258" width="66.140625" style="199" customWidth="1"/>
    <col min="259" max="512" width="9.140625" style="199"/>
    <col min="513" max="514" width="66.140625" style="199" customWidth="1"/>
    <col min="515" max="768" width="9.140625" style="199"/>
    <col min="769" max="770" width="66.140625" style="199" customWidth="1"/>
    <col min="771" max="1024" width="9.140625" style="199"/>
    <col min="1025" max="1026" width="66.140625" style="199" customWidth="1"/>
    <col min="1027" max="1280" width="9.140625" style="199"/>
    <col min="1281" max="1282" width="66.140625" style="199" customWidth="1"/>
    <col min="1283" max="1536" width="9.140625" style="199"/>
    <col min="1537" max="1538" width="66.140625" style="199" customWidth="1"/>
    <col min="1539" max="1792" width="9.140625" style="199"/>
    <col min="1793" max="1794" width="66.140625" style="199" customWidth="1"/>
    <col min="1795" max="2048" width="9.140625" style="199"/>
    <col min="2049" max="2050" width="66.140625" style="199" customWidth="1"/>
    <col min="2051" max="2304" width="9.140625" style="199"/>
    <col min="2305" max="2306" width="66.140625" style="199" customWidth="1"/>
    <col min="2307" max="2560" width="9.140625" style="199"/>
    <col min="2561" max="2562" width="66.140625" style="199" customWidth="1"/>
    <col min="2563" max="2816" width="9.140625" style="199"/>
    <col min="2817" max="2818" width="66.140625" style="199" customWidth="1"/>
    <col min="2819" max="3072" width="9.140625" style="199"/>
    <col min="3073" max="3074" width="66.140625" style="199" customWidth="1"/>
    <col min="3075" max="3328" width="9.140625" style="199"/>
    <col min="3329" max="3330" width="66.140625" style="199" customWidth="1"/>
    <col min="3331" max="3584" width="9.140625" style="199"/>
    <col min="3585" max="3586" width="66.140625" style="199" customWidth="1"/>
    <col min="3587" max="3840" width="9.140625" style="199"/>
    <col min="3841" max="3842" width="66.140625" style="199" customWidth="1"/>
    <col min="3843" max="4096" width="9.140625" style="199"/>
    <col min="4097" max="4098" width="66.140625" style="199" customWidth="1"/>
    <col min="4099" max="4352" width="9.140625" style="199"/>
    <col min="4353" max="4354" width="66.140625" style="199" customWidth="1"/>
    <col min="4355" max="4608" width="9.140625" style="199"/>
    <col min="4609" max="4610" width="66.140625" style="199" customWidth="1"/>
    <col min="4611" max="4864" width="9.140625" style="199"/>
    <col min="4865" max="4866" width="66.140625" style="199" customWidth="1"/>
    <col min="4867" max="5120" width="9.140625" style="199"/>
    <col min="5121" max="5122" width="66.140625" style="199" customWidth="1"/>
    <col min="5123" max="5376" width="9.140625" style="199"/>
    <col min="5377" max="5378" width="66.140625" style="199" customWidth="1"/>
    <col min="5379" max="5632" width="9.140625" style="199"/>
    <col min="5633" max="5634" width="66.140625" style="199" customWidth="1"/>
    <col min="5635" max="5888" width="9.140625" style="199"/>
    <col min="5889" max="5890" width="66.140625" style="199" customWidth="1"/>
    <col min="5891" max="6144" width="9.140625" style="199"/>
    <col min="6145" max="6146" width="66.140625" style="199" customWidth="1"/>
    <col min="6147" max="6400" width="9.140625" style="199"/>
    <col min="6401" max="6402" width="66.140625" style="199" customWidth="1"/>
    <col min="6403" max="6656" width="9.140625" style="199"/>
    <col min="6657" max="6658" width="66.140625" style="199" customWidth="1"/>
    <col min="6659" max="6912" width="9.140625" style="199"/>
    <col min="6913" max="6914" width="66.140625" style="199" customWidth="1"/>
    <col min="6915" max="7168" width="9.140625" style="199"/>
    <col min="7169" max="7170" width="66.140625" style="199" customWidth="1"/>
    <col min="7171" max="7424" width="9.140625" style="199"/>
    <col min="7425" max="7426" width="66.140625" style="199" customWidth="1"/>
    <col min="7427" max="7680" width="9.140625" style="199"/>
    <col min="7681" max="7682" width="66.140625" style="199" customWidth="1"/>
    <col min="7683" max="7936" width="9.140625" style="199"/>
    <col min="7937" max="7938" width="66.140625" style="199" customWidth="1"/>
    <col min="7939" max="8192" width="9.140625" style="199"/>
    <col min="8193" max="8194" width="66.140625" style="199" customWidth="1"/>
    <col min="8195" max="8448" width="9.140625" style="199"/>
    <col min="8449" max="8450" width="66.140625" style="199" customWidth="1"/>
    <col min="8451" max="8704" width="9.140625" style="199"/>
    <col min="8705" max="8706" width="66.140625" style="199" customWidth="1"/>
    <col min="8707" max="8960" width="9.140625" style="199"/>
    <col min="8961" max="8962" width="66.140625" style="199" customWidth="1"/>
    <col min="8963" max="9216" width="9.140625" style="199"/>
    <col min="9217" max="9218" width="66.140625" style="199" customWidth="1"/>
    <col min="9219" max="9472" width="9.140625" style="199"/>
    <col min="9473" max="9474" width="66.140625" style="199" customWidth="1"/>
    <col min="9475" max="9728" width="9.140625" style="199"/>
    <col min="9729" max="9730" width="66.140625" style="199" customWidth="1"/>
    <col min="9731" max="9984" width="9.140625" style="199"/>
    <col min="9985" max="9986" width="66.140625" style="199" customWidth="1"/>
    <col min="9987" max="10240" width="9.140625" style="199"/>
    <col min="10241" max="10242" width="66.140625" style="199" customWidth="1"/>
    <col min="10243" max="10496" width="9.140625" style="199"/>
    <col min="10497" max="10498" width="66.140625" style="199" customWidth="1"/>
    <col min="10499" max="10752" width="9.140625" style="199"/>
    <col min="10753" max="10754" width="66.140625" style="199" customWidth="1"/>
    <col min="10755" max="11008" width="9.140625" style="199"/>
    <col min="11009" max="11010" width="66.140625" style="199" customWidth="1"/>
    <col min="11011" max="11264" width="9.140625" style="199"/>
    <col min="11265" max="11266" width="66.140625" style="199" customWidth="1"/>
    <col min="11267" max="11520" width="9.140625" style="199"/>
    <col min="11521" max="11522" width="66.140625" style="199" customWidth="1"/>
    <col min="11523" max="11776" width="9.140625" style="199"/>
    <col min="11777" max="11778" width="66.140625" style="199" customWidth="1"/>
    <col min="11779" max="12032" width="9.140625" style="199"/>
    <col min="12033" max="12034" width="66.140625" style="199" customWidth="1"/>
    <col min="12035" max="12288" width="9.140625" style="199"/>
    <col min="12289" max="12290" width="66.140625" style="199" customWidth="1"/>
    <col min="12291" max="12544" width="9.140625" style="199"/>
    <col min="12545" max="12546" width="66.140625" style="199" customWidth="1"/>
    <col min="12547" max="12800" width="9.140625" style="199"/>
    <col min="12801" max="12802" width="66.140625" style="199" customWidth="1"/>
    <col min="12803" max="13056" width="9.140625" style="199"/>
    <col min="13057" max="13058" width="66.140625" style="199" customWidth="1"/>
    <col min="13059" max="13312" width="9.140625" style="199"/>
    <col min="13313" max="13314" width="66.140625" style="199" customWidth="1"/>
    <col min="13315" max="13568" width="9.140625" style="199"/>
    <col min="13569" max="13570" width="66.140625" style="199" customWidth="1"/>
    <col min="13571" max="13824" width="9.140625" style="199"/>
    <col min="13825" max="13826" width="66.140625" style="199" customWidth="1"/>
    <col min="13827" max="14080" width="9.140625" style="199"/>
    <col min="14081" max="14082" width="66.140625" style="199" customWidth="1"/>
    <col min="14083" max="14336" width="9.140625" style="199"/>
    <col min="14337" max="14338" width="66.140625" style="199" customWidth="1"/>
    <col min="14339" max="14592" width="9.140625" style="199"/>
    <col min="14593" max="14594" width="66.140625" style="199" customWidth="1"/>
    <col min="14595" max="14848" width="9.140625" style="199"/>
    <col min="14849" max="14850" width="66.140625" style="199" customWidth="1"/>
    <col min="14851" max="15104" width="9.140625" style="199"/>
    <col min="15105" max="15106" width="66.140625" style="199" customWidth="1"/>
    <col min="15107" max="15360" width="9.140625" style="199"/>
    <col min="15361" max="15362" width="66.140625" style="199" customWidth="1"/>
    <col min="15363" max="15616" width="9.140625" style="199"/>
    <col min="15617" max="15618" width="66.140625" style="199" customWidth="1"/>
    <col min="15619" max="15872" width="9.140625" style="199"/>
    <col min="15873" max="15874" width="66.140625" style="199" customWidth="1"/>
    <col min="15875" max="16128" width="9.140625" style="199"/>
    <col min="16129" max="16130" width="66.140625" style="199" customWidth="1"/>
    <col min="16131" max="16384" width="9.140625" style="199"/>
  </cols>
  <sheetData>
    <row r="1" spans="1:8" ht="18.75" x14ac:dyDescent="0.25">
      <c r="B1" s="6" t="s">
        <v>66</v>
      </c>
    </row>
    <row r="2" spans="1:8" ht="18.75" x14ac:dyDescent="0.3">
      <c r="B2" s="3" t="s">
        <v>8</v>
      </c>
    </row>
    <row r="3" spans="1:8" ht="18.75" x14ac:dyDescent="0.3">
      <c r="B3" s="3" t="s">
        <v>533</v>
      </c>
    </row>
    <row r="4" spans="1:8" x14ac:dyDescent="0.25">
      <c r="B4" s="7"/>
    </row>
    <row r="5" spans="1:8" ht="18.75" x14ac:dyDescent="0.3">
      <c r="A5" s="437" t="str">
        <f>'1. паспорт местоположение'!A5:C5</f>
        <v>Год раскрытия информации: 2023 год</v>
      </c>
      <c r="B5" s="437"/>
      <c r="C5" s="34"/>
      <c r="D5" s="34"/>
      <c r="E5" s="34"/>
      <c r="F5" s="34"/>
      <c r="G5" s="34"/>
      <c r="H5" s="34"/>
    </row>
    <row r="6" spans="1:8" ht="18.75" x14ac:dyDescent="0.3">
      <c r="A6" s="196"/>
      <c r="B6" s="196"/>
      <c r="C6" s="196"/>
      <c r="D6" s="196"/>
      <c r="E6" s="196"/>
      <c r="F6" s="196"/>
      <c r="G6" s="196"/>
      <c r="H6" s="196"/>
    </row>
    <row r="7" spans="1:8" ht="18.75" x14ac:dyDescent="0.25">
      <c r="A7" s="382" t="s">
        <v>7</v>
      </c>
      <c r="B7" s="382"/>
      <c r="C7" s="2"/>
      <c r="D7" s="2"/>
      <c r="E7" s="2"/>
      <c r="F7" s="2"/>
      <c r="G7" s="2"/>
      <c r="H7" s="2"/>
    </row>
    <row r="8" spans="1:8" ht="18.75" x14ac:dyDescent="0.25">
      <c r="A8" s="2"/>
      <c r="B8" s="2"/>
      <c r="C8" s="2"/>
      <c r="D8" s="2"/>
      <c r="E8" s="2"/>
      <c r="F8" s="2"/>
      <c r="G8" s="2"/>
      <c r="H8" s="2"/>
    </row>
    <row r="9" spans="1:8" x14ac:dyDescent="0.25">
      <c r="A9" s="402" t="str">
        <f>'1. паспорт местоположение'!A9:C9</f>
        <v>Акционерное общество "Россети Янтарь"</v>
      </c>
      <c r="B9" s="402"/>
      <c r="C9" s="181"/>
      <c r="D9" s="181"/>
      <c r="E9" s="181"/>
      <c r="F9" s="181"/>
      <c r="G9" s="181"/>
      <c r="H9" s="181"/>
    </row>
    <row r="10" spans="1:8" x14ac:dyDescent="0.25">
      <c r="A10" s="384" t="s">
        <v>6</v>
      </c>
      <c r="B10" s="384"/>
      <c r="C10" s="183"/>
      <c r="D10" s="183"/>
      <c r="E10" s="183"/>
      <c r="F10" s="183"/>
      <c r="G10" s="183"/>
      <c r="H10" s="183"/>
    </row>
    <row r="11" spans="1:8" ht="18.75" x14ac:dyDescent="0.25">
      <c r="A11" s="2"/>
      <c r="B11" s="2"/>
      <c r="C11" s="2"/>
      <c r="D11" s="2"/>
      <c r="E11" s="2"/>
      <c r="F11" s="2"/>
      <c r="G11" s="2"/>
      <c r="H11" s="2"/>
    </row>
    <row r="12" spans="1:8" x14ac:dyDescent="0.25">
      <c r="A12" s="402" t="str">
        <f>'1. паспорт местоположение'!A12:C12</f>
        <v>M_НИОКР14</v>
      </c>
      <c r="B12" s="402"/>
      <c r="C12" s="181"/>
      <c r="D12" s="181"/>
      <c r="E12" s="181"/>
      <c r="F12" s="181"/>
      <c r="G12" s="181"/>
      <c r="H12" s="181"/>
    </row>
    <row r="13" spans="1:8" x14ac:dyDescent="0.25">
      <c r="A13" s="384" t="s">
        <v>5</v>
      </c>
      <c r="B13" s="384"/>
      <c r="C13" s="183"/>
      <c r="D13" s="183"/>
      <c r="E13" s="183"/>
      <c r="F13" s="183"/>
      <c r="G13" s="183"/>
      <c r="H13" s="183"/>
    </row>
    <row r="14" spans="1:8" ht="18.75" x14ac:dyDescent="0.25">
      <c r="A14" s="1"/>
      <c r="B14" s="1"/>
      <c r="C14" s="1"/>
      <c r="D14" s="1"/>
      <c r="E14" s="1"/>
      <c r="F14" s="1"/>
      <c r="G14" s="1"/>
      <c r="H14" s="1"/>
    </row>
    <row r="15" spans="1:8" ht="37.5" customHeight="1" x14ac:dyDescent="0.25">
      <c r="A15" s="438"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438"/>
      <c r="C15" s="181"/>
      <c r="D15" s="181"/>
      <c r="E15" s="181"/>
      <c r="F15" s="181"/>
      <c r="G15" s="181"/>
      <c r="H15" s="181"/>
    </row>
    <row r="16" spans="1:8" x14ac:dyDescent="0.25">
      <c r="A16" s="384" t="s">
        <v>4</v>
      </c>
      <c r="B16" s="384"/>
      <c r="C16" s="183"/>
      <c r="D16" s="183"/>
      <c r="E16" s="183"/>
      <c r="F16" s="183"/>
      <c r="G16" s="183"/>
      <c r="H16" s="183"/>
    </row>
    <row r="17" spans="1:2" x14ac:dyDescent="0.25">
      <c r="B17" s="50"/>
    </row>
    <row r="18" spans="1:2" x14ac:dyDescent="0.25">
      <c r="A18" s="439" t="s">
        <v>447</v>
      </c>
      <c r="B18" s="440"/>
    </row>
    <row r="19" spans="1:2" x14ac:dyDescent="0.25">
      <c r="B19" s="7"/>
    </row>
    <row r="20" spans="1:2" ht="16.5" thickBot="1" x14ac:dyDescent="0.3">
      <c r="B20" s="51"/>
    </row>
    <row r="21" spans="1:2" ht="49.5" customHeight="1" thickBot="1" x14ac:dyDescent="0.3">
      <c r="A21" s="52" t="s">
        <v>318</v>
      </c>
      <c r="B21" s="291" t="str">
        <f>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row>
    <row r="22" spans="1:2" ht="16.5" thickBot="1" x14ac:dyDescent="0.3">
      <c r="A22" s="52" t="s">
        <v>319</v>
      </c>
      <c r="B22" s="290" t="str">
        <f>'1. паспорт местоположение'!C26</f>
        <v>Калининградская область</v>
      </c>
    </row>
    <row r="23" spans="1:2" ht="16.5" thickBot="1" x14ac:dyDescent="0.3">
      <c r="A23" s="52" t="s">
        <v>301</v>
      </c>
      <c r="B23" s="54" t="s">
        <v>522</v>
      </c>
    </row>
    <row r="24" spans="1:2" ht="16.5" thickBot="1" x14ac:dyDescent="0.3">
      <c r="A24" s="52" t="s">
        <v>320</v>
      </c>
      <c r="B24" s="54">
        <v>0</v>
      </c>
    </row>
    <row r="25" spans="1:2" ht="16.5" thickBot="1" x14ac:dyDescent="0.3">
      <c r="A25" s="55" t="s">
        <v>321</v>
      </c>
      <c r="B25" s="53">
        <v>2024</v>
      </c>
    </row>
    <row r="26" spans="1:2" ht="16.5" thickBot="1" x14ac:dyDescent="0.3">
      <c r="A26" s="56" t="s">
        <v>322</v>
      </c>
      <c r="B26" s="58" t="s">
        <v>473</v>
      </c>
    </row>
    <row r="27" spans="1:2" ht="29.25" thickBot="1" x14ac:dyDescent="0.3">
      <c r="A27" s="63" t="s">
        <v>573</v>
      </c>
      <c r="B27" s="86">
        <v>15.6</v>
      </c>
    </row>
    <row r="28" spans="1:2" ht="16.5" thickBot="1" x14ac:dyDescent="0.3">
      <c r="A28" s="58" t="s">
        <v>323</v>
      </c>
      <c r="B28" s="58" t="s">
        <v>574</v>
      </c>
    </row>
    <row r="29" spans="1:2" ht="29.25" thickBot="1" x14ac:dyDescent="0.3">
      <c r="A29" s="64" t="s">
        <v>324</v>
      </c>
      <c r="B29" s="200">
        <f>'7. Паспорт отчет о закупке'!AD26/1000</f>
        <v>15.6</v>
      </c>
    </row>
    <row r="30" spans="1:2" ht="29.25" thickBot="1" x14ac:dyDescent="0.3">
      <c r="A30" s="64" t="s">
        <v>325</v>
      </c>
      <c r="B30" s="200">
        <f>B32+B41+B50</f>
        <v>15.6</v>
      </c>
    </row>
    <row r="31" spans="1:2" ht="16.5" thickBot="1" x14ac:dyDescent="0.3">
      <c r="A31" s="58" t="s">
        <v>326</v>
      </c>
      <c r="B31" s="200"/>
    </row>
    <row r="32" spans="1:2" ht="29.25" thickBot="1" x14ac:dyDescent="0.3">
      <c r="A32" s="64" t="s">
        <v>327</v>
      </c>
      <c r="B32" s="200">
        <f>B33+B37</f>
        <v>15.6</v>
      </c>
    </row>
    <row r="33" spans="1:3" s="202" customFormat="1" ht="30.75" thickBot="1" x14ac:dyDescent="0.3">
      <c r="A33" s="297" t="s">
        <v>566</v>
      </c>
      <c r="B33" s="298">
        <v>15.6</v>
      </c>
    </row>
    <row r="34" spans="1:3" ht="16.5" thickBot="1" x14ac:dyDescent="0.3">
      <c r="A34" s="58" t="s">
        <v>329</v>
      </c>
      <c r="B34" s="164">
        <f>B33/$B$27</f>
        <v>1</v>
      </c>
    </row>
    <row r="35" spans="1:3" ht="16.5" thickBot="1" x14ac:dyDescent="0.3">
      <c r="A35" s="58" t="s">
        <v>330</v>
      </c>
      <c r="B35" s="200">
        <v>7.8</v>
      </c>
      <c r="C35" s="199">
        <v>1</v>
      </c>
    </row>
    <row r="36" spans="1:3" ht="16.5" thickBot="1" x14ac:dyDescent="0.3">
      <c r="A36" s="58" t="s">
        <v>331</v>
      </c>
      <c r="B36" s="200">
        <v>7.8</v>
      </c>
      <c r="C36" s="199">
        <v>2</v>
      </c>
    </row>
    <row r="37" spans="1:3" s="202" customFormat="1" ht="16.5" thickBot="1" x14ac:dyDescent="0.3">
      <c r="A37" s="163" t="s">
        <v>328</v>
      </c>
      <c r="B37" s="201">
        <v>0</v>
      </c>
    </row>
    <row r="38" spans="1:3" ht="16.5" thickBot="1" x14ac:dyDescent="0.3">
      <c r="A38" s="58" t="s">
        <v>329</v>
      </c>
      <c r="B38" s="164">
        <f>B37/$B$27</f>
        <v>0</v>
      </c>
    </row>
    <row r="39" spans="1:3" ht="16.5" thickBot="1" x14ac:dyDescent="0.3">
      <c r="A39" s="58" t="s">
        <v>330</v>
      </c>
      <c r="B39" s="200">
        <v>0</v>
      </c>
      <c r="C39" s="199">
        <v>1</v>
      </c>
    </row>
    <row r="40" spans="1:3" ht="16.5" thickBot="1" x14ac:dyDescent="0.3">
      <c r="A40" s="58" t="s">
        <v>331</v>
      </c>
      <c r="B40" s="200">
        <v>0</v>
      </c>
      <c r="C40" s="199">
        <v>2</v>
      </c>
    </row>
    <row r="41" spans="1:3" ht="29.25" thickBot="1" x14ac:dyDescent="0.3">
      <c r="A41" s="64" t="s">
        <v>332</v>
      </c>
      <c r="B41" s="200">
        <f>B42+B46</f>
        <v>0</v>
      </c>
    </row>
    <row r="42" spans="1:3" s="202" customFormat="1" ht="16.5" thickBot="1" x14ac:dyDescent="0.3">
      <c r="A42" s="163" t="s">
        <v>328</v>
      </c>
      <c r="B42" s="201">
        <v>0</v>
      </c>
    </row>
    <row r="43" spans="1:3" ht="16.5" thickBot="1" x14ac:dyDescent="0.3">
      <c r="A43" s="58" t="s">
        <v>329</v>
      </c>
      <c r="B43" s="164">
        <f>B42/$B$27</f>
        <v>0</v>
      </c>
    </row>
    <row r="44" spans="1:3" ht="16.5" thickBot="1" x14ac:dyDescent="0.3">
      <c r="A44" s="58" t="s">
        <v>330</v>
      </c>
      <c r="B44" s="200">
        <v>0</v>
      </c>
      <c r="C44" s="199">
        <v>1</v>
      </c>
    </row>
    <row r="45" spans="1:3" ht="16.5" thickBot="1" x14ac:dyDescent="0.3">
      <c r="A45" s="58" t="s">
        <v>331</v>
      </c>
      <c r="B45" s="200">
        <v>0</v>
      </c>
      <c r="C45" s="199">
        <v>2</v>
      </c>
    </row>
    <row r="46" spans="1:3" s="202" customFormat="1" ht="16.5" thickBot="1" x14ac:dyDescent="0.3">
      <c r="A46" s="163" t="s">
        <v>328</v>
      </c>
      <c r="B46" s="201">
        <v>0</v>
      </c>
    </row>
    <row r="47" spans="1:3" ht="16.5" thickBot="1" x14ac:dyDescent="0.3">
      <c r="A47" s="58" t="s">
        <v>329</v>
      </c>
      <c r="B47" s="164">
        <f>B46/$B$27</f>
        <v>0</v>
      </c>
    </row>
    <row r="48" spans="1:3" ht="16.5" thickBot="1" x14ac:dyDescent="0.3">
      <c r="A48" s="58" t="s">
        <v>330</v>
      </c>
      <c r="B48" s="200">
        <v>0</v>
      </c>
      <c r="C48" s="199">
        <v>1</v>
      </c>
    </row>
    <row r="49" spans="1:3" ht="16.5" thickBot="1" x14ac:dyDescent="0.3">
      <c r="A49" s="58" t="s">
        <v>331</v>
      </c>
      <c r="B49" s="200">
        <v>0</v>
      </c>
      <c r="C49" s="199">
        <v>2</v>
      </c>
    </row>
    <row r="50" spans="1:3" ht="29.25" thickBot="1" x14ac:dyDescent="0.3">
      <c r="A50" s="64" t="s">
        <v>333</v>
      </c>
      <c r="B50" s="200">
        <f>B51+B55+B59+B63</f>
        <v>0</v>
      </c>
    </row>
    <row r="51" spans="1:3" s="202" customFormat="1" ht="16.5" thickBot="1" x14ac:dyDescent="0.3">
      <c r="A51" s="163" t="s">
        <v>328</v>
      </c>
      <c r="B51" s="201">
        <v>0</v>
      </c>
    </row>
    <row r="52" spans="1:3" ht="16.5" thickBot="1" x14ac:dyDescent="0.3">
      <c r="A52" s="58" t="s">
        <v>329</v>
      </c>
      <c r="B52" s="164">
        <f>B51/$B$27</f>
        <v>0</v>
      </c>
    </row>
    <row r="53" spans="1:3" ht="16.5" thickBot="1" x14ac:dyDescent="0.3">
      <c r="A53" s="58" t="s">
        <v>330</v>
      </c>
      <c r="B53" s="200">
        <f>'6.2. Паспорт фин осв ввод'!G24+'6.2. Паспорт фин осв ввод'!J24</f>
        <v>0</v>
      </c>
      <c r="C53" s="199">
        <v>1</v>
      </c>
    </row>
    <row r="54" spans="1:3" ht="16.5" thickBot="1" x14ac:dyDescent="0.3">
      <c r="A54" s="58" t="s">
        <v>331</v>
      </c>
      <c r="B54" s="200">
        <f>('6.2. Паспорт фин осв ввод'!G30+'6.2. Паспорт фин осв ввод'!J30)*1.2</f>
        <v>0</v>
      </c>
      <c r="C54" s="199">
        <v>2</v>
      </c>
    </row>
    <row r="55" spans="1:3" s="202" customFormat="1" ht="16.5" thickBot="1" x14ac:dyDescent="0.3">
      <c r="A55" s="163" t="s">
        <v>328</v>
      </c>
      <c r="B55" s="201">
        <v>0</v>
      </c>
    </row>
    <row r="56" spans="1:3" ht="16.5" thickBot="1" x14ac:dyDescent="0.3">
      <c r="A56" s="58" t="s">
        <v>329</v>
      </c>
      <c r="B56" s="164">
        <f>B55/$B$27</f>
        <v>0</v>
      </c>
    </row>
    <row r="57" spans="1:3" ht="16.5" thickBot="1" x14ac:dyDescent="0.3">
      <c r="A57" s="58" t="s">
        <v>330</v>
      </c>
      <c r="B57" s="200">
        <v>0</v>
      </c>
      <c r="C57" s="199">
        <v>1</v>
      </c>
    </row>
    <row r="58" spans="1:3" ht="16.5" thickBot="1" x14ac:dyDescent="0.3">
      <c r="A58" s="58" t="s">
        <v>331</v>
      </c>
      <c r="B58" s="200">
        <v>0</v>
      </c>
      <c r="C58" s="199">
        <v>2</v>
      </c>
    </row>
    <row r="59" spans="1:3" s="202" customFormat="1" ht="16.5" thickBot="1" x14ac:dyDescent="0.3">
      <c r="A59" s="163" t="s">
        <v>328</v>
      </c>
      <c r="B59" s="201">
        <v>0</v>
      </c>
    </row>
    <row r="60" spans="1:3" ht="16.5" thickBot="1" x14ac:dyDescent="0.3">
      <c r="A60" s="58" t="s">
        <v>329</v>
      </c>
      <c r="B60" s="164">
        <f>B59/$B$27</f>
        <v>0</v>
      </c>
    </row>
    <row r="61" spans="1:3" ht="16.5" thickBot="1" x14ac:dyDescent="0.3">
      <c r="A61" s="58" t="s">
        <v>330</v>
      </c>
      <c r="B61" s="200">
        <v>0</v>
      </c>
      <c r="C61" s="199">
        <v>1</v>
      </c>
    </row>
    <row r="62" spans="1:3" ht="16.5" thickBot="1" x14ac:dyDescent="0.3">
      <c r="A62" s="58" t="s">
        <v>331</v>
      </c>
      <c r="B62" s="200">
        <v>0</v>
      </c>
      <c r="C62" s="199">
        <v>2</v>
      </c>
    </row>
    <row r="63" spans="1:3" s="202" customFormat="1" ht="16.5" thickBot="1" x14ac:dyDescent="0.3">
      <c r="A63" s="163" t="s">
        <v>328</v>
      </c>
      <c r="B63" s="201">
        <v>0</v>
      </c>
    </row>
    <row r="64" spans="1:3" ht="16.5" thickBot="1" x14ac:dyDescent="0.3">
      <c r="A64" s="58" t="s">
        <v>329</v>
      </c>
      <c r="B64" s="164">
        <f>B63/$B$27</f>
        <v>0</v>
      </c>
    </row>
    <row r="65" spans="1:3" ht="16.5" thickBot="1" x14ac:dyDescent="0.3">
      <c r="A65" s="58" t="s">
        <v>330</v>
      </c>
      <c r="B65" s="200">
        <v>0</v>
      </c>
      <c r="C65" s="199">
        <v>1</v>
      </c>
    </row>
    <row r="66" spans="1:3" ht="16.5" thickBot="1" x14ac:dyDescent="0.3">
      <c r="A66" s="58" t="s">
        <v>331</v>
      </c>
      <c r="B66" s="200">
        <v>0</v>
      </c>
      <c r="C66" s="199">
        <v>2</v>
      </c>
    </row>
    <row r="67" spans="1:3" ht="29.25" thickBot="1" x14ac:dyDescent="0.3">
      <c r="A67" s="57" t="s">
        <v>334</v>
      </c>
      <c r="B67" s="164">
        <f>B30/B27</f>
        <v>1</v>
      </c>
    </row>
    <row r="68" spans="1:3" ht="16.5" thickBot="1" x14ac:dyDescent="0.3">
      <c r="A68" s="59" t="s">
        <v>326</v>
      </c>
      <c r="B68" s="165" t="s">
        <v>311</v>
      </c>
    </row>
    <row r="69" spans="1:3" ht="16.5" thickBot="1" x14ac:dyDescent="0.3">
      <c r="A69" s="59" t="s">
        <v>335</v>
      </c>
      <c r="B69" s="165" t="s">
        <v>311</v>
      </c>
    </row>
    <row r="70" spans="1:3" ht="16.5" thickBot="1" x14ac:dyDescent="0.3">
      <c r="A70" s="59" t="s">
        <v>336</v>
      </c>
      <c r="B70" s="165" t="s">
        <v>311</v>
      </c>
    </row>
    <row r="71" spans="1:3" ht="16.5" thickBot="1" x14ac:dyDescent="0.3">
      <c r="A71" s="59" t="s">
        <v>337</v>
      </c>
      <c r="B71" s="165" t="s">
        <v>311</v>
      </c>
    </row>
    <row r="72" spans="1:3" ht="16.5" thickBot="1" x14ac:dyDescent="0.3">
      <c r="A72" s="55" t="s">
        <v>338</v>
      </c>
      <c r="B72" s="166">
        <f>B73/$B$27</f>
        <v>0.5</v>
      </c>
    </row>
    <row r="73" spans="1:3" ht="16.5" thickBot="1" x14ac:dyDescent="0.3">
      <c r="A73" s="55" t="s">
        <v>339</v>
      </c>
      <c r="B73" s="167">
        <f xml:space="preserve"> SUMIF(C33:C66, 1,B33:B66)</f>
        <v>7.8</v>
      </c>
    </row>
    <row r="74" spans="1:3" ht="16.5" thickBot="1" x14ac:dyDescent="0.3">
      <c r="A74" s="55" t="s">
        <v>340</v>
      </c>
      <c r="B74" s="166">
        <f>B75/$B$27</f>
        <v>0.5</v>
      </c>
    </row>
    <row r="75" spans="1:3" ht="16.5" thickBot="1" x14ac:dyDescent="0.3">
      <c r="A75" s="56" t="s">
        <v>341</v>
      </c>
      <c r="B75" s="167">
        <f xml:space="preserve"> SUMIF(C35:C68, 2,B35:B68)</f>
        <v>7.8</v>
      </c>
    </row>
    <row r="76" spans="1:3" ht="30" x14ac:dyDescent="0.25">
      <c r="A76" s="57" t="s">
        <v>342</v>
      </c>
      <c r="B76" s="59" t="s">
        <v>519</v>
      </c>
    </row>
    <row r="77" spans="1:3" x14ac:dyDescent="0.25">
      <c r="A77" s="61" t="s">
        <v>343</v>
      </c>
      <c r="B77" s="61" t="s">
        <v>562</v>
      </c>
    </row>
    <row r="78" spans="1:3" x14ac:dyDescent="0.25">
      <c r="A78" s="61" t="s">
        <v>344</v>
      </c>
      <c r="B78" s="61"/>
    </row>
    <row r="79" spans="1:3" x14ac:dyDescent="0.25">
      <c r="A79" s="61" t="s">
        <v>345</v>
      </c>
      <c r="B79" s="61"/>
    </row>
    <row r="80" spans="1:3" x14ac:dyDescent="0.25">
      <c r="A80" s="61" t="s">
        <v>346</v>
      </c>
      <c r="B80" s="61" t="s">
        <v>567</v>
      </c>
    </row>
    <row r="81" spans="1:2" ht="16.5" thickBot="1" x14ac:dyDescent="0.3">
      <c r="A81" s="62" t="s">
        <v>347</v>
      </c>
      <c r="B81" s="62"/>
    </row>
    <row r="82" spans="1:2" ht="30.75" thickBot="1" x14ac:dyDescent="0.3">
      <c r="A82" s="59" t="s">
        <v>348</v>
      </c>
      <c r="B82" s="60" t="s">
        <v>470</v>
      </c>
    </row>
    <row r="83" spans="1:2" ht="29.25" thickBot="1" x14ac:dyDescent="0.3">
      <c r="A83" s="55" t="s">
        <v>349</v>
      </c>
      <c r="B83" s="168">
        <v>0</v>
      </c>
    </row>
    <row r="84" spans="1:2" ht="16.5" thickBot="1" x14ac:dyDescent="0.3">
      <c r="A84" s="59" t="s">
        <v>326</v>
      </c>
      <c r="B84" s="169"/>
    </row>
    <row r="85" spans="1:2" ht="16.5" thickBot="1" x14ac:dyDescent="0.3">
      <c r="A85" s="59" t="s">
        <v>350</v>
      </c>
      <c r="B85" s="168">
        <v>0</v>
      </c>
    </row>
    <row r="86" spans="1:2" ht="16.5" thickBot="1" x14ac:dyDescent="0.3">
      <c r="A86" s="59" t="s">
        <v>351</v>
      </c>
      <c r="B86" s="169">
        <v>0</v>
      </c>
    </row>
    <row r="87" spans="1:2" ht="16.5" thickBot="1" x14ac:dyDescent="0.3">
      <c r="A87" s="67" t="s">
        <v>352</v>
      </c>
      <c r="B87" s="197"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41" t="s">
        <v>471</v>
      </c>
    </row>
    <row r="94" spans="1:2" x14ac:dyDescent="0.25">
      <c r="A94" s="61" t="s">
        <v>359</v>
      </c>
      <c r="B94" s="442"/>
    </row>
    <row r="95" spans="1:2" x14ac:dyDescent="0.25">
      <c r="A95" s="61" t="s">
        <v>360</v>
      </c>
      <c r="B95" s="442"/>
    </row>
    <row r="96" spans="1:2" x14ac:dyDescent="0.25">
      <c r="A96" s="61" t="s">
        <v>361</v>
      </c>
      <c r="B96" s="442"/>
    </row>
    <row r="97" spans="1:2" x14ac:dyDescent="0.25">
      <c r="A97" s="61" t="s">
        <v>362</v>
      </c>
      <c r="B97" s="442"/>
    </row>
    <row r="98" spans="1:2" ht="16.5" thickBot="1" x14ac:dyDescent="0.3">
      <c r="A98" s="70" t="s">
        <v>363</v>
      </c>
      <c r="B98" s="443"/>
    </row>
    <row r="101" spans="1:2" x14ac:dyDescent="0.25">
      <c r="A101" s="203"/>
      <c r="B101" s="204"/>
    </row>
    <row r="102" spans="1:2" x14ac:dyDescent="0.25">
      <c r="B102" s="205"/>
    </row>
    <row r="103" spans="1:2" x14ac:dyDescent="0.25">
      <c r="B103" s="206"/>
    </row>
  </sheetData>
  <mergeCells count="10">
    <mergeCell ref="A13:B13"/>
    <mergeCell ref="A15:B15"/>
    <mergeCell ref="A16:B16"/>
    <mergeCell ref="A18:B18"/>
    <mergeCell ref="B93:B9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H19" sqref="H19:H20"/>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533</v>
      </c>
    </row>
    <row r="4" spans="1:28" s="4" customFormat="1" ht="18.75" customHeight="1" x14ac:dyDescent="0.2">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row>
    <row r="5" spans="1:28" s="4" customFormat="1" ht="15.75" x14ac:dyDescent="0.2">
      <c r="A5" s="101"/>
    </row>
    <row r="6" spans="1:28" s="4" customFormat="1" ht="18.75" x14ac:dyDescent="0.2">
      <c r="A6" s="321" t="s">
        <v>7</v>
      </c>
      <c r="B6" s="321"/>
      <c r="C6" s="321"/>
      <c r="D6" s="321"/>
      <c r="E6" s="321"/>
      <c r="F6" s="321"/>
      <c r="G6" s="321"/>
      <c r="H6" s="321"/>
      <c r="I6" s="321"/>
      <c r="J6" s="321"/>
      <c r="K6" s="321"/>
      <c r="L6" s="321"/>
      <c r="M6" s="321"/>
      <c r="N6" s="321"/>
      <c r="O6" s="321"/>
      <c r="P6" s="321"/>
      <c r="Q6" s="321"/>
      <c r="R6" s="321"/>
      <c r="S6" s="321"/>
      <c r="T6" s="84"/>
      <c r="U6" s="84"/>
      <c r="V6" s="84"/>
      <c r="W6" s="84"/>
      <c r="X6" s="84"/>
      <c r="Y6" s="84"/>
      <c r="Z6" s="84"/>
      <c r="AA6" s="84"/>
      <c r="AB6" s="84"/>
    </row>
    <row r="7" spans="1:28" s="4" customFormat="1" ht="18.75" x14ac:dyDescent="0.2">
      <c r="A7" s="321"/>
      <c r="B7" s="321"/>
      <c r="C7" s="321"/>
      <c r="D7" s="321"/>
      <c r="E7" s="321"/>
      <c r="F7" s="321"/>
      <c r="G7" s="321"/>
      <c r="H7" s="321"/>
      <c r="I7" s="321"/>
      <c r="J7" s="321"/>
      <c r="K7" s="321"/>
      <c r="L7" s="321"/>
      <c r="M7" s="321"/>
      <c r="N7" s="321"/>
      <c r="O7" s="321"/>
      <c r="P7" s="321"/>
      <c r="Q7" s="321"/>
      <c r="R7" s="321"/>
      <c r="S7" s="321"/>
      <c r="T7" s="84"/>
      <c r="U7" s="84"/>
      <c r="V7" s="84"/>
      <c r="W7" s="84"/>
      <c r="X7" s="84"/>
      <c r="Y7" s="84"/>
      <c r="Z7" s="84"/>
      <c r="AA7" s="84"/>
      <c r="AB7" s="84"/>
    </row>
    <row r="8" spans="1:28" s="4" customFormat="1" ht="18.75" x14ac:dyDescent="0.2">
      <c r="A8" s="325" t="str">
        <f>'1. паспорт местоположение'!A9:C9</f>
        <v>Акционерное общество "Россети Янтарь"</v>
      </c>
      <c r="B8" s="325"/>
      <c r="C8" s="325"/>
      <c r="D8" s="325"/>
      <c r="E8" s="325"/>
      <c r="F8" s="325"/>
      <c r="G8" s="325"/>
      <c r="H8" s="325"/>
      <c r="I8" s="325"/>
      <c r="J8" s="325"/>
      <c r="K8" s="325"/>
      <c r="L8" s="325"/>
      <c r="M8" s="325"/>
      <c r="N8" s="325"/>
      <c r="O8" s="325"/>
      <c r="P8" s="325"/>
      <c r="Q8" s="325"/>
      <c r="R8" s="325"/>
      <c r="S8" s="325"/>
      <c r="T8" s="84"/>
      <c r="U8" s="84"/>
      <c r="V8" s="84"/>
      <c r="W8" s="84"/>
      <c r="X8" s="84"/>
      <c r="Y8" s="84"/>
      <c r="Z8" s="84"/>
      <c r="AA8" s="84"/>
      <c r="AB8" s="84"/>
    </row>
    <row r="9" spans="1:28" s="4" customFormat="1" ht="18.75" x14ac:dyDescent="0.2">
      <c r="A9" s="318" t="s">
        <v>6</v>
      </c>
      <c r="B9" s="318"/>
      <c r="C9" s="318"/>
      <c r="D9" s="318"/>
      <c r="E9" s="318"/>
      <c r="F9" s="318"/>
      <c r="G9" s="318"/>
      <c r="H9" s="318"/>
      <c r="I9" s="318"/>
      <c r="J9" s="318"/>
      <c r="K9" s="318"/>
      <c r="L9" s="318"/>
      <c r="M9" s="318"/>
      <c r="N9" s="318"/>
      <c r="O9" s="318"/>
      <c r="P9" s="318"/>
      <c r="Q9" s="318"/>
      <c r="R9" s="318"/>
      <c r="S9" s="318"/>
      <c r="T9" s="84"/>
      <c r="U9" s="84"/>
      <c r="V9" s="84"/>
      <c r="W9" s="84"/>
      <c r="X9" s="84"/>
      <c r="Y9" s="84"/>
      <c r="Z9" s="84"/>
      <c r="AA9" s="84"/>
      <c r="AB9" s="84"/>
    </row>
    <row r="10" spans="1:28" s="4" customFormat="1" ht="18.75" x14ac:dyDescent="0.2">
      <c r="A10" s="321"/>
      <c r="B10" s="321"/>
      <c r="C10" s="321"/>
      <c r="D10" s="321"/>
      <c r="E10" s="321"/>
      <c r="F10" s="321"/>
      <c r="G10" s="321"/>
      <c r="H10" s="321"/>
      <c r="I10" s="321"/>
      <c r="J10" s="321"/>
      <c r="K10" s="321"/>
      <c r="L10" s="321"/>
      <c r="M10" s="321"/>
      <c r="N10" s="321"/>
      <c r="O10" s="321"/>
      <c r="P10" s="321"/>
      <c r="Q10" s="321"/>
      <c r="R10" s="321"/>
      <c r="S10" s="321"/>
      <c r="T10" s="84"/>
      <c r="U10" s="84"/>
      <c r="V10" s="84"/>
      <c r="W10" s="84"/>
      <c r="X10" s="84"/>
      <c r="Y10" s="84"/>
      <c r="Z10" s="84"/>
      <c r="AA10" s="84"/>
      <c r="AB10" s="84"/>
    </row>
    <row r="11" spans="1:28" s="4" customFormat="1" ht="18.75" x14ac:dyDescent="0.2">
      <c r="A11" s="325" t="str">
        <f>'1. паспорт местоположение'!A12:C12</f>
        <v>M_НИОКР14</v>
      </c>
      <c r="B11" s="325"/>
      <c r="C11" s="325"/>
      <c r="D11" s="325"/>
      <c r="E11" s="325"/>
      <c r="F11" s="325"/>
      <c r="G11" s="325"/>
      <c r="H11" s="325"/>
      <c r="I11" s="325"/>
      <c r="J11" s="325"/>
      <c r="K11" s="325"/>
      <c r="L11" s="325"/>
      <c r="M11" s="325"/>
      <c r="N11" s="325"/>
      <c r="O11" s="325"/>
      <c r="P11" s="325"/>
      <c r="Q11" s="325"/>
      <c r="R11" s="325"/>
      <c r="S11" s="325"/>
      <c r="T11" s="84"/>
      <c r="U11" s="84"/>
      <c r="V11" s="84"/>
      <c r="W11" s="84"/>
      <c r="X11" s="84"/>
      <c r="Y11" s="84"/>
      <c r="Z11" s="84"/>
      <c r="AA11" s="84"/>
      <c r="AB11" s="84"/>
    </row>
    <row r="12" spans="1:28" s="4" customFormat="1" ht="18.75" x14ac:dyDescent="0.2">
      <c r="A12" s="318" t="s">
        <v>5</v>
      </c>
      <c r="B12" s="318"/>
      <c r="C12" s="318"/>
      <c r="D12" s="318"/>
      <c r="E12" s="318"/>
      <c r="F12" s="318"/>
      <c r="G12" s="318"/>
      <c r="H12" s="318"/>
      <c r="I12" s="318"/>
      <c r="J12" s="318"/>
      <c r="K12" s="318"/>
      <c r="L12" s="318"/>
      <c r="M12" s="318"/>
      <c r="N12" s="318"/>
      <c r="O12" s="318"/>
      <c r="P12" s="318"/>
      <c r="Q12" s="318"/>
      <c r="R12" s="318"/>
      <c r="S12" s="318"/>
      <c r="T12" s="84"/>
      <c r="U12" s="84"/>
      <c r="V12" s="84"/>
      <c r="W12" s="84"/>
      <c r="X12" s="84"/>
      <c r="Y12" s="84"/>
      <c r="Z12" s="84"/>
      <c r="AA12" s="84"/>
      <c r="AB12" s="84"/>
    </row>
    <row r="13" spans="1:28" s="105"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104"/>
      <c r="U13" s="104"/>
      <c r="V13" s="104"/>
      <c r="W13" s="104"/>
      <c r="X13" s="104"/>
      <c r="Y13" s="104"/>
      <c r="Z13" s="104"/>
      <c r="AA13" s="104"/>
      <c r="AB13" s="104"/>
    </row>
    <row r="14" spans="1:28" s="106" customFormat="1" ht="12" x14ac:dyDescent="0.2">
      <c r="A14" s="325"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325"/>
      <c r="C14" s="325"/>
      <c r="D14" s="325"/>
      <c r="E14" s="325"/>
      <c r="F14" s="325"/>
      <c r="G14" s="325"/>
      <c r="H14" s="325"/>
      <c r="I14" s="325"/>
      <c r="J14" s="325"/>
      <c r="K14" s="325"/>
      <c r="L14" s="325"/>
      <c r="M14" s="325"/>
      <c r="N14" s="325"/>
      <c r="O14" s="325"/>
      <c r="P14" s="325"/>
      <c r="Q14" s="325"/>
      <c r="R14" s="325"/>
      <c r="S14" s="325"/>
      <c r="T14" s="102"/>
      <c r="U14" s="102"/>
      <c r="V14" s="102"/>
      <c r="W14" s="102"/>
      <c r="X14" s="102"/>
      <c r="Y14" s="102"/>
      <c r="Z14" s="102"/>
      <c r="AA14" s="102"/>
      <c r="AB14" s="102"/>
    </row>
    <row r="15" spans="1:28" s="106" customFormat="1" ht="15" customHeight="1" x14ac:dyDescent="0.2">
      <c r="A15" s="318" t="s">
        <v>4</v>
      </c>
      <c r="B15" s="318"/>
      <c r="C15" s="318"/>
      <c r="D15" s="318"/>
      <c r="E15" s="318"/>
      <c r="F15" s="318"/>
      <c r="G15" s="318"/>
      <c r="H15" s="318"/>
      <c r="I15" s="318"/>
      <c r="J15" s="318"/>
      <c r="K15" s="318"/>
      <c r="L15" s="318"/>
      <c r="M15" s="318"/>
      <c r="N15" s="318"/>
      <c r="O15" s="318"/>
      <c r="P15" s="318"/>
      <c r="Q15" s="318"/>
      <c r="R15" s="318"/>
      <c r="S15" s="318"/>
      <c r="T15" s="103"/>
      <c r="U15" s="103"/>
      <c r="V15" s="103"/>
      <c r="W15" s="103"/>
      <c r="X15" s="103"/>
      <c r="Y15" s="103"/>
      <c r="Z15" s="103"/>
      <c r="AA15" s="103"/>
      <c r="AB15" s="103"/>
    </row>
    <row r="16" spans="1:28" s="106"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107"/>
      <c r="U16" s="107"/>
      <c r="V16" s="107"/>
      <c r="W16" s="107"/>
      <c r="X16" s="107"/>
      <c r="Y16" s="107"/>
    </row>
    <row r="17" spans="1:28" s="106" customFormat="1" ht="45.75" customHeight="1" x14ac:dyDescent="0.2">
      <c r="A17" s="319" t="s">
        <v>422</v>
      </c>
      <c r="B17" s="319"/>
      <c r="C17" s="319"/>
      <c r="D17" s="319"/>
      <c r="E17" s="319"/>
      <c r="F17" s="319"/>
      <c r="G17" s="319"/>
      <c r="H17" s="319"/>
      <c r="I17" s="319"/>
      <c r="J17" s="319"/>
      <c r="K17" s="319"/>
      <c r="L17" s="319"/>
      <c r="M17" s="319"/>
      <c r="N17" s="319"/>
      <c r="O17" s="319"/>
      <c r="P17" s="319"/>
      <c r="Q17" s="319"/>
      <c r="R17" s="319"/>
      <c r="S17" s="319"/>
      <c r="T17" s="108"/>
      <c r="U17" s="108"/>
      <c r="V17" s="108"/>
      <c r="W17" s="108"/>
      <c r="X17" s="108"/>
      <c r="Y17" s="108"/>
      <c r="Z17" s="108"/>
      <c r="AA17" s="108"/>
      <c r="AB17" s="108"/>
    </row>
    <row r="18" spans="1:28" s="106"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107"/>
      <c r="U18" s="107"/>
      <c r="V18" s="107"/>
      <c r="W18" s="107"/>
      <c r="X18" s="107"/>
      <c r="Y18" s="107"/>
    </row>
    <row r="19" spans="1:28" s="106" customFormat="1" ht="54" customHeight="1" x14ac:dyDescent="0.2">
      <c r="A19" s="329" t="s">
        <v>3</v>
      </c>
      <c r="B19" s="329" t="s">
        <v>94</v>
      </c>
      <c r="C19" s="330" t="s">
        <v>317</v>
      </c>
      <c r="D19" s="329" t="s">
        <v>316</v>
      </c>
      <c r="E19" s="329" t="s">
        <v>93</v>
      </c>
      <c r="F19" s="329" t="s">
        <v>92</v>
      </c>
      <c r="G19" s="329" t="s">
        <v>312</v>
      </c>
      <c r="H19" s="329" t="s">
        <v>91</v>
      </c>
      <c r="I19" s="329" t="s">
        <v>90</v>
      </c>
      <c r="J19" s="329" t="s">
        <v>89</v>
      </c>
      <c r="K19" s="329" t="s">
        <v>88</v>
      </c>
      <c r="L19" s="329" t="s">
        <v>87</v>
      </c>
      <c r="M19" s="329" t="s">
        <v>86</v>
      </c>
      <c r="N19" s="329" t="s">
        <v>85</v>
      </c>
      <c r="O19" s="329" t="s">
        <v>84</v>
      </c>
      <c r="P19" s="329" t="s">
        <v>83</v>
      </c>
      <c r="Q19" s="329" t="s">
        <v>315</v>
      </c>
      <c r="R19" s="329"/>
      <c r="S19" s="332" t="s">
        <v>416</v>
      </c>
      <c r="T19" s="107"/>
      <c r="U19" s="107"/>
      <c r="V19" s="107"/>
      <c r="W19" s="107"/>
      <c r="X19" s="107"/>
      <c r="Y19" s="107"/>
    </row>
    <row r="20" spans="1:28" s="106" customFormat="1" ht="180.75" customHeight="1" x14ac:dyDescent="0.2">
      <c r="A20" s="329"/>
      <c r="B20" s="329"/>
      <c r="C20" s="331"/>
      <c r="D20" s="329"/>
      <c r="E20" s="329"/>
      <c r="F20" s="329"/>
      <c r="G20" s="329"/>
      <c r="H20" s="329"/>
      <c r="I20" s="329"/>
      <c r="J20" s="329"/>
      <c r="K20" s="329"/>
      <c r="L20" s="329"/>
      <c r="M20" s="329"/>
      <c r="N20" s="329"/>
      <c r="O20" s="329"/>
      <c r="P20" s="329"/>
      <c r="Q20" s="156" t="s">
        <v>313</v>
      </c>
      <c r="R20" s="157" t="s">
        <v>314</v>
      </c>
      <c r="S20" s="332"/>
      <c r="T20" s="113"/>
      <c r="U20" s="113"/>
      <c r="V20" s="113"/>
      <c r="W20" s="113"/>
      <c r="X20" s="113"/>
      <c r="Y20" s="113"/>
      <c r="Z20" s="114"/>
      <c r="AA20" s="114"/>
      <c r="AB20" s="114"/>
    </row>
    <row r="21" spans="1:28" s="106" customFormat="1" ht="18.75" x14ac:dyDescent="0.2">
      <c r="A21" s="156">
        <v>1</v>
      </c>
      <c r="B21" s="158">
        <v>2</v>
      </c>
      <c r="C21" s="156">
        <v>3</v>
      </c>
      <c r="D21" s="158">
        <v>4</v>
      </c>
      <c r="E21" s="156">
        <v>5</v>
      </c>
      <c r="F21" s="158">
        <v>6</v>
      </c>
      <c r="G21" s="156">
        <v>7</v>
      </c>
      <c r="H21" s="158">
        <v>8</v>
      </c>
      <c r="I21" s="156">
        <v>9</v>
      </c>
      <c r="J21" s="158">
        <v>10</v>
      </c>
      <c r="K21" s="156">
        <v>11</v>
      </c>
      <c r="L21" s="158">
        <v>12</v>
      </c>
      <c r="M21" s="156">
        <v>13</v>
      </c>
      <c r="N21" s="158">
        <v>14</v>
      </c>
      <c r="O21" s="156">
        <v>15</v>
      </c>
      <c r="P21" s="158">
        <v>16</v>
      </c>
      <c r="Q21" s="156">
        <v>17</v>
      </c>
      <c r="R21" s="158">
        <v>18</v>
      </c>
      <c r="S21" s="156">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9"/>
      <c r="B23" s="158" t="s">
        <v>310</v>
      </c>
      <c r="C23" s="158"/>
      <c r="D23" s="158"/>
      <c r="E23" s="159" t="s">
        <v>311</v>
      </c>
      <c r="F23" s="159" t="s">
        <v>311</v>
      </c>
      <c r="G23" s="159" t="s">
        <v>311</v>
      </c>
      <c r="H23" s="159"/>
      <c r="I23" s="159"/>
      <c r="J23" s="159"/>
      <c r="K23" s="159"/>
      <c r="L23" s="159"/>
      <c r="M23" s="159"/>
      <c r="N23" s="159"/>
      <c r="O23" s="159"/>
      <c r="P23" s="159"/>
      <c r="Q23" s="160"/>
      <c r="R23" s="161"/>
      <c r="S23" s="161"/>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533</v>
      </c>
    </row>
    <row r="5" spans="1:20" s="4" customFormat="1" ht="18.75" customHeight="1" x14ac:dyDescent="0.3">
      <c r="H5" s="100"/>
      <c r="T5" s="3"/>
    </row>
    <row r="6" spans="1:20" s="4" customFormat="1" x14ac:dyDescent="0.2">
      <c r="A6" s="317" t="str">
        <f>'1. паспорт местоположение'!A5:C5</f>
        <v>Год раскрытия информации: 2023 год</v>
      </c>
      <c r="B6" s="317"/>
      <c r="C6" s="317"/>
      <c r="D6" s="317"/>
      <c r="E6" s="317"/>
      <c r="F6" s="317"/>
      <c r="G6" s="317"/>
      <c r="H6" s="317"/>
      <c r="I6" s="317"/>
      <c r="J6" s="317"/>
      <c r="K6" s="317"/>
      <c r="L6" s="317"/>
      <c r="M6" s="317"/>
      <c r="N6" s="317"/>
      <c r="O6" s="317"/>
      <c r="P6" s="317"/>
      <c r="Q6" s="317"/>
      <c r="R6" s="317"/>
      <c r="S6" s="317"/>
      <c r="T6" s="317"/>
    </row>
    <row r="7" spans="1:20" s="4" customFormat="1" x14ac:dyDescent="0.2">
      <c r="A7" s="101"/>
      <c r="H7" s="100"/>
    </row>
    <row r="8" spans="1:20" s="4" customFormat="1" ht="18.75" x14ac:dyDescent="0.2">
      <c r="A8" s="321" t="s">
        <v>7</v>
      </c>
      <c r="B8" s="321"/>
      <c r="C8" s="321"/>
      <c r="D8" s="321"/>
      <c r="E8" s="321"/>
      <c r="F8" s="321"/>
      <c r="G8" s="321"/>
      <c r="H8" s="321"/>
      <c r="I8" s="321"/>
      <c r="J8" s="321"/>
      <c r="K8" s="321"/>
      <c r="L8" s="321"/>
      <c r="M8" s="321"/>
      <c r="N8" s="321"/>
      <c r="O8" s="321"/>
      <c r="P8" s="321"/>
      <c r="Q8" s="321"/>
      <c r="R8" s="321"/>
      <c r="S8" s="321"/>
      <c r="T8" s="321"/>
    </row>
    <row r="9" spans="1:20" s="4"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4" customFormat="1" ht="18.75" customHeight="1" x14ac:dyDescent="0.2">
      <c r="A10" s="325" t="str">
        <f>'1. паспорт местоположение'!A9:C9</f>
        <v>Акционерное общество "Россети Янтарь"</v>
      </c>
      <c r="B10" s="325"/>
      <c r="C10" s="325"/>
      <c r="D10" s="325"/>
      <c r="E10" s="325"/>
      <c r="F10" s="325"/>
      <c r="G10" s="325"/>
      <c r="H10" s="325"/>
      <c r="I10" s="325"/>
      <c r="J10" s="325"/>
      <c r="K10" s="325"/>
      <c r="L10" s="325"/>
      <c r="M10" s="325"/>
      <c r="N10" s="325"/>
      <c r="O10" s="325"/>
      <c r="P10" s="325"/>
      <c r="Q10" s="325"/>
      <c r="R10" s="325"/>
      <c r="S10" s="325"/>
      <c r="T10" s="325"/>
    </row>
    <row r="11" spans="1:20" s="4" customFormat="1" ht="18.75" customHeight="1" x14ac:dyDescent="0.2">
      <c r="A11" s="318" t="s">
        <v>6</v>
      </c>
      <c r="B11" s="318"/>
      <c r="C11" s="318"/>
      <c r="D11" s="318"/>
      <c r="E11" s="318"/>
      <c r="F11" s="318"/>
      <c r="G11" s="318"/>
      <c r="H11" s="318"/>
      <c r="I11" s="318"/>
      <c r="J11" s="318"/>
      <c r="K11" s="318"/>
      <c r="L11" s="318"/>
      <c r="M11" s="318"/>
      <c r="N11" s="318"/>
      <c r="O11" s="318"/>
      <c r="P11" s="318"/>
      <c r="Q11" s="318"/>
      <c r="R11" s="318"/>
      <c r="S11" s="318"/>
      <c r="T11" s="318"/>
    </row>
    <row r="12" spans="1:20" s="4"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4" customFormat="1" ht="18.75" customHeight="1" x14ac:dyDescent="0.2">
      <c r="A13" s="325" t="str">
        <f>'1. паспорт местоположение'!A12:C12</f>
        <v>M_НИОКР14</v>
      </c>
      <c r="B13" s="325"/>
      <c r="C13" s="325"/>
      <c r="D13" s="325"/>
      <c r="E13" s="325"/>
      <c r="F13" s="325"/>
      <c r="G13" s="325"/>
      <c r="H13" s="325"/>
      <c r="I13" s="325"/>
      <c r="J13" s="325"/>
      <c r="K13" s="325"/>
      <c r="L13" s="325"/>
      <c r="M13" s="325"/>
      <c r="N13" s="325"/>
      <c r="O13" s="325"/>
      <c r="P13" s="325"/>
      <c r="Q13" s="325"/>
      <c r="R13" s="325"/>
      <c r="S13" s="325"/>
      <c r="T13" s="325"/>
    </row>
    <row r="14" spans="1:20" s="4" customFormat="1" ht="18.75" customHeight="1" x14ac:dyDescent="0.2">
      <c r="A14" s="318" t="s">
        <v>5</v>
      </c>
      <c r="B14" s="318"/>
      <c r="C14" s="318"/>
      <c r="D14" s="318"/>
      <c r="E14" s="318"/>
      <c r="F14" s="318"/>
      <c r="G14" s="318"/>
      <c r="H14" s="318"/>
      <c r="I14" s="318"/>
      <c r="J14" s="318"/>
      <c r="K14" s="318"/>
      <c r="L14" s="318"/>
      <c r="M14" s="318"/>
      <c r="N14" s="318"/>
      <c r="O14" s="318"/>
      <c r="P14" s="318"/>
      <c r="Q14" s="318"/>
      <c r="R14" s="318"/>
      <c r="S14" s="318"/>
      <c r="T14" s="318"/>
    </row>
    <row r="15" spans="1:20" s="105"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106" customFormat="1" ht="27" customHeight="1" x14ac:dyDescent="0.2">
      <c r="A16" s="33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6" s="336"/>
      <c r="C16" s="336"/>
      <c r="D16" s="336"/>
      <c r="E16" s="336"/>
      <c r="F16" s="336"/>
      <c r="G16" s="336"/>
      <c r="H16" s="336"/>
      <c r="I16" s="336"/>
      <c r="J16" s="336"/>
      <c r="K16" s="336"/>
      <c r="L16" s="336"/>
      <c r="M16" s="336"/>
      <c r="N16" s="336"/>
      <c r="O16" s="336"/>
      <c r="P16" s="336"/>
      <c r="Q16" s="336"/>
      <c r="R16" s="336"/>
      <c r="S16" s="336"/>
      <c r="T16" s="336"/>
    </row>
    <row r="17" spans="1:113" s="106" customFormat="1" ht="15" customHeight="1" x14ac:dyDescent="0.2">
      <c r="A17" s="318" t="s">
        <v>4</v>
      </c>
      <c r="B17" s="318"/>
      <c r="C17" s="318"/>
      <c r="D17" s="318"/>
      <c r="E17" s="318"/>
      <c r="F17" s="318"/>
      <c r="G17" s="318"/>
      <c r="H17" s="318"/>
      <c r="I17" s="318"/>
      <c r="J17" s="318"/>
      <c r="K17" s="318"/>
      <c r="L17" s="318"/>
      <c r="M17" s="318"/>
      <c r="N17" s="318"/>
      <c r="O17" s="318"/>
      <c r="P17" s="318"/>
      <c r="Q17" s="318"/>
      <c r="R17" s="318"/>
      <c r="S17" s="318"/>
      <c r="T17" s="318"/>
    </row>
    <row r="18" spans="1:113" s="106"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113" s="106" customFormat="1" ht="15" customHeight="1" x14ac:dyDescent="0.2">
      <c r="A19" s="320" t="s">
        <v>427</v>
      </c>
      <c r="B19" s="320"/>
      <c r="C19" s="320"/>
      <c r="D19" s="320"/>
      <c r="E19" s="320"/>
      <c r="F19" s="320"/>
      <c r="G19" s="320"/>
      <c r="H19" s="320"/>
      <c r="I19" s="320"/>
      <c r="J19" s="320"/>
      <c r="K19" s="320"/>
      <c r="L19" s="320"/>
      <c r="M19" s="320"/>
      <c r="N19" s="320"/>
      <c r="O19" s="320"/>
      <c r="P19" s="320"/>
      <c r="Q19" s="320"/>
      <c r="R19" s="320"/>
      <c r="S19" s="320"/>
      <c r="T19" s="320"/>
    </row>
    <row r="20" spans="1:113" s="15"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3</v>
      </c>
      <c r="B21" s="341" t="s">
        <v>219</v>
      </c>
      <c r="C21" s="342"/>
      <c r="D21" s="345" t="s">
        <v>116</v>
      </c>
      <c r="E21" s="341" t="s">
        <v>455</v>
      </c>
      <c r="F21" s="342"/>
      <c r="G21" s="341" t="s">
        <v>258</v>
      </c>
      <c r="H21" s="342"/>
      <c r="I21" s="341" t="s">
        <v>115</v>
      </c>
      <c r="J21" s="342"/>
      <c r="K21" s="345" t="s">
        <v>114</v>
      </c>
      <c r="L21" s="341" t="s">
        <v>113</v>
      </c>
      <c r="M21" s="342"/>
      <c r="N21" s="341" t="s">
        <v>517</v>
      </c>
      <c r="O21" s="342"/>
      <c r="P21" s="345" t="s">
        <v>112</v>
      </c>
      <c r="Q21" s="333" t="s">
        <v>111</v>
      </c>
      <c r="R21" s="334"/>
      <c r="S21" s="335" t="s">
        <v>110</v>
      </c>
      <c r="T21" s="335"/>
    </row>
    <row r="22" spans="1:113" ht="204.75" customHeight="1" x14ac:dyDescent="0.25">
      <c r="A22" s="339"/>
      <c r="B22" s="343"/>
      <c r="C22" s="344"/>
      <c r="D22" s="348"/>
      <c r="E22" s="343"/>
      <c r="F22" s="344"/>
      <c r="G22" s="343"/>
      <c r="H22" s="344"/>
      <c r="I22" s="343"/>
      <c r="J22" s="344"/>
      <c r="K22" s="346"/>
      <c r="L22" s="343"/>
      <c r="M22" s="344"/>
      <c r="N22" s="343"/>
      <c r="O22" s="344"/>
      <c r="P22" s="346"/>
      <c r="Q22" s="44" t="s">
        <v>109</v>
      </c>
      <c r="R22" s="44" t="s">
        <v>426</v>
      </c>
      <c r="S22" s="44" t="s">
        <v>108</v>
      </c>
      <c r="T22" s="44" t="s">
        <v>107</v>
      </c>
    </row>
    <row r="23" spans="1:113" ht="51.75" customHeight="1" x14ac:dyDescent="0.25">
      <c r="A23" s="340"/>
      <c r="B23" s="72" t="s">
        <v>105</v>
      </c>
      <c r="C23" s="72" t="s">
        <v>106</v>
      </c>
      <c r="D23" s="346"/>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47" t="s">
        <v>460</v>
      </c>
      <c r="C29" s="347"/>
      <c r="D29" s="347"/>
      <c r="E29" s="347"/>
      <c r="F29" s="347"/>
      <c r="G29" s="347"/>
      <c r="H29" s="347"/>
      <c r="I29" s="347"/>
      <c r="J29" s="347"/>
      <c r="K29" s="347"/>
      <c r="L29" s="347"/>
      <c r="M29" s="347"/>
      <c r="N29" s="347"/>
      <c r="O29" s="347"/>
      <c r="P29" s="347"/>
      <c r="Q29" s="347"/>
      <c r="R29" s="347"/>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533</v>
      </c>
    </row>
    <row r="4" spans="1:27" s="4" customFormat="1" x14ac:dyDescent="0.2">
      <c r="E4" s="101"/>
      <c r="Q4" s="100"/>
      <c r="R4" s="100"/>
    </row>
    <row r="5" spans="1:27" s="4" customFormat="1" x14ac:dyDescent="0.2">
      <c r="A5" s="317" t="str">
        <f>'1. паспорт местоположение'!A5:C5</f>
        <v>Год раскрытия информации: 2023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21" t="s">
        <v>7</v>
      </c>
      <c r="F7" s="321"/>
      <c r="G7" s="321"/>
      <c r="H7" s="321"/>
      <c r="I7" s="321"/>
      <c r="J7" s="321"/>
      <c r="K7" s="321"/>
      <c r="L7" s="321"/>
      <c r="M7" s="321"/>
      <c r="N7" s="321"/>
      <c r="O7" s="321"/>
      <c r="P7" s="321"/>
      <c r="Q7" s="321"/>
      <c r="R7" s="321"/>
      <c r="S7" s="321"/>
      <c r="T7" s="321"/>
      <c r="U7" s="321"/>
      <c r="V7" s="321"/>
      <c r="W7" s="321"/>
      <c r="X7" s="321"/>
      <c r="Y7" s="321"/>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25" t="str">
        <f>'1. паспорт местоположение'!A9</f>
        <v>Акционерное общество "Россети Янтарь"</v>
      </c>
      <c r="F9" s="325"/>
      <c r="G9" s="325"/>
      <c r="H9" s="325"/>
      <c r="I9" s="325"/>
      <c r="J9" s="325"/>
      <c r="K9" s="325"/>
      <c r="L9" s="325"/>
      <c r="M9" s="325"/>
      <c r="N9" s="325"/>
      <c r="O9" s="325"/>
      <c r="P9" s="325"/>
      <c r="Q9" s="325"/>
      <c r="R9" s="325"/>
      <c r="S9" s="325"/>
      <c r="T9" s="325"/>
      <c r="U9" s="325"/>
      <c r="V9" s="325"/>
      <c r="W9" s="325"/>
      <c r="X9" s="325"/>
      <c r="Y9" s="325"/>
    </row>
    <row r="10" spans="1:27" s="4" customFormat="1" ht="18.75" customHeight="1" x14ac:dyDescent="0.2">
      <c r="E10" s="318" t="s">
        <v>6</v>
      </c>
      <c r="F10" s="318"/>
      <c r="G10" s="318"/>
      <c r="H10" s="318"/>
      <c r="I10" s="318"/>
      <c r="J10" s="318"/>
      <c r="K10" s="318"/>
      <c r="L10" s="318"/>
      <c r="M10" s="318"/>
      <c r="N10" s="318"/>
      <c r="O10" s="318"/>
      <c r="P10" s="318"/>
      <c r="Q10" s="318"/>
      <c r="R10" s="318"/>
      <c r="S10" s="318"/>
      <c r="T10" s="318"/>
      <c r="U10" s="318"/>
      <c r="V10" s="318"/>
      <c r="W10" s="318"/>
      <c r="X10" s="318"/>
      <c r="Y10" s="318"/>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25" t="str">
        <f>'1. паспорт местоположение'!A12</f>
        <v>M_НИОКР14</v>
      </c>
      <c r="F12" s="325"/>
      <c r="G12" s="325"/>
      <c r="H12" s="325"/>
      <c r="I12" s="325"/>
      <c r="J12" s="325"/>
      <c r="K12" s="325"/>
      <c r="L12" s="325"/>
      <c r="M12" s="325"/>
      <c r="N12" s="325"/>
      <c r="O12" s="325"/>
      <c r="P12" s="325"/>
      <c r="Q12" s="325"/>
      <c r="R12" s="325"/>
      <c r="S12" s="325"/>
      <c r="T12" s="325"/>
      <c r="U12" s="325"/>
      <c r="V12" s="325"/>
      <c r="W12" s="325"/>
      <c r="X12" s="325"/>
      <c r="Y12" s="325"/>
    </row>
    <row r="13" spans="1:27" s="4" customFormat="1" ht="18.75" customHeight="1" x14ac:dyDescent="0.2">
      <c r="E13" s="318" t="s">
        <v>5</v>
      </c>
      <c r="F13" s="318"/>
      <c r="G13" s="318"/>
      <c r="H13" s="318"/>
      <c r="I13" s="318"/>
      <c r="J13" s="318"/>
      <c r="K13" s="318"/>
      <c r="L13" s="318"/>
      <c r="M13" s="318"/>
      <c r="N13" s="318"/>
      <c r="O13" s="318"/>
      <c r="P13" s="318"/>
      <c r="Q13" s="318"/>
      <c r="R13" s="318"/>
      <c r="S13" s="318"/>
      <c r="T13" s="318"/>
      <c r="U13" s="318"/>
      <c r="V13" s="318"/>
      <c r="W13" s="318"/>
      <c r="X13" s="318"/>
      <c r="Y13" s="318"/>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2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F15" s="325"/>
      <c r="G15" s="325"/>
      <c r="H15" s="325"/>
      <c r="I15" s="325"/>
      <c r="J15" s="325"/>
      <c r="K15" s="325"/>
      <c r="L15" s="325"/>
      <c r="M15" s="325"/>
      <c r="N15" s="325"/>
      <c r="O15" s="325"/>
      <c r="P15" s="325"/>
      <c r="Q15" s="325"/>
      <c r="R15" s="325"/>
      <c r="S15" s="325"/>
      <c r="T15" s="325"/>
      <c r="U15" s="325"/>
      <c r="V15" s="325"/>
      <c r="W15" s="325"/>
      <c r="X15" s="325"/>
      <c r="Y15" s="325"/>
    </row>
    <row r="16" spans="1:27" s="106" customFormat="1" ht="15" customHeight="1" x14ac:dyDescent="0.2">
      <c r="E16" s="318" t="s">
        <v>4</v>
      </c>
      <c r="F16" s="318"/>
      <c r="G16" s="318"/>
      <c r="H16" s="318"/>
      <c r="I16" s="318"/>
      <c r="J16" s="318"/>
      <c r="K16" s="318"/>
      <c r="L16" s="318"/>
      <c r="M16" s="318"/>
      <c r="N16" s="318"/>
      <c r="O16" s="318"/>
      <c r="P16" s="318"/>
      <c r="Q16" s="318"/>
      <c r="R16" s="318"/>
      <c r="S16" s="318"/>
      <c r="T16" s="318"/>
      <c r="U16" s="318"/>
      <c r="V16" s="318"/>
      <c r="W16" s="318"/>
      <c r="X16" s="318"/>
      <c r="Y16" s="318"/>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429</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15" customFormat="1" ht="21" customHeight="1" x14ac:dyDescent="0.25"/>
    <row r="21" spans="1:27" ht="15.75" customHeight="1" x14ac:dyDescent="0.25">
      <c r="A21" s="350" t="s">
        <v>3</v>
      </c>
      <c r="B21" s="352" t="s">
        <v>436</v>
      </c>
      <c r="C21" s="353"/>
      <c r="D21" s="352" t="s">
        <v>438</v>
      </c>
      <c r="E21" s="353"/>
      <c r="F21" s="333" t="s">
        <v>88</v>
      </c>
      <c r="G21" s="349"/>
      <c r="H21" s="349"/>
      <c r="I21" s="334"/>
      <c r="J21" s="350" t="s">
        <v>439</v>
      </c>
      <c r="K21" s="352" t="s">
        <v>440</v>
      </c>
      <c r="L21" s="353"/>
      <c r="M21" s="352" t="s">
        <v>441</v>
      </c>
      <c r="N21" s="353"/>
      <c r="O21" s="352" t="s">
        <v>428</v>
      </c>
      <c r="P21" s="353"/>
      <c r="Q21" s="352" t="s">
        <v>121</v>
      </c>
      <c r="R21" s="353"/>
      <c r="S21" s="350" t="s">
        <v>120</v>
      </c>
      <c r="T21" s="350" t="s">
        <v>442</v>
      </c>
      <c r="U21" s="350" t="s">
        <v>437</v>
      </c>
      <c r="V21" s="352" t="s">
        <v>119</v>
      </c>
      <c r="W21" s="353"/>
      <c r="X21" s="333" t="s">
        <v>111</v>
      </c>
      <c r="Y21" s="349"/>
      <c r="Z21" s="333" t="s">
        <v>110</v>
      </c>
      <c r="AA21" s="349"/>
    </row>
    <row r="22" spans="1:27" ht="216" customHeight="1" x14ac:dyDescent="0.25">
      <c r="A22" s="356"/>
      <c r="B22" s="354"/>
      <c r="C22" s="355"/>
      <c r="D22" s="354"/>
      <c r="E22" s="355"/>
      <c r="F22" s="333" t="s">
        <v>118</v>
      </c>
      <c r="G22" s="334"/>
      <c r="H22" s="333" t="s">
        <v>117</v>
      </c>
      <c r="I22" s="334"/>
      <c r="J22" s="351"/>
      <c r="K22" s="354"/>
      <c r="L22" s="355"/>
      <c r="M22" s="354"/>
      <c r="N22" s="355"/>
      <c r="O22" s="354"/>
      <c r="P22" s="355"/>
      <c r="Q22" s="354"/>
      <c r="R22" s="355"/>
      <c r="S22" s="351"/>
      <c r="T22" s="351"/>
      <c r="U22" s="351"/>
      <c r="V22" s="354"/>
      <c r="W22" s="355"/>
      <c r="X22" s="44" t="s">
        <v>109</v>
      </c>
      <c r="Y22" s="44" t="s">
        <v>426</v>
      </c>
      <c r="Z22" s="44" t="s">
        <v>108</v>
      </c>
      <c r="AA22" s="44" t="s">
        <v>107</v>
      </c>
    </row>
    <row r="23" spans="1:27" ht="60" customHeight="1" x14ac:dyDescent="0.25">
      <c r="A23" s="351"/>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5" zoomScaleSheetLayoutView="85" workbookViewId="0">
      <selection activeCell="C22" sqref="C22"/>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533</v>
      </c>
      <c r="E3" s="100"/>
      <c r="F3" s="100"/>
    </row>
    <row r="4" spans="1:29" s="4" customFormat="1" ht="18.75" x14ac:dyDescent="0.3">
      <c r="A4" s="101"/>
      <c r="C4" s="3"/>
      <c r="E4" s="100"/>
      <c r="F4" s="100"/>
    </row>
    <row r="5" spans="1:29" s="4" customFormat="1" ht="15.75" x14ac:dyDescent="0.2">
      <c r="A5" s="317" t="str">
        <f>'1. паспорт местоположение'!A5:C5</f>
        <v>Год раскрытия информации: 2023 год</v>
      </c>
      <c r="B5" s="317"/>
      <c r="C5" s="317"/>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21" t="s">
        <v>7</v>
      </c>
      <c r="B7" s="321"/>
      <c r="C7" s="321"/>
      <c r="D7" s="84"/>
      <c r="E7" s="84"/>
      <c r="F7" s="84"/>
      <c r="G7" s="84"/>
      <c r="H7" s="84"/>
      <c r="I7" s="84"/>
      <c r="J7" s="84"/>
      <c r="K7" s="84"/>
      <c r="L7" s="84"/>
      <c r="M7" s="84"/>
      <c r="N7" s="84"/>
      <c r="O7" s="84"/>
      <c r="P7" s="84"/>
      <c r="Q7" s="84"/>
      <c r="R7" s="84"/>
      <c r="S7" s="84"/>
      <c r="T7" s="84"/>
      <c r="U7" s="84"/>
    </row>
    <row r="8" spans="1:29" s="4" customFormat="1" ht="18.75" x14ac:dyDescent="0.2">
      <c r="A8" s="321"/>
      <c r="B8" s="321"/>
      <c r="C8" s="321"/>
      <c r="D8" s="94"/>
      <c r="E8" s="94"/>
      <c r="F8" s="94"/>
      <c r="G8" s="94"/>
      <c r="H8" s="84"/>
      <c r="I8" s="84"/>
      <c r="J8" s="84"/>
      <c r="K8" s="84"/>
      <c r="L8" s="84"/>
      <c r="M8" s="84"/>
      <c r="N8" s="84"/>
      <c r="O8" s="84"/>
      <c r="P8" s="84"/>
      <c r="Q8" s="84"/>
      <c r="R8" s="84"/>
      <c r="S8" s="84"/>
      <c r="T8" s="84"/>
      <c r="U8" s="84"/>
    </row>
    <row r="9" spans="1:29" s="4" customFormat="1" ht="18.75" x14ac:dyDescent="0.2">
      <c r="A9" s="325" t="str">
        <f>'1. паспорт местоположение'!A9:C9</f>
        <v>Акционерное общество "Россети Янтарь"</v>
      </c>
      <c r="B9" s="325"/>
      <c r="C9" s="325"/>
      <c r="D9" s="102"/>
      <c r="E9" s="102"/>
      <c r="F9" s="102"/>
      <c r="G9" s="102"/>
      <c r="H9" s="84"/>
      <c r="I9" s="84"/>
      <c r="J9" s="84"/>
      <c r="K9" s="84"/>
      <c r="L9" s="84"/>
      <c r="M9" s="84"/>
      <c r="N9" s="84"/>
      <c r="O9" s="84"/>
      <c r="P9" s="84"/>
      <c r="Q9" s="84"/>
      <c r="R9" s="84"/>
      <c r="S9" s="84"/>
      <c r="T9" s="84"/>
      <c r="U9" s="84"/>
    </row>
    <row r="10" spans="1:29" s="4" customFormat="1" ht="18.75" x14ac:dyDescent="0.2">
      <c r="A10" s="318" t="s">
        <v>6</v>
      </c>
      <c r="B10" s="318"/>
      <c r="C10" s="318"/>
      <c r="D10" s="103"/>
      <c r="E10" s="103"/>
      <c r="F10" s="103"/>
      <c r="G10" s="103"/>
      <c r="H10" s="84"/>
      <c r="I10" s="84"/>
      <c r="J10" s="84"/>
      <c r="K10" s="84"/>
      <c r="L10" s="84"/>
      <c r="M10" s="84"/>
      <c r="N10" s="84"/>
      <c r="O10" s="84"/>
      <c r="P10" s="84"/>
      <c r="Q10" s="84"/>
      <c r="R10" s="84"/>
      <c r="S10" s="84"/>
      <c r="T10" s="84"/>
      <c r="U10" s="84"/>
    </row>
    <row r="11" spans="1:29" s="4" customFormat="1" ht="18.75" x14ac:dyDescent="0.2">
      <c r="A11" s="321"/>
      <c r="B11" s="321"/>
      <c r="C11" s="321"/>
      <c r="D11" s="94"/>
      <c r="E11" s="94"/>
      <c r="F11" s="94"/>
      <c r="G11" s="94"/>
      <c r="H11" s="84"/>
      <c r="I11" s="84"/>
      <c r="J11" s="84"/>
      <c r="K11" s="84"/>
      <c r="L11" s="84"/>
      <c r="M11" s="84"/>
      <c r="N11" s="84"/>
      <c r="O11" s="84"/>
      <c r="P11" s="84"/>
      <c r="Q11" s="84"/>
      <c r="R11" s="84"/>
      <c r="S11" s="84"/>
      <c r="T11" s="84"/>
      <c r="U11" s="84"/>
    </row>
    <row r="12" spans="1:29" s="4" customFormat="1" ht="18.75" x14ac:dyDescent="0.2">
      <c r="A12" s="323" t="str">
        <f>'1. паспорт местоположение'!A12:C12</f>
        <v>M_НИОКР14</v>
      </c>
      <c r="B12" s="323"/>
      <c r="C12" s="323"/>
      <c r="D12" s="102"/>
      <c r="E12" s="102"/>
      <c r="F12" s="102"/>
      <c r="G12" s="102"/>
      <c r="H12" s="84"/>
      <c r="I12" s="84"/>
      <c r="J12" s="84"/>
      <c r="K12" s="84"/>
      <c r="L12" s="84"/>
      <c r="M12" s="84"/>
      <c r="N12" s="84"/>
      <c r="O12" s="84"/>
      <c r="P12" s="84"/>
      <c r="Q12" s="84"/>
      <c r="R12" s="84"/>
      <c r="S12" s="84"/>
      <c r="T12" s="84"/>
      <c r="U12" s="84"/>
    </row>
    <row r="13" spans="1:29" s="4" customFormat="1" ht="18.75" x14ac:dyDescent="0.2">
      <c r="A13" s="318" t="s">
        <v>5</v>
      </c>
      <c r="B13" s="318"/>
      <c r="C13" s="318"/>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28"/>
      <c r="B14" s="328"/>
      <c r="C14" s="328"/>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3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36"/>
      <c r="C15" s="336"/>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18" t="s">
        <v>4</v>
      </c>
      <c r="B16" s="318"/>
      <c r="C16" s="318"/>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26"/>
      <c r="B17" s="326"/>
      <c r="C17" s="326"/>
      <c r="D17" s="107"/>
      <c r="E17" s="107"/>
      <c r="F17" s="107"/>
      <c r="G17" s="107"/>
      <c r="H17" s="107"/>
      <c r="I17" s="107"/>
      <c r="J17" s="107"/>
      <c r="K17" s="107"/>
      <c r="L17" s="107"/>
      <c r="M17" s="107"/>
      <c r="N17" s="107"/>
      <c r="O17" s="107"/>
      <c r="P17" s="107"/>
      <c r="Q17" s="107"/>
      <c r="R17" s="107"/>
    </row>
    <row r="18" spans="1:21" s="106" customFormat="1" ht="27.75" customHeight="1" x14ac:dyDescent="0.2">
      <c r="A18" s="319" t="s">
        <v>421</v>
      </c>
      <c r="B18" s="319"/>
      <c r="C18" s="319"/>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63" x14ac:dyDescent="0.2">
      <c r="A22" s="115" t="s">
        <v>62</v>
      </c>
      <c r="B22" s="5" t="s">
        <v>434</v>
      </c>
      <c r="C22" s="306" t="s">
        <v>550</v>
      </c>
      <c r="D22" s="112"/>
      <c r="E22" s="112"/>
      <c r="F22" s="113"/>
      <c r="G22" s="113"/>
      <c r="H22" s="113"/>
      <c r="I22" s="113"/>
      <c r="J22" s="113"/>
      <c r="K22" s="113"/>
      <c r="L22" s="113"/>
      <c r="M22" s="113"/>
      <c r="N22" s="113"/>
      <c r="O22" s="113"/>
      <c r="P22" s="113"/>
      <c r="Q22" s="114"/>
      <c r="R22" s="114"/>
      <c r="S22" s="114"/>
      <c r="T22" s="114"/>
      <c r="U22" s="114"/>
    </row>
    <row r="23" spans="1:21" ht="295.5" customHeight="1" x14ac:dyDescent="0.25">
      <c r="A23" s="115" t="s">
        <v>61</v>
      </c>
      <c r="B23" s="155" t="s">
        <v>58</v>
      </c>
      <c r="C23" s="306" t="s">
        <v>551</v>
      </c>
      <c r="D23" s="125"/>
      <c r="E23" s="125"/>
      <c r="F23" s="125"/>
      <c r="G23" s="125"/>
      <c r="H23" s="125"/>
      <c r="I23" s="125"/>
      <c r="J23" s="125"/>
      <c r="K23" s="125"/>
      <c r="L23" s="125"/>
      <c r="M23" s="125"/>
      <c r="N23" s="125"/>
      <c r="O23" s="125"/>
      <c r="P23" s="125"/>
      <c r="Q23" s="125"/>
      <c r="R23" s="125"/>
      <c r="S23" s="125"/>
      <c r="T23" s="125"/>
      <c r="U23" s="125"/>
    </row>
    <row r="24" spans="1:21" ht="47.25" x14ac:dyDescent="0.25">
      <c r="A24" s="115" t="s">
        <v>60</v>
      </c>
      <c r="B24" s="155" t="s">
        <v>453</v>
      </c>
      <c r="C24" s="306" t="s">
        <v>552</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5" t="s">
        <v>454</v>
      </c>
      <c r="C25" s="307" t="s">
        <v>471</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5" t="s">
        <v>227</v>
      </c>
      <c r="C26" s="308" t="s">
        <v>523</v>
      </c>
      <c r="D26" s="125"/>
      <c r="E26" s="125"/>
      <c r="F26" s="125"/>
      <c r="G26" s="125"/>
      <c r="H26" s="125"/>
      <c r="I26" s="125"/>
      <c r="J26" s="125"/>
      <c r="K26" s="125"/>
      <c r="L26" s="125"/>
      <c r="M26" s="125"/>
      <c r="N26" s="125"/>
      <c r="O26" s="125"/>
      <c r="P26" s="125"/>
      <c r="Q26" s="125"/>
      <c r="R26" s="125"/>
      <c r="S26" s="125"/>
      <c r="T26" s="125"/>
      <c r="U26" s="125"/>
    </row>
    <row r="27" spans="1:21" ht="110.25" x14ac:dyDescent="0.25">
      <c r="A27" s="115" t="s">
        <v>56</v>
      </c>
      <c r="B27" s="155" t="s">
        <v>435</v>
      </c>
      <c r="C27" s="306" t="s">
        <v>560</v>
      </c>
      <c r="D27" s="162"/>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5" t="s">
        <v>55</v>
      </c>
      <c r="C28" s="309">
        <v>2022</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309">
        <v>2024</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310" t="s">
        <v>473</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Z3" sqref="Z3"/>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6" t="s">
        <v>66</v>
      </c>
    </row>
    <row r="2" spans="1:28" ht="18.75" x14ac:dyDescent="0.3">
      <c r="Z2" s="3" t="s">
        <v>8</v>
      </c>
    </row>
    <row r="3" spans="1:28" ht="18.75" x14ac:dyDescent="0.3">
      <c r="Z3" s="3" t="s">
        <v>533</v>
      </c>
    </row>
    <row r="4" spans="1:28" ht="18.75" customHeight="1" x14ac:dyDescent="0.25">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7</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84"/>
      <c r="AB6" s="84"/>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84"/>
      <c r="AB7" s="84"/>
    </row>
    <row r="8" spans="1:28" x14ac:dyDescent="0.25">
      <c r="A8" s="325" t="str">
        <f>'1. паспорт местоположение'!A9</f>
        <v>Акционерное общество "Россети Янтарь"</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02"/>
      <c r="AB8" s="102"/>
    </row>
    <row r="9" spans="1:28" ht="15.75" x14ac:dyDescent="0.25">
      <c r="A9" s="318" t="s">
        <v>6</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103"/>
      <c r="AB9" s="103"/>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84"/>
      <c r="AB10" s="84"/>
    </row>
    <row r="11" spans="1:28" x14ac:dyDescent="0.25">
      <c r="A11" s="325" t="str">
        <f>'1. паспорт местоположение'!A12:C12</f>
        <v>M_НИОКР14</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02"/>
      <c r="AB11" s="102"/>
    </row>
    <row r="12" spans="1:28" ht="15.75"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103"/>
      <c r="AB12" s="103"/>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85"/>
      <c r="AB13" s="85"/>
    </row>
    <row r="14" spans="1:28" x14ac:dyDescent="0.25">
      <c r="A14" s="32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02"/>
      <c r="AB14" s="102"/>
    </row>
    <row r="15" spans="1:28" ht="15.75"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103"/>
      <c r="AB15" s="103"/>
    </row>
    <row r="16" spans="1:28"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139"/>
      <c r="AB16" s="139"/>
    </row>
    <row r="17" spans="1:2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139"/>
      <c r="AB17" s="139"/>
    </row>
    <row r="18" spans="1:28"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139"/>
      <c r="AB18" s="139"/>
    </row>
    <row r="19" spans="1:2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139"/>
      <c r="AB19" s="139"/>
    </row>
    <row r="20" spans="1:28"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140"/>
      <c r="AB20" s="140"/>
    </row>
    <row r="21" spans="1:28" x14ac:dyDescent="0.2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140"/>
      <c r="AB21" s="140"/>
    </row>
    <row r="22" spans="1:28" x14ac:dyDescent="0.25">
      <c r="A22" s="359" t="s">
        <v>452</v>
      </c>
      <c r="B22" s="359"/>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141"/>
      <c r="AB22" s="141"/>
    </row>
    <row r="23" spans="1:28" ht="32.25" customHeight="1" x14ac:dyDescent="0.25">
      <c r="A23" s="361" t="s">
        <v>308</v>
      </c>
      <c r="B23" s="362"/>
      <c r="C23" s="362"/>
      <c r="D23" s="362"/>
      <c r="E23" s="362"/>
      <c r="F23" s="362"/>
      <c r="G23" s="362"/>
      <c r="H23" s="362"/>
      <c r="I23" s="362"/>
      <c r="J23" s="362"/>
      <c r="K23" s="362"/>
      <c r="L23" s="363"/>
      <c r="M23" s="360" t="s">
        <v>309</v>
      </c>
      <c r="N23" s="360"/>
      <c r="O23" s="360"/>
      <c r="P23" s="360"/>
      <c r="Q23" s="360"/>
      <c r="R23" s="360"/>
      <c r="S23" s="360"/>
      <c r="T23" s="360"/>
      <c r="U23" s="360"/>
      <c r="V23" s="360"/>
      <c r="W23" s="360"/>
      <c r="X23" s="360"/>
      <c r="Y23" s="360"/>
      <c r="Z23" s="360"/>
    </row>
    <row r="24" spans="1:28" ht="151.5" customHeight="1" x14ac:dyDescent="0.25">
      <c r="A24" s="142" t="s">
        <v>229</v>
      </c>
      <c r="B24" s="143" t="s">
        <v>249</v>
      </c>
      <c r="C24" s="142" t="s">
        <v>305</v>
      </c>
      <c r="D24" s="142" t="s">
        <v>230</v>
      </c>
      <c r="E24" s="142" t="s">
        <v>306</v>
      </c>
      <c r="F24" s="142" t="s">
        <v>477</v>
      </c>
      <c r="G24" s="142" t="s">
        <v>478</v>
      </c>
      <c r="H24" s="142" t="s">
        <v>231</v>
      </c>
      <c r="I24" s="142" t="s">
        <v>479</v>
      </c>
      <c r="J24" s="142" t="s">
        <v>254</v>
      </c>
      <c r="K24" s="143" t="s">
        <v>248</v>
      </c>
      <c r="L24" s="143" t="s">
        <v>232</v>
      </c>
      <c r="M24" s="144" t="s">
        <v>261</v>
      </c>
      <c r="N24" s="143" t="s">
        <v>480</v>
      </c>
      <c r="O24" s="142" t="s">
        <v>481</v>
      </c>
      <c r="P24" s="142" t="s">
        <v>482</v>
      </c>
      <c r="Q24" s="142" t="s">
        <v>483</v>
      </c>
      <c r="R24" s="142" t="s">
        <v>231</v>
      </c>
      <c r="S24" s="142" t="s">
        <v>484</v>
      </c>
      <c r="T24" s="142" t="s">
        <v>485</v>
      </c>
      <c r="U24" s="142" t="s">
        <v>486</v>
      </c>
      <c r="V24" s="142" t="s">
        <v>483</v>
      </c>
      <c r="W24" s="145" t="s">
        <v>487</v>
      </c>
      <c r="X24" s="145" t="s">
        <v>488</v>
      </c>
      <c r="Y24" s="145" t="s">
        <v>489</v>
      </c>
      <c r="Z24" s="146" t="s">
        <v>266</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ht="45.75" customHeight="1" x14ac:dyDescent="0.25">
      <c r="A26" s="147" t="s">
        <v>303</v>
      </c>
      <c r="B26" s="133"/>
      <c r="C26" s="148" t="s">
        <v>490</v>
      </c>
      <c r="D26" s="148" t="s">
        <v>491</v>
      </c>
      <c r="E26" s="148" t="s">
        <v>492</v>
      </c>
      <c r="F26" s="148" t="s">
        <v>493</v>
      </c>
      <c r="G26" s="148" t="s">
        <v>494</v>
      </c>
      <c r="H26" s="148" t="s">
        <v>231</v>
      </c>
      <c r="I26" s="148" t="s">
        <v>495</v>
      </c>
      <c r="J26" s="148" t="s">
        <v>496</v>
      </c>
      <c r="K26" s="149"/>
      <c r="L26" s="150" t="s">
        <v>246</v>
      </c>
      <c r="M26" s="151" t="s">
        <v>259</v>
      </c>
      <c r="N26" s="149"/>
      <c r="O26" s="149"/>
      <c r="P26" s="149"/>
      <c r="Q26" s="149"/>
      <c r="R26" s="149"/>
      <c r="S26" s="149"/>
      <c r="T26" s="149"/>
      <c r="U26" s="149"/>
      <c r="V26" s="149"/>
      <c r="W26" s="149"/>
      <c r="X26" s="149"/>
      <c r="Y26" s="149"/>
      <c r="Z26" s="152" t="s">
        <v>267</v>
      </c>
    </row>
    <row r="27" spans="1:28" x14ac:dyDescent="0.25">
      <c r="A27" s="149" t="s">
        <v>233</v>
      </c>
      <c r="B27" s="149" t="s">
        <v>250</v>
      </c>
      <c r="C27" s="149" t="s">
        <v>234</v>
      </c>
      <c r="D27" s="149" t="s">
        <v>235</v>
      </c>
      <c r="E27" s="149" t="s">
        <v>262</v>
      </c>
      <c r="F27" s="148" t="s">
        <v>497</v>
      </c>
      <c r="G27" s="148" t="s">
        <v>498</v>
      </c>
      <c r="H27" s="149" t="s">
        <v>231</v>
      </c>
      <c r="I27" s="148" t="s">
        <v>499</v>
      </c>
      <c r="J27" s="148" t="s">
        <v>500</v>
      </c>
      <c r="K27" s="150" t="s">
        <v>242</v>
      </c>
      <c r="L27" s="149"/>
      <c r="M27" s="150" t="s">
        <v>260</v>
      </c>
      <c r="N27" s="149"/>
      <c r="O27" s="149"/>
      <c r="P27" s="149"/>
      <c r="Q27" s="149"/>
      <c r="R27" s="149"/>
      <c r="S27" s="149"/>
      <c r="T27" s="149"/>
      <c r="U27" s="149"/>
      <c r="V27" s="149"/>
      <c r="W27" s="149"/>
      <c r="X27" s="149"/>
      <c r="Y27" s="149"/>
      <c r="Z27" s="149" t="s">
        <v>467</v>
      </c>
    </row>
    <row r="28" spans="1:28" x14ac:dyDescent="0.25">
      <c r="A28" s="149" t="s">
        <v>233</v>
      </c>
      <c r="B28" s="149" t="s">
        <v>251</v>
      </c>
      <c r="C28" s="149" t="s">
        <v>236</v>
      </c>
      <c r="D28" s="149" t="s">
        <v>237</v>
      </c>
      <c r="E28" s="149" t="s">
        <v>263</v>
      </c>
      <c r="F28" s="148" t="s">
        <v>501</v>
      </c>
      <c r="G28" s="148" t="s">
        <v>502</v>
      </c>
      <c r="H28" s="149" t="s">
        <v>231</v>
      </c>
      <c r="I28" s="148" t="s">
        <v>255</v>
      </c>
      <c r="J28" s="148" t="s">
        <v>503</v>
      </c>
      <c r="K28" s="150" t="s">
        <v>243</v>
      </c>
      <c r="L28" s="153"/>
      <c r="M28" s="150" t="s">
        <v>0</v>
      </c>
      <c r="N28" s="150"/>
      <c r="O28" s="150"/>
      <c r="P28" s="150"/>
      <c r="Q28" s="150"/>
      <c r="R28" s="150"/>
      <c r="S28" s="150"/>
      <c r="T28" s="150"/>
      <c r="U28" s="150"/>
      <c r="V28" s="150"/>
      <c r="W28" s="150"/>
      <c r="X28" s="150"/>
      <c r="Y28" s="150"/>
      <c r="Z28" s="149" t="s">
        <v>467</v>
      </c>
    </row>
    <row r="29" spans="1:28" x14ac:dyDescent="0.25">
      <c r="A29" s="149" t="s">
        <v>233</v>
      </c>
      <c r="B29" s="149" t="s">
        <v>252</v>
      </c>
      <c r="C29" s="149" t="s">
        <v>238</v>
      </c>
      <c r="D29" s="149" t="s">
        <v>239</v>
      </c>
      <c r="E29" s="149" t="s">
        <v>264</v>
      </c>
      <c r="F29" s="148" t="s">
        <v>504</v>
      </c>
      <c r="G29" s="148" t="s">
        <v>505</v>
      </c>
      <c r="H29" s="149" t="s">
        <v>231</v>
      </c>
      <c r="I29" s="148" t="s">
        <v>256</v>
      </c>
      <c r="J29" s="148" t="s">
        <v>506</v>
      </c>
      <c r="K29" s="150" t="s">
        <v>244</v>
      </c>
      <c r="L29" s="153"/>
      <c r="M29" s="149"/>
      <c r="N29" s="149"/>
      <c r="O29" s="149"/>
      <c r="P29" s="149"/>
      <c r="Q29" s="149"/>
      <c r="R29" s="149"/>
      <c r="S29" s="149"/>
      <c r="T29" s="149"/>
      <c r="U29" s="149"/>
      <c r="V29" s="149"/>
      <c r="W29" s="149"/>
      <c r="X29" s="149"/>
      <c r="Y29" s="149"/>
      <c r="Z29" s="149" t="s">
        <v>467</v>
      </c>
    </row>
    <row r="30" spans="1:28" x14ac:dyDescent="0.25">
      <c r="A30" s="149" t="s">
        <v>233</v>
      </c>
      <c r="B30" s="149" t="s">
        <v>253</v>
      </c>
      <c r="C30" s="149" t="s">
        <v>240</v>
      </c>
      <c r="D30" s="149" t="s">
        <v>241</v>
      </c>
      <c r="E30" s="149" t="s">
        <v>265</v>
      </c>
      <c r="F30" s="148" t="s">
        <v>507</v>
      </c>
      <c r="G30" s="148" t="s">
        <v>508</v>
      </c>
      <c r="H30" s="149" t="s">
        <v>231</v>
      </c>
      <c r="I30" s="148" t="s">
        <v>257</v>
      </c>
      <c r="J30" s="148" t="s">
        <v>509</v>
      </c>
      <c r="K30" s="150" t="s">
        <v>245</v>
      </c>
      <c r="L30" s="153"/>
      <c r="M30" s="149"/>
      <c r="N30" s="149"/>
      <c r="O30" s="149"/>
      <c r="P30" s="149"/>
      <c r="Q30" s="149"/>
      <c r="R30" s="149"/>
      <c r="S30" s="149"/>
      <c r="T30" s="149"/>
      <c r="U30" s="149"/>
      <c r="V30" s="149"/>
      <c r="W30" s="149"/>
      <c r="X30" s="149"/>
      <c r="Y30" s="149"/>
      <c r="Z30" s="149" t="s">
        <v>467</v>
      </c>
    </row>
    <row r="31" spans="1:28" x14ac:dyDescent="0.25">
      <c r="A31" s="149" t="s">
        <v>0</v>
      </c>
      <c r="B31" s="149" t="s">
        <v>0</v>
      </c>
      <c r="C31" s="149" t="s">
        <v>0</v>
      </c>
      <c r="D31" s="149" t="s">
        <v>0</v>
      </c>
      <c r="E31" s="149" t="s">
        <v>0</v>
      </c>
      <c r="F31" s="149" t="s">
        <v>0</v>
      </c>
      <c r="G31" s="149" t="s">
        <v>0</v>
      </c>
      <c r="H31" s="149" t="s">
        <v>0</v>
      </c>
      <c r="I31" s="149" t="s">
        <v>0</v>
      </c>
      <c r="J31" s="149" t="s">
        <v>0</v>
      </c>
      <c r="K31" s="149" t="s">
        <v>0</v>
      </c>
      <c r="L31" s="153"/>
      <c r="M31" s="149"/>
      <c r="N31" s="149"/>
      <c r="O31" s="149"/>
      <c r="P31" s="149"/>
      <c r="Q31" s="149"/>
      <c r="R31" s="149"/>
      <c r="S31" s="149"/>
      <c r="T31" s="149"/>
      <c r="U31" s="149"/>
      <c r="V31" s="149"/>
      <c r="W31" s="149"/>
      <c r="X31" s="149"/>
      <c r="Y31" s="149"/>
      <c r="Z31" s="149" t="s">
        <v>467</v>
      </c>
    </row>
    <row r="32" spans="1:28" ht="30" x14ac:dyDescent="0.25">
      <c r="A32" s="133" t="s">
        <v>304</v>
      </c>
      <c r="B32" s="133"/>
      <c r="C32" s="148" t="s">
        <v>510</v>
      </c>
      <c r="D32" s="148" t="s">
        <v>511</v>
      </c>
      <c r="E32" s="148" t="s">
        <v>512</v>
      </c>
      <c r="F32" s="148" t="s">
        <v>513</v>
      </c>
      <c r="G32" s="148" t="s">
        <v>514</v>
      </c>
      <c r="H32" s="148" t="s">
        <v>231</v>
      </c>
      <c r="I32" s="148" t="s">
        <v>515</v>
      </c>
      <c r="J32" s="148" t="s">
        <v>516</v>
      </c>
      <c r="K32" s="149"/>
      <c r="L32" s="149"/>
      <c r="M32" s="149"/>
      <c r="N32" s="149"/>
      <c r="O32" s="149"/>
      <c r="P32" s="149"/>
      <c r="Q32" s="149"/>
      <c r="R32" s="149"/>
      <c r="S32" s="149"/>
      <c r="T32" s="149"/>
      <c r="U32" s="149"/>
      <c r="V32" s="149"/>
      <c r="W32" s="149"/>
      <c r="X32" s="149"/>
      <c r="Y32" s="149"/>
      <c r="Z32" s="149"/>
    </row>
    <row r="33" spans="1:26" x14ac:dyDescent="0.25">
      <c r="A33" s="149" t="s">
        <v>0</v>
      </c>
      <c r="B33" s="149" t="s">
        <v>0</v>
      </c>
      <c r="C33" s="149" t="s">
        <v>0</v>
      </c>
      <c r="D33" s="149" t="s">
        <v>0</v>
      </c>
      <c r="E33" s="149" t="s">
        <v>0</v>
      </c>
      <c r="F33" s="149" t="s">
        <v>0</v>
      </c>
      <c r="G33" s="149" t="s">
        <v>0</v>
      </c>
      <c r="H33" s="149" t="s">
        <v>0</v>
      </c>
      <c r="I33" s="149" t="s">
        <v>0</v>
      </c>
      <c r="J33" s="149" t="s">
        <v>0</v>
      </c>
      <c r="K33" s="149" t="s">
        <v>0</v>
      </c>
      <c r="L33" s="149"/>
      <c r="M33" s="149"/>
      <c r="N33" s="149"/>
      <c r="O33" s="149"/>
      <c r="P33" s="149"/>
      <c r="Q33" s="149"/>
      <c r="R33" s="149"/>
      <c r="S33" s="149"/>
      <c r="T33" s="149"/>
      <c r="U33" s="149"/>
      <c r="V33" s="149"/>
      <c r="W33" s="149"/>
      <c r="X33" s="149"/>
      <c r="Y33" s="149"/>
      <c r="Z33" s="149"/>
    </row>
    <row r="37" spans="1:26" x14ac:dyDescent="0.25">
      <c r="A37" s="15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J19" sqref="J19:M19"/>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6384" width="9.140625" style="126"/>
  </cols>
  <sheetData>
    <row r="1" spans="1:26" s="4" customFormat="1" ht="18.75" customHeight="1" x14ac:dyDescent="0.2">
      <c r="M1" s="6" t="s">
        <v>66</v>
      </c>
    </row>
    <row r="2" spans="1:26" s="4" customFormat="1" ht="18.75" customHeight="1" x14ac:dyDescent="0.3">
      <c r="M2" s="3" t="s">
        <v>8</v>
      </c>
    </row>
    <row r="3" spans="1:26" s="4" customFormat="1" ht="18.75" x14ac:dyDescent="0.3">
      <c r="A3" s="101"/>
      <c r="B3" s="101"/>
      <c r="M3" s="3" t="s">
        <v>533</v>
      </c>
    </row>
    <row r="4" spans="1:26" s="4" customFormat="1" ht="18.75" x14ac:dyDescent="0.3">
      <c r="A4" s="101"/>
      <c r="B4" s="101"/>
      <c r="L4" s="3"/>
    </row>
    <row r="5" spans="1:26" s="4" customFormat="1" ht="15.75" x14ac:dyDescent="0.2">
      <c r="A5" s="317" t="str">
        <f>'1. паспорт местоположение'!A5:C5</f>
        <v>Год раскрытия информации: 2023 год</v>
      </c>
      <c r="B5" s="317"/>
      <c r="C5" s="317"/>
      <c r="D5" s="317"/>
      <c r="E5" s="317"/>
      <c r="F5" s="317"/>
      <c r="G5" s="317"/>
      <c r="H5" s="317"/>
      <c r="I5" s="317"/>
      <c r="J5" s="317"/>
      <c r="K5" s="317"/>
      <c r="L5" s="317"/>
      <c r="M5" s="317"/>
      <c r="N5" s="75"/>
      <c r="O5" s="75"/>
      <c r="P5" s="75"/>
      <c r="Q5" s="75"/>
      <c r="R5" s="75"/>
      <c r="S5" s="75"/>
      <c r="T5" s="75"/>
      <c r="U5" s="75"/>
      <c r="V5" s="75"/>
      <c r="W5" s="75"/>
      <c r="X5" s="75"/>
      <c r="Y5" s="75"/>
      <c r="Z5" s="75"/>
    </row>
    <row r="6" spans="1:26" s="4" customFormat="1" ht="18.75" x14ac:dyDescent="0.3">
      <c r="A6" s="101"/>
      <c r="B6" s="101"/>
      <c r="L6" s="3"/>
    </row>
    <row r="7" spans="1:26" s="4" customFormat="1" ht="18.75" x14ac:dyDescent="0.2">
      <c r="A7" s="321" t="s">
        <v>7</v>
      </c>
      <c r="B7" s="321"/>
      <c r="C7" s="321"/>
      <c r="D7" s="321"/>
      <c r="E7" s="321"/>
      <c r="F7" s="321"/>
      <c r="G7" s="321"/>
      <c r="H7" s="321"/>
      <c r="I7" s="321"/>
      <c r="J7" s="321"/>
      <c r="K7" s="321"/>
      <c r="L7" s="321"/>
      <c r="M7" s="321"/>
      <c r="N7" s="84"/>
      <c r="O7" s="84"/>
      <c r="P7" s="84"/>
      <c r="Q7" s="84"/>
      <c r="R7" s="84"/>
      <c r="S7" s="84"/>
      <c r="T7" s="84"/>
      <c r="U7" s="84"/>
      <c r="V7" s="84"/>
      <c r="W7" s="84"/>
      <c r="X7" s="84"/>
    </row>
    <row r="8" spans="1:26" s="4" customFormat="1" ht="18.75" x14ac:dyDescent="0.2">
      <c r="A8" s="321"/>
      <c r="B8" s="321"/>
      <c r="C8" s="321"/>
      <c r="D8" s="321"/>
      <c r="E8" s="321"/>
      <c r="F8" s="321"/>
      <c r="G8" s="321"/>
      <c r="H8" s="321"/>
      <c r="I8" s="321"/>
      <c r="J8" s="321"/>
      <c r="K8" s="321"/>
      <c r="L8" s="321"/>
      <c r="M8" s="321"/>
      <c r="N8" s="84"/>
      <c r="O8" s="84"/>
      <c r="P8" s="84"/>
      <c r="Q8" s="84"/>
      <c r="R8" s="84"/>
      <c r="S8" s="84"/>
      <c r="T8" s="84"/>
      <c r="U8" s="84"/>
      <c r="V8" s="84"/>
      <c r="W8" s="84"/>
      <c r="X8" s="84"/>
    </row>
    <row r="9" spans="1:26" s="4" customFormat="1" ht="18.75" x14ac:dyDescent="0.2">
      <c r="A9" s="325" t="str">
        <f>'1. паспорт местоположение'!A9:C9</f>
        <v>Акционерное общество "Россети Янтарь"</v>
      </c>
      <c r="B9" s="325"/>
      <c r="C9" s="325"/>
      <c r="D9" s="325"/>
      <c r="E9" s="325"/>
      <c r="F9" s="325"/>
      <c r="G9" s="325"/>
      <c r="H9" s="325"/>
      <c r="I9" s="325"/>
      <c r="J9" s="325"/>
      <c r="K9" s="325"/>
      <c r="L9" s="325"/>
      <c r="M9" s="325"/>
      <c r="N9" s="84"/>
      <c r="O9" s="84"/>
      <c r="P9" s="84"/>
      <c r="Q9" s="84"/>
      <c r="R9" s="84"/>
      <c r="S9" s="84"/>
      <c r="T9" s="84"/>
      <c r="U9" s="84"/>
      <c r="V9" s="84"/>
      <c r="W9" s="84"/>
      <c r="X9" s="84"/>
    </row>
    <row r="10" spans="1:26" s="4" customFormat="1" ht="18.75" x14ac:dyDescent="0.2">
      <c r="A10" s="318" t="s">
        <v>6</v>
      </c>
      <c r="B10" s="318"/>
      <c r="C10" s="318"/>
      <c r="D10" s="318"/>
      <c r="E10" s="318"/>
      <c r="F10" s="318"/>
      <c r="G10" s="318"/>
      <c r="H10" s="318"/>
      <c r="I10" s="318"/>
      <c r="J10" s="318"/>
      <c r="K10" s="318"/>
      <c r="L10" s="318"/>
      <c r="M10" s="318"/>
      <c r="N10" s="84"/>
      <c r="O10" s="84"/>
      <c r="P10" s="84"/>
      <c r="Q10" s="84"/>
      <c r="R10" s="84"/>
      <c r="S10" s="84"/>
      <c r="T10" s="84"/>
      <c r="U10" s="84"/>
      <c r="V10" s="84"/>
      <c r="W10" s="84"/>
      <c r="X10" s="84"/>
    </row>
    <row r="11" spans="1:26" s="4" customFormat="1" ht="18.75" x14ac:dyDescent="0.2">
      <c r="A11" s="321"/>
      <c r="B11" s="321"/>
      <c r="C11" s="321"/>
      <c r="D11" s="321"/>
      <c r="E11" s="321"/>
      <c r="F11" s="321"/>
      <c r="G11" s="321"/>
      <c r="H11" s="321"/>
      <c r="I11" s="321"/>
      <c r="J11" s="321"/>
      <c r="K11" s="321"/>
      <c r="L11" s="321"/>
      <c r="M11" s="321"/>
      <c r="N11" s="84"/>
      <c r="O11" s="84"/>
      <c r="P11" s="84"/>
      <c r="Q11" s="84"/>
      <c r="R11" s="84"/>
      <c r="S11" s="84"/>
      <c r="T11" s="84"/>
      <c r="U11" s="84"/>
      <c r="V11" s="84"/>
      <c r="W11" s="84"/>
      <c r="X11" s="84"/>
    </row>
    <row r="12" spans="1:26" s="4" customFormat="1" ht="18.75" x14ac:dyDescent="0.2">
      <c r="A12" s="325" t="str">
        <f>'1. паспорт местоположение'!A12:C12</f>
        <v>M_НИОКР14</v>
      </c>
      <c r="B12" s="325"/>
      <c r="C12" s="325"/>
      <c r="D12" s="325"/>
      <c r="E12" s="325"/>
      <c r="F12" s="325"/>
      <c r="G12" s="325"/>
      <c r="H12" s="325"/>
      <c r="I12" s="325"/>
      <c r="J12" s="325"/>
      <c r="K12" s="325"/>
      <c r="L12" s="325"/>
      <c r="M12" s="325"/>
      <c r="N12" s="84"/>
      <c r="O12" s="84"/>
      <c r="P12" s="84"/>
      <c r="Q12" s="84"/>
      <c r="R12" s="84"/>
      <c r="S12" s="84"/>
      <c r="T12" s="84"/>
      <c r="U12" s="84"/>
      <c r="V12" s="84"/>
      <c r="W12" s="84"/>
      <c r="X12" s="84"/>
    </row>
    <row r="13" spans="1:26" s="4" customFormat="1" ht="18.75" x14ac:dyDescent="0.2">
      <c r="A13" s="318" t="s">
        <v>5</v>
      </c>
      <c r="B13" s="318"/>
      <c r="C13" s="318"/>
      <c r="D13" s="318"/>
      <c r="E13" s="318"/>
      <c r="F13" s="318"/>
      <c r="G13" s="318"/>
      <c r="H13" s="318"/>
      <c r="I13" s="318"/>
      <c r="J13" s="318"/>
      <c r="K13" s="318"/>
      <c r="L13" s="318"/>
      <c r="M13" s="318"/>
      <c r="N13" s="84"/>
      <c r="O13" s="84"/>
      <c r="P13" s="84"/>
      <c r="Q13" s="84"/>
      <c r="R13" s="84"/>
      <c r="S13" s="84"/>
      <c r="T13" s="84"/>
      <c r="U13" s="84"/>
      <c r="V13" s="84"/>
      <c r="W13" s="84"/>
      <c r="X13" s="84"/>
    </row>
    <row r="14" spans="1:26" s="105" customFormat="1" ht="15.75" customHeight="1" x14ac:dyDescent="0.2">
      <c r="A14" s="328"/>
      <c r="B14" s="328"/>
      <c r="C14" s="328"/>
      <c r="D14" s="328"/>
      <c r="E14" s="328"/>
      <c r="F14" s="328"/>
      <c r="G14" s="328"/>
      <c r="H14" s="328"/>
      <c r="I14" s="328"/>
      <c r="J14" s="328"/>
      <c r="K14" s="328"/>
      <c r="L14" s="328"/>
      <c r="M14" s="328"/>
      <c r="N14" s="104"/>
      <c r="O14" s="104"/>
      <c r="P14" s="104"/>
      <c r="Q14" s="104"/>
      <c r="R14" s="104"/>
      <c r="S14" s="104"/>
      <c r="T14" s="104"/>
      <c r="U14" s="104"/>
      <c r="V14" s="104"/>
      <c r="W14" s="104"/>
      <c r="X14" s="104"/>
    </row>
    <row r="15" spans="1:26" s="106" customFormat="1" ht="27" customHeight="1" x14ac:dyDescent="0.2">
      <c r="A15" s="33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36"/>
      <c r="C15" s="336"/>
      <c r="D15" s="336"/>
      <c r="E15" s="336"/>
      <c r="F15" s="336"/>
      <c r="G15" s="336"/>
      <c r="H15" s="336"/>
      <c r="I15" s="336"/>
      <c r="J15" s="336"/>
      <c r="K15" s="336"/>
      <c r="L15" s="336"/>
      <c r="M15" s="336"/>
      <c r="N15" s="102"/>
      <c r="O15" s="102"/>
      <c r="P15" s="102"/>
      <c r="Q15" s="102"/>
      <c r="R15" s="102"/>
      <c r="S15" s="102"/>
      <c r="T15" s="102"/>
      <c r="U15" s="102"/>
      <c r="V15" s="102"/>
      <c r="W15" s="102"/>
      <c r="X15" s="102"/>
    </row>
    <row r="16" spans="1:26" s="106" customFormat="1" ht="15" customHeight="1" x14ac:dyDescent="0.2">
      <c r="A16" s="318" t="s">
        <v>4</v>
      </c>
      <c r="B16" s="318"/>
      <c r="C16" s="318"/>
      <c r="D16" s="318"/>
      <c r="E16" s="318"/>
      <c r="F16" s="318"/>
      <c r="G16" s="318"/>
      <c r="H16" s="318"/>
      <c r="I16" s="318"/>
      <c r="J16" s="318"/>
      <c r="K16" s="318"/>
      <c r="L16" s="318"/>
      <c r="M16" s="318"/>
      <c r="N16" s="103"/>
      <c r="O16" s="103"/>
      <c r="P16" s="103"/>
      <c r="Q16" s="103"/>
      <c r="R16" s="103"/>
      <c r="S16" s="103"/>
      <c r="T16" s="103"/>
      <c r="U16" s="103"/>
      <c r="V16" s="103"/>
      <c r="W16" s="103"/>
      <c r="X16" s="103"/>
    </row>
    <row r="17" spans="1:24" s="106" customFormat="1" ht="15" customHeight="1" x14ac:dyDescent="0.2">
      <c r="A17" s="326"/>
      <c r="B17" s="326"/>
      <c r="C17" s="326"/>
      <c r="D17" s="326"/>
      <c r="E17" s="326"/>
      <c r="F17" s="326"/>
      <c r="G17" s="326"/>
      <c r="H17" s="326"/>
      <c r="I17" s="326"/>
      <c r="J17" s="326"/>
      <c r="K17" s="326"/>
      <c r="L17" s="326"/>
      <c r="M17" s="326"/>
      <c r="N17" s="107"/>
      <c r="O17" s="107"/>
      <c r="P17" s="107"/>
      <c r="Q17" s="107"/>
      <c r="R17" s="107"/>
      <c r="S17" s="107"/>
      <c r="T17" s="107"/>
      <c r="U17" s="107"/>
    </row>
    <row r="18" spans="1:24" s="106" customFormat="1" ht="91.5" customHeight="1" x14ac:dyDescent="0.2">
      <c r="A18" s="364" t="s">
        <v>430</v>
      </c>
      <c r="B18" s="364"/>
      <c r="C18" s="364"/>
      <c r="D18" s="364"/>
      <c r="E18" s="364"/>
      <c r="F18" s="364"/>
      <c r="G18" s="364"/>
      <c r="H18" s="364"/>
      <c r="I18" s="364"/>
      <c r="J18" s="364"/>
      <c r="K18" s="364"/>
      <c r="L18" s="364"/>
      <c r="M18" s="364"/>
      <c r="N18" s="108"/>
      <c r="O18" s="108"/>
      <c r="P18" s="108"/>
      <c r="Q18" s="108"/>
      <c r="R18" s="108"/>
      <c r="S18" s="108"/>
      <c r="T18" s="108"/>
      <c r="U18" s="108"/>
      <c r="V18" s="108"/>
      <c r="W18" s="108"/>
      <c r="X18" s="108"/>
    </row>
    <row r="19" spans="1:24" s="106" customFormat="1" ht="78" customHeight="1" x14ac:dyDescent="0.2">
      <c r="A19" s="365" t="s">
        <v>3</v>
      </c>
      <c r="B19" s="365" t="s">
        <v>82</v>
      </c>
      <c r="C19" s="365" t="s">
        <v>81</v>
      </c>
      <c r="D19" s="365" t="s">
        <v>73</v>
      </c>
      <c r="E19" s="366" t="s">
        <v>80</v>
      </c>
      <c r="F19" s="367"/>
      <c r="G19" s="367"/>
      <c r="H19" s="367"/>
      <c r="I19" s="368"/>
      <c r="J19" s="365" t="s">
        <v>79</v>
      </c>
      <c r="K19" s="365"/>
      <c r="L19" s="365"/>
      <c r="M19" s="365"/>
      <c r="N19" s="107"/>
      <c r="O19" s="107"/>
      <c r="P19" s="107"/>
      <c r="Q19" s="107"/>
      <c r="R19" s="107"/>
      <c r="S19" s="107"/>
      <c r="T19" s="107"/>
      <c r="U19" s="107"/>
    </row>
    <row r="20" spans="1:24" s="106" customFormat="1" ht="51" customHeight="1" x14ac:dyDescent="0.2">
      <c r="A20" s="365"/>
      <c r="B20" s="365"/>
      <c r="C20" s="365"/>
      <c r="D20" s="365"/>
      <c r="E20" s="134" t="s">
        <v>78</v>
      </c>
      <c r="F20" s="134" t="s">
        <v>77</v>
      </c>
      <c r="G20" s="134" t="s">
        <v>76</v>
      </c>
      <c r="H20" s="134" t="s">
        <v>75</v>
      </c>
      <c r="I20" s="134" t="s">
        <v>74</v>
      </c>
      <c r="J20" s="134">
        <v>2020</v>
      </c>
      <c r="K20" s="134">
        <v>2021</v>
      </c>
      <c r="L20" s="134">
        <v>2022</v>
      </c>
      <c r="M20" s="134">
        <v>2023</v>
      </c>
      <c r="N20" s="113"/>
      <c r="O20" s="113"/>
      <c r="P20" s="113"/>
      <c r="Q20" s="113"/>
      <c r="R20" s="113"/>
      <c r="S20" s="113"/>
      <c r="T20" s="113"/>
      <c r="U20" s="113"/>
      <c r="V20" s="114"/>
      <c r="W20" s="114"/>
      <c r="X20" s="114"/>
    </row>
    <row r="21" spans="1:24" s="106" customFormat="1" ht="16.5" customHeight="1" x14ac:dyDescent="0.2">
      <c r="A21" s="135">
        <v>1</v>
      </c>
      <c r="B21" s="136">
        <v>2</v>
      </c>
      <c r="C21" s="135">
        <v>3</v>
      </c>
      <c r="D21" s="136">
        <v>4</v>
      </c>
      <c r="E21" s="135">
        <v>5</v>
      </c>
      <c r="F21" s="136">
        <v>6</v>
      </c>
      <c r="G21" s="135">
        <v>7</v>
      </c>
      <c r="H21" s="136">
        <v>8</v>
      </c>
      <c r="I21" s="135">
        <v>9</v>
      </c>
      <c r="J21" s="136">
        <v>10</v>
      </c>
      <c r="K21" s="135">
        <v>11</v>
      </c>
      <c r="L21" s="136">
        <v>12</v>
      </c>
      <c r="M21" s="135">
        <v>13</v>
      </c>
      <c r="N21" s="113"/>
      <c r="O21" s="113"/>
      <c r="P21" s="113"/>
      <c r="Q21" s="113"/>
      <c r="R21" s="113"/>
      <c r="S21" s="113"/>
      <c r="T21" s="113"/>
      <c r="U21" s="113"/>
      <c r="V21" s="114"/>
      <c r="W21" s="114"/>
      <c r="X21" s="114"/>
    </row>
    <row r="22" spans="1:24" s="106" customFormat="1" ht="33" customHeight="1" x14ac:dyDescent="0.2">
      <c r="A22" s="137" t="s">
        <v>62</v>
      </c>
      <c r="B22" s="224" t="s">
        <v>543</v>
      </c>
      <c r="C22" s="224" t="s">
        <v>544</v>
      </c>
      <c r="D22" s="224" t="s">
        <v>544</v>
      </c>
      <c r="E22" s="224" t="s">
        <v>544</v>
      </c>
      <c r="F22" s="224" t="s">
        <v>544</v>
      </c>
      <c r="G22" s="224" t="s">
        <v>544</v>
      </c>
      <c r="H22" s="224" t="s">
        <v>544</v>
      </c>
      <c r="I22" s="224" t="s">
        <v>544</v>
      </c>
      <c r="J22" s="224" t="s">
        <v>544</v>
      </c>
      <c r="K22" s="224" t="s">
        <v>544</v>
      </c>
      <c r="L22" s="224" t="s">
        <v>544</v>
      </c>
      <c r="M22" s="224" t="s">
        <v>544</v>
      </c>
      <c r="N22" s="113"/>
      <c r="O22" s="113"/>
      <c r="P22" s="113"/>
      <c r="Q22" s="113"/>
      <c r="R22" s="113"/>
      <c r="S22" s="113"/>
      <c r="T22" s="114"/>
      <c r="U22" s="114"/>
      <c r="V22" s="114"/>
      <c r="W22" s="114"/>
      <c r="X22" s="114"/>
    </row>
    <row r="23" spans="1:24"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row>
    <row r="24" spans="1:24"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row>
    <row r="25" spans="1:24"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row>
    <row r="26" spans="1:24"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row>
    <row r="27" spans="1:24"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24"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24"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24"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24"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24"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4"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24"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row>
    <row r="35" spans="1:24"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row>
    <row r="36" spans="1:24"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row>
    <row r="37" spans="1:24"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row>
    <row r="38" spans="1:24"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row>
    <row r="39" spans="1:24"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row>
    <row r="40" spans="1:24"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row>
    <row r="41" spans="1:24"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row>
    <row r="42" spans="1:24"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row>
    <row r="43" spans="1:24"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row>
    <row r="44" spans="1:24"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row>
    <row r="45" spans="1:24"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row>
    <row r="46" spans="1:24"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row>
    <row r="47" spans="1:24"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row>
    <row r="48" spans="1:24"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row>
    <row r="49" spans="1:24"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row>
    <row r="50" spans="1:24"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row>
    <row r="51" spans="1:24"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row>
    <row r="52" spans="1:24"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row>
    <row r="53" spans="1:24"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row>
    <row r="54" spans="1:24"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row>
    <row r="55" spans="1:24"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row>
    <row r="56" spans="1:24"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row>
    <row r="57" spans="1:24"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row>
    <row r="58" spans="1:24"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row>
    <row r="59" spans="1:24"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row>
    <row r="60" spans="1:24"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row>
    <row r="61" spans="1:24"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row>
    <row r="62" spans="1:24"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row>
    <row r="63" spans="1:24"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row>
    <row r="64" spans="1:24"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row>
    <row r="65" spans="1:24"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row>
    <row r="66" spans="1:24"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row>
    <row r="67" spans="1:24"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row>
    <row r="68" spans="1:24"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row>
    <row r="69" spans="1:24"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row>
    <row r="70" spans="1:24"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row>
    <row r="71" spans="1:24"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row>
    <row r="72" spans="1:24"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row>
    <row r="73" spans="1:24"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row>
    <row r="74" spans="1:24"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row>
    <row r="75" spans="1:24"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row>
    <row r="76" spans="1:24"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row>
    <row r="77" spans="1:24"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row>
    <row r="78" spans="1:24"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row>
    <row r="79" spans="1:24"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row>
    <row r="80" spans="1:24"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row>
    <row r="81" spans="1:24"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row>
    <row r="82" spans="1:24"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row>
    <row r="83" spans="1:24"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row>
    <row r="84" spans="1:24"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row>
    <row r="85" spans="1:24"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row>
    <row r="86" spans="1:24"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row>
    <row r="87" spans="1:24"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row>
    <row r="88" spans="1:24"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row>
    <row r="89" spans="1:24"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row>
    <row r="90" spans="1:24"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row>
    <row r="91" spans="1:24"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row>
    <row r="92" spans="1:24"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row>
    <row r="93" spans="1:24"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row>
    <row r="94" spans="1:24"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row>
    <row r="95" spans="1:24"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row>
    <row r="96" spans="1:24"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row>
    <row r="97" spans="1:24"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row>
    <row r="98" spans="1:24"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row>
    <row r="99" spans="1:24"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row>
    <row r="100" spans="1:24"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spans="1:24"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spans="1:24"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spans="1:24"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spans="1:24"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spans="1:24"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spans="1:24"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spans="1:24"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spans="1:24"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spans="1:24"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1:24"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spans="1:24"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spans="1:24"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spans="1:24"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spans="1:24"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spans="1:24"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spans="1:24"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spans="1:24"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spans="1:24"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spans="1:24"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spans="1:24"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spans="1:24"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spans="1:24"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spans="1:24"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spans="1:24"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spans="1:24"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spans="1:24"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spans="1:24"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spans="1:24"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spans="1:24"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spans="1:24"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spans="1:24"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spans="1:24"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spans="1:24"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spans="1:24"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spans="1:24"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spans="1:24"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spans="1:24"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spans="1:24"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spans="1:24"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spans="1:24"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spans="1:24"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spans="1:24"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spans="1:24"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spans="1:24"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spans="1:24"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spans="1:24"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spans="1:24"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spans="1:24"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spans="1:24"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spans="1:24"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spans="1:24"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spans="1:24"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spans="1:24"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spans="1:24"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spans="1:24"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spans="1:24"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spans="1:24"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spans="1:24"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spans="1:24"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spans="1:24"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spans="1:24"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spans="1:24"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spans="1:24"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spans="1:24"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spans="1:24"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spans="1:24"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spans="1:24"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spans="1:24"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spans="1:24"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spans="1:24"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spans="1:24"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spans="1:24"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spans="1:24"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spans="1:24"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spans="1:24"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spans="1:24"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spans="1:24"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spans="1:24"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spans="1:24"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spans="1:24"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spans="1:24"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spans="1:24"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spans="1:24"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spans="1:24"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spans="1:24"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spans="1:24"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spans="1:24"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spans="1:24"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spans="1:24"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spans="1:24"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spans="1:24"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spans="1:24"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spans="1:24"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spans="1:24"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spans="1:24"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spans="1:24"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spans="1:24"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spans="1:24"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spans="1:24"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spans="1:24"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spans="1:24"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spans="1:24"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spans="1:24"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spans="1:24"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spans="1:24"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spans="1:24"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spans="1:24"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spans="1:24"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spans="1:24"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spans="1:24"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spans="1:24"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spans="1:24"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spans="1:24"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spans="1:24"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spans="1:24"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spans="1:24"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spans="1:24"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spans="1:24"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spans="1:24"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spans="1:24"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spans="1:24"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spans="1:24"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spans="1:24"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spans="1:24"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spans="1:24"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spans="1:24"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spans="1:24"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spans="1:24"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spans="1:24"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spans="1:24"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spans="1:24"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spans="1:24"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spans="1:24"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spans="1:24"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spans="1:24"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spans="1:24"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spans="1:24"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spans="1:24"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spans="1:24"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spans="1:24"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spans="1:24"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spans="1:24"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spans="1:24"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spans="1:24"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spans="1:24"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spans="1:24"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spans="1:24"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spans="1:24"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spans="1:24"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spans="1:24"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spans="1:24"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spans="1:24"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spans="1:24"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spans="1:24"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spans="1:24"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spans="1:24"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spans="1:24"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spans="1:24"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spans="1:24"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spans="1:24"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spans="1:24"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spans="1:24"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spans="1:24"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spans="1:24"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spans="1:24"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spans="1:24"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spans="1:24"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spans="1:24"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spans="1:24"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spans="1:24"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spans="1:24"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spans="1:24"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spans="1:24"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spans="1:24"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spans="1:24"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spans="1:24"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spans="1:24"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spans="1:24"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spans="1:24"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spans="1:24"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spans="1:24"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spans="1:24"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spans="1:24"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spans="1:24"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spans="1:24"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spans="1:24"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spans="1:24"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spans="1:24"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spans="1:24"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spans="1:24"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spans="1:24"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spans="1:24"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spans="1:24"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spans="1:24"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spans="1:24"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spans="1:24"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spans="1:24"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spans="1:24"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spans="1:24"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spans="1:24"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spans="1:24"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spans="1:24"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spans="1:24"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spans="1:24"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spans="1:24"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spans="1:24"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spans="1:24"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spans="1:24"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spans="1:24"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spans="1:24"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spans="1:24"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spans="1:24"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spans="1:24"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spans="1:24"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spans="1:24"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spans="1:24"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spans="1:24"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spans="1:24"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spans="1:24"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spans="1:24"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spans="1:24"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spans="1:24"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spans="1:24"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spans="1:24"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spans="1:24"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spans="1:24"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spans="1:24"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spans="1:24"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spans="1:24"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spans="1:24"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spans="1:24"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spans="1:24"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spans="1:24"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spans="1:24"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spans="1:24"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spans="1:24"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spans="1:24"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spans="1:24"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spans="1:24"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spans="1:24"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spans="1:24"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spans="1:24"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spans="1:24"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spans="1:24"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spans="1:24"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spans="1:24"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spans="1:24"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spans="1:24"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spans="1:24"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spans="1:24"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spans="1:24"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spans="1:24"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spans="1:24"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spans="1:24"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spans="1:24"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spans="1:24"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spans="1:24"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spans="1:24"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spans="1:24"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spans="1:24"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80"/>
  <sheetViews>
    <sheetView zoomScale="80" zoomScaleNormal="80" workbookViewId="0">
      <selection activeCell="C22" sqref="C22"/>
    </sheetView>
  </sheetViews>
  <sheetFormatPr defaultColWidth="9.140625" defaultRowHeight="15.75" x14ac:dyDescent="0.2"/>
  <cols>
    <col min="1" max="1" width="61.7109375" style="195" customWidth="1"/>
    <col min="2" max="2" width="18.5703125" style="172" customWidth="1"/>
    <col min="3" max="42" width="16.85546875" style="172" customWidth="1"/>
    <col min="43" max="45" width="16.85546875" style="174"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4"/>
      <c r="B1" s="171"/>
      <c r="C1" s="171"/>
      <c r="D1" s="171"/>
      <c r="G1" s="171"/>
      <c r="H1" s="6" t="s">
        <v>66</v>
      </c>
      <c r="I1" s="173"/>
      <c r="J1" s="173"/>
      <c r="K1" s="6"/>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row>
    <row r="2" spans="1:44" ht="18.75" x14ac:dyDescent="0.3">
      <c r="A2" s="4"/>
      <c r="B2" s="171"/>
      <c r="C2" s="171"/>
      <c r="D2" s="171"/>
      <c r="E2" s="175"/>
      <c r="F2" s="175"/>
      <c r="G2" s="171"/>
      <c r="H2" s="3" t="s">
        <v>8</v>
      </c>
      <c r="I2" s="173"/>
      <c r="J2" s="173"/>
      <c r="K2" s="3"/>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6"/>
      <c r="AR2" s="176"/>
    </row>
    <row r="3" spans="1:44" ht="18.75" x14ac:dyDescent="0.3">
      <c r="A3" s="177"/>
      <c r="B3" s="171"/>
      <c r="C3" s="171"/>
      <c r="D3" s="171"/>
      <c r="E3" s="175"/>
      <c r="F3" s="175"/>
      <c r="G3" s="171"/>
      <c r="H3" s="3" t="s">
        <v>533</v>
      </c>
      <c r="I3" s="173"/>
      <c r="J3" s="173"/>
      <c r="K3" s="3"/>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6"/>
      <c r="AR3" s="176"/>
    </row>
    <row r="4" spans="1:44" ht="18.75" x14ac:dyDescent="0.3">
      <c r="A4" s="177"/>
      <c r="B4" s="171"/>
      <c r="C4" s="171"/>
      <c r="D4" s="171"/>
      <c r="E4" s="171"/>
      <c r="F4" s="171"/>
      <c r="G4" s="171"/>
      <c r="H4" s="171"/>
      <c r="I4" s="173"/>
      <c r="J4" s="173"/>
      <c r="K4" s="3"/>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8"/>
      <c r="AR4" s="178"/>
    </row>
    <row r="5" spans="1:44" x14ac:dyDescent="0.2">
      <c r="A5" s="381" t="str">
        <f>'1. паспорт местоположение'!A5:C5</f>
        <v>Год раскрытия информации: 2023 год</v>
      </c>
      <c r="B5" s="381"/>
      <c r="C5" s="381"/>
      <c r="D5" s="381"/>
      <c r="E5" s="381"/>
      <c r="F5" s="381"/>
      <c r="G5" s="381"/>
      <c r="H5" s="381"/>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9"/>
      <c r="AR5" s="179"/>
    </row>
    <row r="6" spans="1:44" ht="18.75" x14ac:dyDescent="0.3">
      <c r="A6" s="177"/>
      <c r="B6" s="171"/>
      <c r="C6" s="171"/>
      <c r="D6" s="171"/>
      <c r="E6" s="171"/>
      <c r="F6" s="171"/>
      <c r="G6" s="171"/>
      <c r="H6" s="171"/>
      <c r="I6" s="173"/>
      <c r="J6" s="173"/>
      <c r="K6" s="3"/>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8"/>
      <c r="AR6" s="178"/>
    </row>
    <row r="7" spans="1:44" ht="18.75" x14ac:dyDescent="0.2">
      <c r="A7" s="382" t="s">
        <v>7</v>
      </c>
      <c r="B7" s="382"/>
      <c r="C7" s="382"/>
      <c r="D7" s="382"/>
      <c r="E7" s="382"/>
      <c r="F7" s="382"/>
      <c r="G7" s="382"/>
      <c r="H7" s="38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80"/>
      <c r="AR7" s="180"/>
    </row>
    <row r="8" spans="1:44" ht="18.75" x14ac:dyDescent="0.2">
      <c r="A8" s="198"/>
      <c r="B8" s="198"/>
      <c r="C8" s="198"/>
      <c r="D8" s="198"/>
      <c r="E8" s="198"/>
      <c r="F8" s="198"/>
      <c r="G8" s="198"/>
      <c r="H8" s="198"/>
      <c r="I8" s="198"/>
      <c r="J8" s="198"/>
      <c r="K8" s="198"/>
      <c r="L8" s="2"/>
      <c r="M8" s="2"/>
      <c r="N8" s="2"/>
      <c r="O8" s="2"/>
      <c r="P8" s="2"/>
      <c r="Q8" s="2"/>
      <c r="R8" s="2"/>
      <c r="S8" s="2"/>
      <c r="T8" s="2"/>
      <c r="U8" s="2"/>
      <c r="V8" s="2"/>
      <c r="W8" s="2"/>
      <c r="X8" s="2"/>
      <c r="Y8" s="2"/>
      <c r="Z8" s="171"/>
      <c r="AA8" s="171"/>
      <c r="AB8" s="171"/>
      <c r="AC8" s="171"/>
      <c r="AD8" s="171"/>
      <c r="AE8" s="171"/>
      <c r="AF8" s="171"/>
      <c r="AG8" s="171"/>
      <c r="AH8" s="171"/>
      <c r="AI8" s="171"/>
      <c r="AJ8" s="171"/>
      <c r="AK8" s="171"/>
      <c r="AL8" s="171"/>
      <c r="AM8" s="171"/>
      <c r="AN8" s="171"/>
      <c r="AO8" s="171"/>
      <c r="AP8" s="171"/>
      <c r="AQ8" s="178"/>
      <c r="AR8" s="178"/>
    </row>
    <row r="9" spans="1:44" ht="18.75" x14ac:dyDescent="0.2">
      <c r="A9" s="383" t="str">
        <f>'1. паспорт местоположение'!A9:C9</f>
        <v>Акционерное общество "Россети Янтарь"</v>
      </c>
      <c r="B9" s="383"/>
      <c r="C9" s="383"/>
      <c r="D9" s="383"/>
      <c r="E9" s="383"/>
      <c r="F9" s="383"/>
      <c r="G9" s="383"/>
      <c r="H9" s="383"/>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2"/>
      <c r="AR9" s="182"/>
    </row>
    <row r="10" spans="1:44" x14ac:dyDescent="0.2">
      <c r="A10" s="384" t="s">
        <v>6</v>
      </c>
      <c r="B10" s="384"/>
      <c r="C10" s="384"/>
      <c r="D10" s="384"/>
      <c r="E10" s="384"/>
      <c r="F10" s="384"/>
      <c r="G10" s="384"/>
      <c r="H10" s="384"/>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4"/>
      <c r="AR10" s="184"/>
    </row>
    <row r="11" spans="1:44" ht="18.75" x14ac:dyDescent="0.2">
      <c r="A11" s="198"/>
      <c r="B11" s="198"/>
      <c r="C11" s="198"/>
      <c r="D11" s="198"/>
      <c r="E11" s="198"/>
      <c r="F11" s="198"/>
      <c r="G11" s="198"/>
      <c r="H11" s="198"/>
      <c r="I11" s="198"/>
      <c r="J11" s="198"/>
      <c r="K11" s="198"/>
      <c r="L11" s="2"/>
      <c r="M11" s="2"/>
      <c r="N11" s="2"/>
      <c r="O11" s="2"/>
      <c r="P11" s="2"/>
      <c r="Q11" s="2"/>
      <c r="R11" s="2"/>
      <c r="S11" s="2"/>
      <c r="T11" s="2"/>
      <c r="U11" s="2"/>
      <c r="V11" s="2"/>
      <c r="W11" s="2"/>
      <c r="X11" s="2"/>
      <c r="Y11" s="2"/>
      <c r="Z11" s="171"/>
      <c r="AA11" s="171"/>
      <c r="AB11" s="171"/>
      <c r="AC11" s="171"/>
      <c r="AD11" s="171"/>
      <c r="AE11" s="171"/>
      <c r="AF11" s="171"/>
      <c r="AG11" s="171"/>
      <c r="AH11" s="171"/>
      <c r="AI11" s="171"/>
      <c r="AJ11" s="171"/>
      <c r="AK11" s="171"/>
      <c r="AL11" s="171"/>
      <c r="AM11" s="171"/>
      <c r="AN11" s="171"/>
      <c r="AO11" s="171"/>
      <c r="AP11" s="171"/>
      <c r="AQ11" s="178"/>
      <c r="AR11" s="178"/>
    </row>
    <row r="12" spans="1:44" ht="18.75" x14ac:dyDescent="0.2">
      <c r="A12" s="383" t="str">
        <f>'1. паспорт местоположение'!A12:C12</f>
        <v>M_НИОКР14</v>
      </c>
      <c r="B12" s="383"/>
      <c r="C12" s="383"/>
      <c r="D12" s="383"/>
      <c r="E12" s="383"/>
      <c r="F12" s="383"/>
      <c r="G12" s="383"/>
      <c r="H12" s="383"/>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2"/>
      <c r="AR12" s="182"/>
    </row>
    <row r="13" spans="1:44" x14ac:dyDescent="0.2">
      <c r="A13" s="384" t="s">
        <v>5</v>
      </c>
      <c r="B13" s="384"/>
      <c r="C13" s="384"/>
      <c r="D13" s="384"/>
      <c r="E13" s="384"/>
      <c r="F13" s="384"/>
      <c r="G13" s="384"/>
      <c r="H13" s="384"/>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4"/>
      <c r="AR13" s="184"/>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6"/>
      <c r="AA14" s="186"/>
      <c r="AB14" s="186"/>
      <c r="AC14" s="186"/>
      <c r="AD14" s="186"/>
      <c r="AE14" s="186"/>
      <c r="AF14" s="186"/>
      <c r="AG14" s="186"/>
      <c r="AH14" s="186"/>
      <c r="AI14" s="186"/>
      <c r="AJ14" s="186"/>
      <c r="AK14" s="186"/>
      <c r="AL14" s="186"/>
      <c r="AM14" s="186"/>
      <c r="AN14" s="186"/>
      <c r="AO14" s="186"/>
      <c r="AP14" s="186"/>
      <c r="AQ14" s="187"/>
      <c r="AR14" s="187"/>
    </row>
    <row r="15" spans="1:44" ht="63.75" customHeight="1" x14ac:dyDescent="0.2">
      <c r="A15" s="385"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85"/>
      <c r="C15" s="385"/>
      <c r="D15" s="385"/>
      <c r="E15" s="385"/>
      <c r="F15" s="385"/>
      <c r="G15" s="385"/>
      <c r="H15" s="385"/>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2"/>
      <c r="AR15" s="182"/>
    </row>
    <row r="16" spans="1:44" x14ac:dyDescent="0.2">
      <c r="A16" s="384" t="s">
        <v>4</v>
      </c>
      <c r="B16" s="384"/>
      <c r="C16" s="384"/>
      <c r="D16" s="384"/>
      <c r="E16" s="384"/>
      <c r="F16" s="384"/>
      <c r="G16" s="384"/>
      <c r="H16" s="384"/>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4"/>
      <c r="AR16" s="18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189"/>
      <c r="X17" s="189"/>
      <c r="Y17" s="189"/>
      <c r="Z17" s="189"/>
      <c r="AA17" s="189"/>
      <c r="AB17" s="189"/>
      <c r="AC17" s="189"/>
      <c r="AD17" s="189"/>
      <c r="AE17" s="189"/>
      <c r="AF17" s="189"/>
      <c r="AG17" s="189"/>
      <c r="AH17" s="189"/>
      <c r="AI17" s="189"/>
      <c r="AJ17" s="189"/>
      <c r="AK17" s="189"/>
      <c r="AL17" s="189"/>
      <c r="AM17" s="189"/>
      <c r="AN17" s="189"/>
      <c r="AO17" s="189"/>
      <c r="AP17" s="189"/>
      <c r="AQ17" s="190"/>
      <c r="AR17" s="190"/>
    </row>
    <row r="18" spans="1:44" ht="18.75" x14ac:dyDescent="0.2">
      <c r="A18" s="383" t="s">
        <v>431</v>
      </c>
      <c r="B18" s="383"/>
      <c r="C18" s="383"/>
      <c r="D18" s="383"/>
      <c r="E18" s="383"/>
      <c r="F18" s="383"/>
      <c r="G18" s="383"/>
      <c r="H18" s="383"/>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2"/>
      <c r="AR18" s="192"/>
    </row>
    <row r="19" spans="1:44" x14ac:dyDescent="0.2">
      <c r="A19" s="193"/>
      <c r="Q19" s="194"/>
    </row>
    <row r="20" spans="1:44" s="225" customFormat="1" x14ac:dyDescent="0.25"/>
    <row r="21" spans="1:44" s="225" customFormat="1" ht="16.5" thickBot="1" x14ac:dyDescent="0.3">
      <c r="A21" s="281" t="s">
        <v>300</v>
      </c>
      <c r="B21" s="282" t="s">
        <v>1</v>
      </c>
      <c r="D21" s="369" t="s">
        <v>299</v>
      </c>
      <c r="E21" s="370"/>
      <c r="F21" s="370"/>
      <c r="G21" s="371"/>
    </row>
    <row r="22" spans="1:44" s="225" customFormat="1" x14ac:dyDescent="0.25">
      <c r="A22" s="226" t="s">
        <v>526</v>
      </c>
      <c r="B22" s="227">
        <f>'8. Общие сведения'!B27/1.2*1000000</f>
        <v>13000000</v>
      </c>
      <c r="C22" s="225" t="s">
        <v>464</v>
      </c>
      <c r="D22" s="372" t="s">
        <v>298</v>
      </c>
      <c r="E22" s="373"/>
      <c r="F22" s="374"/>
      <c r="G22" s="228">
        <f>IF(SUM(B65:AB65)=0,"не окупается",SUM(B65:AB65))</f>
        <v>8.0898770156790718</v>
      </c>
    </row>
    <row r="23" spans="1:44" s="225" customFormat="1" x14ac:dyDescent="0.25">
      <c r="A23" s="229" t="s">
        <v>297</v>
      </c>
      <c r="B23" s="230">
        <v>10</v>
      </c>
      <c r="D23" s="375" t="s">
        <v>296</v>
      </c>
      <c r="E23" s="376"/>
      <c r="F23" s="377"/>
      <c r="G23" s="270">
        <f>IF(SUM(B66:AB66)=0,"не окупается",SUM(B66:AB66))</f>
        <v>10.338323532286511</v>
      </c>
    </row>
    <row r="24" spans="1:44" s="225" customFormat="1" ht="16.5" customHeight="1" thickBot="1" x14ac:dyDescent="0.3">
      <c r="A24" s="231" t="s">
        <v>295</v>
      </c>
      <c r="B24" s="232">
        <v>1</v>
      </c>
      <c r="D24" s="378" t="s">
        <v>532</v>
      </c>
      <c r="E24" s="379"/>
      <c r="F24" s="380"/>
      <c r="G24" s="271">
        <f>N63</f>
        <v>10905859.417563573</v>
      </c>
    </row>
    <row r="25" spans="1:44" s="225" customFormat="1" ht="15.75" customHeight="1" x14ac:dyDescent="0.25">
      <c r="A25" s="229" t="s">
        <v>535</v>
      </c>
      <c r="B25" s="233">
        <v>0</v>
      </c>
    </row>
    <row r="26" spans="1:44" s="225" customFormat="1" x14ac:dyDescent="0.25">
      <c r="A26" s="229" t="s">
        <v>294</v>
      </c>
      <c r="B26" s="234" t="s">
        <v>527</v>
      </c>
    </row>
    <row r="27" spans="1:44" s="225" customFormat="1" ht="16.5" thickBot="1" x14ac:dyDescent="0.3">
      <c r="A27" s="231" t="s">
        <v>277</v>
      </c>
      <c r="B27" s="235">
        <v>0.2</v>
      </c>
    </row>
    <row r="28" spans="1:44" s="225" customFormat="1" x14ac:dyDescent="0.25">
      <c r="A28" s="229" t="s">
        <v>293</v>
      </c>
      <c r="B28" s="236"/>
    </row>
    <row r="29" spans="1:44" s="225" customFormat="1" x14ac:dyDescent="0.25">
      <c r="A29" s="237" t="s">
        <v>292</v>
      </c>
      <c r="B29" s="238">
        <v>0.1</v>
      </c>
    </row>
    <row r="30" spans="1:44" s="225" customFormat="1" x14ac:dyDescent="0.25">
      <c r="A30" s="239" t="s">
        <v>291</v>
      </c>
      <c r="B30" s="240">
        <v>0</v>
      </c>
    </row>
    <row r="31" spans="1:44" s="225" customFormat="1" x14ac:dyDescent="0.25">
      <c r="A31" s="239" t="s">
        <v>290</v>
      </c>
      <c r="B31" s="240">
        <v>0.13</v>
      </c>
    </row>
    <row r="32" spans="1:44" s="225" customFormat="1" x14ac:dyDescent="0.25">
      <c r="A32" s="239" t="s">
        <v>289</v>
      </c>
      <c r="B32" s="240">
        <v>1</v>
      </c>
    </row>
    <row r="33" spans="1:14" s="225" customFormat="1" ht="16.5" thickBot="1" x14ac:dyDescent="0.3">
      <c r="A33" s="241" t="s">
        <v>528</v>
      </c>
      <c r="B33" s="242">
        <f>B32*B31+B30*(1-B27)</f>
        <v>0.13</v>
      </c>
    </row>
    <row r="34" spans="1:14" s="225" customFormat="1" x14ac:dyDescent="0.25">
      <c r="A34" s="243" t="s">
        <v>288</v>
      </c>
      <c r="B34" s="77">
        <v>1</v>
      </c>
      <c r="C34" s="77">
        <v>2</v>
      </c>
      <c r="D34" s="77">
        <v>3</v>
      </c>
      <c r="E34" s="77">
        <v>4</v>
      </c>
      <c r="F34" s="77">
        <v>5</v>
      </c>
      <c r="G34" s="77">
        <v>6</v>
      </c>
      <c r="H34" s="77">
        <v>7</v>
      </c>
      <c r="I34" s="77">
        <v>8</v>
      </c>
      <c r="J34" s="77">
        <v>9</v>
      </c>
      <c r="K34" s="77">
        <v>10</v>
      </c>
      <c r="L34" s="77">
        <v>11</v>
      </c>
      <c r="M34" s="77">
        <v>12</v>
      </c>
      <c r="N34" s="77">
        <v>13</v>
      </c>
    </row>
    <row r="35" spans="1:14" s="225" customFormat="1" x14ac:dyDescent="0.25">
      <c r="A35" s="244" t="s">
        <v>287</v>
      </c>
      <c r="B35" s="245">
        <v>5.1003564654479999E-2</v>
      </c>
      <c r="C35" s="245">
        <v>4.9001762230179997E-2</v>
      </c>
      <c r="D35" s="245">
        <v>4.7000273037249997E-2</v>
      </c>
      <c r="E35" s="245">
        <f>D35</f>
        <v>4.7000273037249997E-2</v>
      </c>
      <c r="F35" s="245">
        <f t="shared" ref="F35:N35" si="0">E35</f>
        <v>4.7000273037249997E-2</v>
      </c>
      <c r="G35" s="245">
        <f t="shared" si="0"/>
        <v>4.7000273037249997E-2</v>
      </c>
      <c r="H35" s="245">
        <f t="shared" si="0"/>
        <v>4.7000273037249997E-2</v>
      </c>
      <c r="I35" s="245">
        <f t="shared" si="0"/>
        <v>4.7000273037249997E-2</v>
      </c>
      <c r="J35" s="245">
        <f t="shared" si="0"/>
        <v>4.7000273037249997E-2</v>
      </c>
      <c r="K35" s="245">
        <f t="shared" si="0"/>
        <v>4.7000273037249997E-2</v>
      </c>
      <c r="L35" s="245">
        <f t="shared" si="0"/>
        <v>4.7000273037249997E-2</v>
      </c>
      <c r="M35" s="245">
        <f t="shared" si="0"/>
        <v>4.7000273037249997E-2</v>
      </c>
      <c r="N35" s="245">
        <f t="shared" si="0"/>
        <v>4.7000273037249997E-2</v>
      </c>
    </row>
    <row r="36" spans="1:14" s="225" customFormat="1" x14ac:dyDescent="0.25">
      <c r="A36" s="244" t="s">
        <v>286</v>
      </c>
      <c r="B36" s="245">
        <f>B35</f>
        <v>5.1003564654479999E-2</v>
      </c>
      <c r="C36" s="245">
        <f t="shared" ref="C36:N36" si="1">(1+B36)*(1+C35)-1</f>
        <v>0.10250459143275026</v>
      </c>
      <c r="D36" s="245">
        <f t="shared" si="1"/>
        <v>0.1543226082549114</v>
      </c>
      <c r="E36" s="245">
        <f t="shared" si="1"/>
        <v>0.20857608601596289</v>
      </c>
      <c r="F36" s="245">
        <f t="shared" si="1"/>
        <v>0.26537949204500411</v>
      </c>
      <c r="G36" s="245">
        <f t="shared" si="1"/>
        <v>0.324852673666856</v>
      </c>
      <c r="H36" s="245">
        <f t="shared" si="1"/>
        <v>0.38712111106332903</v>
      </c>
      <c r="I36" s="245">
        <f t="shared" si="1"/>
        <v>0.45231618201903911</v>
      </c>
      <c r="J36" s="245">
        <f t="shared" si="1"/>
        <v>0.52057543911035054</v>
      </c>
      <c r="K36" s="245">
        <f t="shared" si="1"/>
        <v>0.59204289992227332</v>
      </c>
      <c r="L36" s="245">
        <f t="shared" si="1"/>
        <v>0.66686935090563559</v>
      </c>
      <c r="M36" s="245">
        <f t="shared" si="1"/>
        <v>0.74521266551562437</v>
      </c>
      <c r="N36" s="245">
        <f t="shared" si="1"/>
        <v>0.82723813730292561</v>
      </c>
    </row>
    <row r="37" spans="1:14" s="247" customFormat="1" x14ac:dyDescent="0.25">
      <c r="A37" s="244" t="s">
        <v>465</v>
      </c>
      <c r="B37" s="246">
        <v>0</v>
      </c>
      <c r="C37" s="246">
        <v>0</v>
      </c>
      <c r="D37" s="246">
        <f>B75</f>
        <v>577500</v>
      </c>
      <c r="E37" s="246">
        <f t="shared" ref="E37:N37" si="2">C75</f>
        <v>840840</v>
      </c>
      <c r="F37" s="246">
        <f t="shared" si="2"/>
        <v>1311710.3999999999</v>
      </c>
      <c r="G37" s="246">
        <f t="shared" si="2"/>
        <v>2114477.1647999999</v>
      </c>
      <c r="H37" s="246">
        <f t="shared" si="2"/>
        <v>3518490.0022272007</v>
      </c>
      <c r="I37" s="246">
        <f t="shared" si="2"/>
        <v>5488844.4034744324</v>
      </c>
      <c r="J37" s="246">
        <f t="shared" si="2"/>
        <v>8277177.3604394449</v>
      </c>
      <c r="K37" s="246">
        <f t="shared" si="2"/>
        <v>11621157.014056982</v>
      </c>
      <c r="L37" s="246">
        <f t="shared" si="2"/>
        <v>15711804.28300504</v>
      </c>
      <c r="M37" s="246">
        <f t="shared" si="2"/>
        <v>20425345.567906551</v>
      </c>
      <c r="N37" s="246">
        <f t="shared" si="2"/>
        <v>25490831.268747378</v>
      </c>
    </row>
    <row r="38" spans="1:14" s="225" customFormat="1" ht="16.5" thickBot="1" x14ac:dyDescent="0.3"/>
    <row r="39" spans="1:14" s="225" customFormat="1" x14ac:dyDescent="0.25">
      <c r="A39" s="283" t="s">
        <v>466</v>
      </c>
      <c r="B39" s="77">
        <v>1</v>
      </c>
      <c r="C39" s="77">
        <v>2</v>
      </c>
      <c r="D39" s="77">
        <v>3</v>
      </c>
      <c r="E39" s="77">
        <v>4</v>
      </c>
      <c r="F39" s="77">
        <v>5</v>
      </c>
      <c r="G39" s="77">
        <v>6</v>
      </c>
      <c r="H39" s="77">
        <v>7</v>
      </c>
      <c r="I39" s="77">
        <v>8</v>
      </c>
      <c r="J39" s="77">
        <v>9</v>
      </c>
      <c r="K39" s="77">
        <v>10</v>
      </c>
      <c r="L39" s="77">
        <v>11</v>
      </c>
      <c r="M39" s="77">
        <v>12</v>
      </c>
      <c r="N39" s="77">
        <v>13</v>
      </c>
    </row>
    <row r="40" spans="1:14" s="247" customFormat="1" x14ac:dyDescent="0.25">
      <c r="A40" s="244" t="s">
        <v>285</v>
      </c>
      <c r="B40" s="248"/>
      <c r="C40" s="248">
        <f>C37*B24</f>
        <v>0</v>
      </c>
      <c r="D40" s="248">
        <f>D37*B24</f>
        <v>577500</v>
      </c>
      <c r="E40" s="248">
        <f>E37*B24</f>
        <v>840840</v>
      </c>
      <c r="F40" s="248">
        <f>F37*B24</f>
        <v>1311710.3999999999</v>
      </c>
      <c r="G40" s="248">
        <f>G37*B24</f>
        <v>2114477.1647999999</v>
      </c>
      <c r="H40" s="248">
        <f>H37*B24</f>
        <v>3518490.0022272007</v>
      </c>
      <c r="I40" s="248">
        <f>I37*B24</f>
        <v>5488844.4034744324</v>
      </c>
      <c r="J40" s="248">
        <f>J37*B24</f>
        <v>8277177.3604394449</v>
      </c>
      <c r="K40" s="248">
        <f>K37*B24</f>
        <v>11621157.014056982</v>
      </c>
      <c r="L40" s="248">
        <f>L37*B24</f>
        <v>15711804.28300504</v>
      </c>
      <c r="M40" s="248">
        <f>M37*B24</f>
        <v>20425345.567906551</v>
      </c>
      <c r="N40" s="248">
        <f>N37*B24</f>
        <v>25490831.268747378</v>
      </c>
    </row>
    <row r="41" spans="1:14" s="247" customFormat="1" x14ac:dyDescent="0.25">
      <c r="A41" s="244" t="s">
        <v>529</v>
      </c>
      <c r="B41" s="248"/>
      <c r="C41" s="248">
        <f t="shared" ref="C41:N41" si="3">SUM(C42:C42)</f>
        <v>0</v>
      </c>
      <c r="D41" s="248">
        <f t="shared" si="3"/>
        <v>0</v>
      </c>
      <c r="E41" s="248">
        <f t="shared" si="3"/>
        <v>0</v>
      </c>
      <c r="F41" s="248">
        <f t="shared" si="3"/>
        <v>0</v>
      </c>
      <c r="G41" s="248">
        <f t="shared" si="3"/>
        <v>0</v>
      </c>
      <c r="H41" s="248">
        <f t="shared" si="3"/>
        <v>0</v>
      </c>
      <c r="I41" s="248">
        <f t="shared" si="3"/>
        <v>0</v>
      </c>
      <c r="J41" s="248">
        <f t="shared" si="3"/>
        <v>0</v>
      </c>
      <c r="K41" s="248">
        <f t="shared" si="3"/>
        <v>0</v>
      </c>
      <c r="L41" s="248">
        <f t="shared" si="3"/>
        <v>0</v>
      </c>
      <c r="M41" s="248">
        <f t="shared" si="3"/>
        <v>0</v>
      </c>
      <c r="N41" s="248">
        <f t="shared" si="3"/>
        <v>0</v>
      </c>
    </row>
    <row r="42" spans="1:14" s="251" customFormat="1" x14ac:dyDescent="0.25">
      <c r="A42" s="249" t="s">
        <v>536</v>
      </c>
      <c r="B42" s="250"/>
      <c r="C42" s="250">
        <f>-B25</f>
        <v>0</v>
      </c>
      <c r="D42" s="250">
        <f t="shared" ref="D42:N42" si="4">C42*(1+D35)</f>
        <v>0</v>
      </c>
      <c r="E42" s="250">
        <f t="shared" si="4"/>
        <v>0</v>
      </c>
      <c r="F42" s="250">
        <f t="shared" si="4"/>
        <v>0</v>
      </c>
      <c r="G42" s="250">
        <f t="shared" si="4"/>
        <v>0</v>
      </c>
      <c r="H42" s="250">
        <f t="shared" si="4"/>
        <v>0</v>
      </c>
      <c r="I42" s="250">
        <f t="shared" si="4"/>
        <v>0</v>
      </c>
      <c r="J42" s="250">
        <f t="shared" si="4"/>
        <v>0</v>
      </c>
      <c r="K42" s="250">
        <f t="shared" si="4"/>
        <v>0</v>
      </c>
      <c r="L42" s="250">
        <f t="shared" si="4"/>
        <v>0</v>
      </c>
      <c r="M42" s="250">
        <f t="shared" si="4"/>
        <v>0</v>
      </c>
      <c r="N42" s="250">
        <f t="shared" si="4"/>
        <v>0</v>
      </c>
    </row>
    <row r="43" spans="1:14" s="225" customFormat="1" ht="31.5" x14ac:dyDescent="0.25">
      <c r="A43" s="252" t="s">
        <v>284</v>
      </c>
      <c r="B43" s="248"/>
      <c r="C43" s="248">
        <f t="shared" ref="C43:N43" si="5">C40+C41</f>
        <v>0</v>
      </c>
      <c r="D43" s="248">
        <f>D40+D41</f>
        <v>577500</v>
      </c>
      <c r="E43" s="248">
        <f t="shared" si="5"/>
        <v>840840</v>
      </c>
      <c r="F43" s="248">
        <f t="shared" si="5"/>
        <v>1311710.3999999999</v>
      </c>
      <c r="G43" s="248">
        <f t="shared" si="5"/>
        <v>2114477.1647999999</v>
      </c>
      <c r="H43" s="248">
        <f t="shared" si="5"/>
        <v>3518490.0022272007</v>
      </c>
      <c r="I43" s="248">
        <f t="shared" si="5"/>
        <v>5488844.4034744324</v>
      </c>
      <c r="J43" s="248">
        <f t="shared" si="5"/>
        <v>8277177.3604394449</v>
      </c>
      <c r="K43" s="248">
        <f t="shared" si="5"/>
        <v>11621157.014056982</v>
      </c>
      <c r="L43" s="248">
        <f t="shared" si="5"/>
        <v>15711804.28300504</v>
      </c>
      <c r="M43" s="248">
        <f t="shared" si="5"/>
        <v>20425345.567906551</v>
      </c>
      <c r="N43" s="248">
        <f t="shared" si="5"/>
        <v>25490831.268747378</v>
      </c>
    </row>
    <row r="44" spans="1:14" s="225" customFormat="1" x14ac:dyDescent="0.25">
      <c r="A44" s="253" t="s">
        <v>279</v>
      </c>
      <c r="B44" s="250"/>
      <c r="E44" s="250">
        <f>-B22/B23</f>
        <v>-1300000</v>
      </c>
      <c r="F44" s="250">
        <f>E44</f>
        <v>-1300000</v>
      </c>
      <c r="G44" s="250">
        <f t="shared" ref="G44:N44" si="6">F44</f>
        <v>-1300000</v>
      </c>
      <c r="H44" s="250">
        <f t="shared" si="6"/>
        <v>-1300000</v>
      </c>
      <c r="I44" s="250">
        <f t="shared" si="6"/>
        <v>-1300000</v>
      </c>
      <c r="J44" s="250">
        <f t="shared" si="6"/>
        <v>-1300000</v>
      </c>
      <c r="K44" s="250">
        <f t="shared" si="6"/>
        <v>-1300000</v>
      </c>
      <c r="L44" s="250">
        <f t="shared" si="6"/>
        <v>-1300000</v>
      </c>
      <c r="M44" s="250">
        <f t="shared" si="6"/>
        <v>-1300000</v>
      </c>
      <c r="N44" s="250">
        <f t="shared" si="6"/>
        <v>-1300000</v>
      </c>
    </row>
    <row r="45" spans="1:14" s="225" customFormat="1" ht="31.5" x14ac:dyDescent="0.25">
      <c r="A45" s="252" t="s">
        <v>280</v>
      </c>
      <c r="B45" s="248"/>
      <c r="C45" s="248">
        <f>C43+C44</f>
        <v>0</v>
      </c>
      <c r="D45" s="248">
        <f t="shared" ref="D45:N45" si="7">D43+D44</f>
        <v>577500</v>
      </c>
      <c r="E45" s="248">
        <f>E43+E44</f>
        <v>-459160</v>
      </c>
      <c r="F45" s="248">
        <f t="shared" si="7"/>
        <v>11710.399999999907</v>
      </c>
      <c r="G45" s="248">
        <f t="shared" si="7"/>
        <v>814477.16479999991</v>
      </c>
      <c r="H45" s="248">
        <f t="shared" si="7"/>
        <v>2218490.0022272007</v>
      </c>
      <c r="I45" s="248">
        <f t="shared" si="7"/>
        <v>4188844.4034744324</v>
      </c>
      <c r="J45" s="248">
        <f t="shared" si="7"/>
        <v>6977177.3604394449</v>
      </c>
      <c r="K45" s="248">
        <f t="shared" si="7"/>
        <v>10321157.014056982</v>
      </c>
      <c r="L45" s="248">
        <f t="shared" si="7"/>
        <v>14411804.28300504</v>
      </c>
      <c r="M45" s="248">
        <f t="shared" si="7"/>
        <v>19125345.567906551</v>
      </c>
      <c r="N45" s="248">
        <f t="shared" si="7"/>
        <v>24190831.268747378</v>
      </c>
    </row>
    <row r="46" spans="1:14" s="225" customFormat="1" x14ac:dyDescent="0.25">
      <c r="A46" s="255" t="s">
        <v>278</v>
      </c>
      <c r="B46" s="248"/>
      <c r="C46" s="248"/>
      <c r="D46" s="248"/>
      <c r="E46" s="248"/>
      <c r="F46" s="248"/>
      <c r="G46" s="248"/>
      <c r="H46" s="248"/>
      <c r="I46" s="248"/>
      <c r="J46" s="248"/>
      <c r="K46" s="248"/>
      <c r="L46" s="248"/>
      <c r="M46" s="248"/>
      <c r="N46" s="248"/>
    </row>
    <row r="47" spans="1:14" s="225" customFormat="1" x14ac:dyDescent="0.25">
      <c r="A47" s="255" t="s">
        <v>283</v>
      </c>
      <c r="B47" s="248"/>
      <c r="C47" s="248">
        <f>C45+C46</f>
        <v>0</v>
      </c>
      <c r="D47" s="248">
        <f t="shared" ref="D47:N47" si="8">D45+D46</f>
        <v>577500</v>
      </c>
      <c r="E47" s="248">
        <f t="shared" si="8"/>
        <v>-459160</v>
      </c>
      <c r="F47" s="248">
        <f t="shared" si="8"/>
        <v>11710.399999999907</v>
      </c>
      <c r="G47" s="248">
        <f t="shared" si="8"/>
        <v>814477.16479999991</v>
      </c>
      <c r="H47" s="248">
        <f t="shared" si="8"/>
        <v>2218490.0022272007</v>
      </c>
      <c r="I47" s="248">
        <f t="shared" si="8"/>
        <v>4188844.4034744324</v>
      </c>
      <c r="J47" s="248">
        <f t="shared" si="8"/>
        <v>6977177.3604394449</v>
      </c>
      <c r="K47" s="248">
        <f t="shared" si="8"/>
        <v>10321157.014056982</v>
      </c>
      <c r="L47" s="248">
        <f t="shared" si="8"/>
        <v>14411804.28300504</v>
      </c>
      <c r="M47" s="248">
        <f t="shared" si="8"/>
        <v>19125345.567906551</v>
      </c>
      <c r="N47" s="248">
        <f t="shared" si="8"/>
        <v>24190831.268747378</v>
      </c>
    </row>
    <row r="48" spans="1:14" s="225" customFormat="1" x14ac:dyDescent="0.25">
      <c r="A48" s="255" t="s">
        <v>277</v>
      </c>
      <c r="B48" s="248"/>
      <c r="C48" s="248">
        <f>-C47*B27</f>
        <v>0</v>
      </c>
      <c r="D48" s="248">
        <f>-D47*B27</f>
        <v>-115500</v>
      </c>
      <c r="E48" s="248">
        <f>-E47*B27</f>
        <v>91832</v>
      </c>
      <c r="F48" s="248">
        <f>-F47*B27</f>
        <v>-2342.0799999999813</v>
      </c>
      <c r="G48" s="248">
        <f>-G47*B27</f>
        <v>-162895.43296000001</v>
      </c>
      <c r="H48" s="248">
        <f>-H47*B27</f>
        <v>-443698.00044544018</v>
      </c>
      <c r="I48" s="248">
        <f>-I47*B27</f>
        <v>-837768.88069488655</v>
      </c>
      <c r="J48" s="248">
        <f>-J47*B27</f>
        <v>-1395435.472087889</v>
      </c>
      <c r="K48" s="248">
        <f>-K47*B27</f>
        <v>-2064231.4028113966</v>
      </c>
      <c r="L48" s="248">
        <f>-L47*B27</f>
        <v>-2882360.8566010082</v>
      </c>
      <c r="M48" s="248">
        <f>-M47*B27</f>
        <v>-3825069.1135813105</v>
      </c>
      <c r="N48" s="248">
        <f>-N47*B27</f>
        <v>-4838166.2537494758</v>
      </c>
    </row>
    <row r="49" spans="1:14" s="225" customFormat="1" ht="16.5" thickBot="1" x14ac:dyDescent="0.3">
      <c r="A49" s="256" t="s">
        <v>282</v>
      </c>
      <c r="B49" s="257"/>
      <c r="C49" s="257">
        <f>C47+C48</f>
        <v>0</v>
      </c>
      <c r="D49" s="257">
        <f t="shared" ref="D49:N49" si="9">D47+D48</f>
        <v>462000</v>
      </c>
      <c r="E49" s="257">
        <f t="shared" si="9"/>
        <v>-367328</v>
      </c>
      <c r="F49" s="257">
        <f t="shared" si="9"/>
        <v>9368.3199999999251</v>
      </c>
      <c r="G49" s="257">
        <f t="shared" si="9"/>
        <v>651581.73183999991</v>
      </c>
      <c r="H49" s="257">
        <f t="shared" si="9"/>
        <v>1774792.0017817605</v>
      </c>
      <c r="I49" s="257">
        <f t="shared" si="9"/>
        <v>3351075.5227795457</v>
      </c>
      <c r="J49" s="257">
        <f t="shared" si="9"/>
        <v>5581741.8883515559</v>
      </c>
      <c r="K49" s="257">
        <f t="shared" si="9"/>
        <v>8256925.6112455856</v>
      </c>
      <c r="L49" s="257">
        <f t="shared" si="9"/>
        <v>11529443.426404033</v>
      </c>
      <c r="M49" s="257">
        <f t="shared" si="9"/>
        <v>15300276.45432524</v>
      </c>
      <c r="N49" s="257">
        <f t="shared" si="9"/>
        <v>19352665.014997903</v>
      </c>
    </row>
    <row r="50" spans="1:14" s="225" customFormat="1" ht="16.5" thickBot="1" x14ac:dyDescent="0.3"/>
    <row r="51" spans="1:14" s="225" customFormat="1" x14ac:dyDescent="0.25">
      <c r="A51" s="283" t="s">
        <v>281</v>
      </c>
      <c r="B51" s="77">
        <v>1</v>
      </c>
      <c r="C51" s="77">
        <v>2</v>
      </c>
      <c r="D51" s="77">
        <v>3</v>
      </c>
      <c r="E51" s="77">
        <v>4</v>
      </c>
      <c r="F51" s="77">
        <v>5</v>
      </c>
      <c r="G51" s="77">
        <v>6</v>
      </c>
      <c r="H51" s="77">
        <v>7</v>
      </c>
      <c r="I51" s="77">
        <v>8</v>
      </c>
      <c r="J51" s="77">
        <v>9</v>
      </c>
      <c r="K51" s="77">
        <v>10</v>
      </c>
      <c r="L51" s="77">
        <v>11</v>
      </c>
      <c r="M51" s="77">
        <v>12</v>
      </c>
      <c r="N51" s="77">
        <v>13</v>
      </c>
    </row>
    <row r="52" spans="1:14" s="225" customFormat="1" ht="31.5" x14ac:dyDescent="0.25">
      <c r="A52" s="258" t="s">
        <v>280</v>
      </c>
      <c r="B52" s="248"/>
      <c r="C52" s="248">
        <f t="shared" ref="C52:N52" si="10">C45</f>
        <v>0</v>
      </c>
      <c r="D52" s="248">
        <f t="shared" si="10"/>
        <v>577500</v>
      </c>
      <c r="E52" s="248">
        <f t="shared" si="10"/>
        <v>-459160</v>
      </c>
      <c r="F52" s="248">
        <f t="shared" si="10"/>
        <v>11710.399999999907</v>
      </c>
      <c r="G52" s="248">
        <f t="shared" si="10"/>
        <v>814477.16479999991</v>
      </c>
      <c r="H52" s="248">
        <f t="shared" si="10"/>
        <v>2218490.0022272007</v>
      </c>
      <c r="I52" s="248">
        <f t="shared" si="10"/>
        <v>4188844.4034744324</v>
      </c>
      <c r="J52" s="248">
        <f t="shared" si="10"/>
        <v>6977177.3604394449</v>
      </c>
      <c r="K52" s="248">
        <f t="shared" si="10"/>
        <v>10321157.014056982</v>
      </c>
      <c r="L52" s="248">
        <f t="shared" si="10"/>
        <v>14411804.28300504</v>
      </c>
      <c r="M52" s="248">
        <f t="shared" si="10"/>
        <v>19125345.567906551</v>
      </c>
      <c r="N52" s="248">
        <f t="shared" si="10"/>
        <v>24190831.268747378</v>
      </c>
    </row>
    <row r="53" spans="1:14" s="225" customFormat="1" x14ac:dyDescent="0.25">
      <c r="A53" s="255" t="s">
        <v>279</v>
      </c>
      <c r="B53" s="248"/>
      <c r="C53" s="248">
        <f>-C44</f>
        <v>0</v>
      </c>
      <c r="D53" s="248">
        <f t="shared" ref="D53:N53" si="11">-D44</f>
        <v>0</v>
      </c>
      <c r="E53" s="248">
        <f t="shared" si="11"/>
        <v>1300000</v>
      </c>
      <c r="F53" s="248">
        <f t="shared" si="11"/>
        <v>1300000</v>
      </c>
      <c r="G53" s="248">
        <f t="shared" si="11"/>
        <v>1300000</v>
      </c>
      <c r="H53" s="248">
        <f t="shared" si="11"/>
        <v>1300000</v>
      </c>
      <c r="I53" s="248">
        <f t="shared" si="11"/>
        <v>1300000</v>
      </c>
      <c r="J53" s="248">
        <f t="shared" si="11"/>
        <v>1300000</v>
      </c>
      <c r="K53" s="248">
        <f t="shared" si="11"/>
        <v>1300000</v>
      </c>
      <c r="L53" s="248">
        <f t="shared" si="11"/>
        <v>1300000</v>
      </c>
      <c r="M53" s="248">
        <f t="shared" si="11"/>
        <v>1300000</v>
      </c>
      <c r="N53" s="248">
        <f t="shared" si="11"/>
        <v>1300000</v>
      </c>
    </row>
    <row r="54" spans="1:14" s="225" customFormat="1" x14ac:dyDescent="0.25">
      <c r="A54" s="255" t="s">
        <v>278</v>
      </c>
      <c r="B54" s="250"/>
      <c r="C54" s="250"/>
      <c r="D54" s="250"/>
      <c r="E54" s="250"/>
      <c r="F54" s="250"/>
      <c r="G54" s="250"/>
      <c r="H54" s="250"/>
      <c r="I54" s="250"/>
      <c r="J54" s="250"/>
      <c r="K54" s="250"/>
      <c r="L54" s="250"/>
      <c r="M54" s="250"/>
      <c r="N54" s="250"/>
    </row>
    <row r="55" spans="1:14" s="225" customFormat="1" x14ac:dyDescent="0.25">
      <c r="A55" s="255" t="s">
        <v>277</v>
      </c>
      <c r="B55" s="248"/>
      <c r="C55" s="248">
        <f>C48</f>
        <v>0</v>
      </c>
      <c r="D55" s="248">
        <f t="shared" ref="D55:N55" si="12">D48</f>
        <v>-115500</v>
      </c>
      <c r="E55" s="248">
        <f t="shared" si="12"/>
        <v>91832</v>
      </c>
      <c r="F55" s="248">
        <f t="shared" si="12"/>
        <v>-2342.0799999999813</v>
      </c>
      <c r="G55" s="248">
        <f t="shared" si="12"/>
        <v>-162895.43296000001</v>
      </c>
      <c r="H55" s="248">
        <f t="shared" si="12"/>
        <v>-443698.00044544018</v>
      </c>
      <c r="I55" s="248">
        <f t="shared" si="12"/>
        <v>-837768.88069488655</v>
      </c>
      <c r="J55" s="248">
        <f t="shared" si="12"/>
        <v>-1395435.472087889</v>
      </c>
      <c r="K55" s="248">
        <f t="shared" si="12"/>
        <v>-2064231.4028113966</v>
      </c>
      <c r="L55" s="248">
        <f t="shared" si="12"/>
        <v>-2882360.8566010082</v>
      </c>
      <c r="M55" s="248">
        <f t="shared" si="12"/>
        <v>-3825069.1135813105</v>
      </c>
      <c r="N55" s="248">
        <f t="shared" si="12"/>
        <v>-4838166.2537494758</v>
      </c>
    </row>
    <row r="56" spans="1:14" s="225" customFormat="1" x14ac:dyDescent="0.25">
      <c r="A56" s="259" t="s">
        <v>276</v>
      </c>
      <c r="B56" s="248">
        <f>IF(((SUM($B$40:B40)+SUM($B$41:B41))+SUM($B$58:B58))&lt;0,((SUM($B$40:B40)+SUM($B$41:B41))+SUM($B$58:B58))*0.2-SUM($A$56:A56),IF(SUM($A$56:A56)&lt;0,0-SUM($A$56:A56),0))</f>
        <v>-1300000</v>
      </c>
      <c r="C56" s="248">
        <f>IF(((SUM($B$40:C40)+SUM($B$41:C41))+SUM($B$58:C58))&lt;0,((SUM($B$40:C40)+SUM($B$41:C41))+SUM($B$58:C58))*0.2-SUM($A$56:B56),IF(SUM($A$56:B56)&lt;0,0-SUM($A$56:B56),0))</f>
        <v>-1300000</v>
      </c>
      <c r="D56" s="248">
        <f>IF(((SUM($B$40:D40)+SUM($B$41:D41))+SUM($B$58:D58))&lt;0,((SUM($B$40:D40)+SUM($B$41:D41))+SUM($B$58:D58))*0.2-SUM($A$56:C56),IF(SUM($A$56:C56)&lt;0,0-SUM($A$56:C56),0))</f>
        <v>115500</v>
      </c>
      <c r="E56" s="248">
        <f>IF(((SUM($B$40:E40)+SUM($B$41:E41))+SUM($B$58:E58))&lt;0,((SUM($B$40:E40)+SUM($B$41:E41))+SUM($B$58:E58))*0.2-SUM($A$56:D56),IF(SUM($A$56:D56)&lt;0,0-SUM($A$56:D56),0))</f>
        <v>168168</v>
      </c>
      <c r="F56" s="248">
        <f>IF(((SUM($B$40:F40)+SUM($B$41:F41))+SUM($B$58:F58))&lt;0,((SUM($B$40:F40)+SUM($B$41:F41))+SUM($B$58:F58))*0.2-SUM($A$56:E56),IF(SUM($A$56:E56)&lt;0,0-SUM($A$56:E56),0))</f>
        <v>262342.08000000007</v>
      </c>
      <c r="G56" s="248">
        <f>IF(((SUM($B$40:G40)+SUM($B$41:G41))+SUM($B$58:G58))&lt;0,((SUM($B$40:G40)+SUM($B$41:G41))+SUM($B$58:G58))*0.2-SUM($A$56:F56),IF(SUM($A$56:F56)&lt;0,0-SUM($A$56:F56),0))</f>
        <v>422895.43295999989</v>
      </c>
      <c r="H56" s="248">
        <f>IF(((SUM($B$40:H40)+SUM($B$41:H41))+SUM($B$58:H58))&lt;0,((SUM($B$40:H40)+SUM($B$41:H41))+SUM($B$58:H58))*0.2-SUM($A$56:G56),IF(SUM($A$56:G56)&lt;0,0-SUM($A$56:G56),0))</f>
        <v>703698.00044543995</v>
      </c>
      <c r="I56" s="248">
        <f>IF(((SUM($B$40:I40)+SUM($B$41:I41))+SUM($B$58:I58))&lt;0,((SUM($B$40:I40)+SUM($B$41:I41))+SUM($B$58:I58))*0.2-SUM($A$56:H56),IF(SUM($A$56:H56)&lt;0,0-SUM($A$56:H56),0))</f>
        <v>927396.48659456009</v>
      </c>
      <c r="J56" s="248">
        <f>IF(((SUM($B$40:J40)+SUM($B$41:J41))+SUM($B$58:J58))&lt;0,((SUM($B$40:J40)+SUM($B$41:J41))+SUM($B$58:J58))*0.2-SUM($A$56:I56),IF(SUM($A$56:I56)&lt;0,0-SUM($A$56:I56),0))</f>
        <v>0</v>
      </c>
      <c r="K56" s="248">
        <f>IF(((SUM($B$40:K40)+SUM($B$41:K41))+SUM($B$58:K58))&lt;0,((SUM($B$40:K40)+SUM($B$41:K41))+SUM($B$58:K58))*0.2-SUM($A$56:J56),IF(SUM($A$56:J56)&lt;0,0-SUM($A$56:J56),0))</f>
        <v>0</v>
      </c>
      <c r="L56" s="248">
        <f>IF(((SUM($B$40:L40)+SUM($B$41:L41))+SUM($B$58:L58))&lt;0,((SUM($B$40:L40)+SUM($B$41:L41))+SUM($B$58:L58))*0.2-SUM($A$56:K56),IF(SUM($A$56:K56)&lt;0,0-SUM($A$56:K56),0))</f>
        <v>0</v>
      </c>
      <c r="M56" s="248">
        <f>IF(((SUM($B$40:M40)+SUM($B$41:M41))+SUM($B$58:M58))&lt;0,((SUM($B$40:M40)+SUM($B$41:M41))+SUM($B$58:M58))*0.2-SUM($A$56:L56),IF(SUM($A$56:L56)&lt;0,0-SUM($A$56:L56),0))</f>
        <v>0</v>
      </c>
      <c r="N56" s="248">
        <f>IF(((SUM($B$40:N40)+SUM($B$41:N41))+SUM($B$58:N58))&lt;0,((SUM($B$40:N40)+SUM($B$41:N41))+SUM($B$58:N58))*0.2-SUM($A$56:M56),IF(SUM($A$56:M56)&lt;0,0-SUM($A$56:M56),0))</f>
        <v>0</v>
      </c>
    </row>
    <row r="57" spans="1:14" s="225" customFormat="1" x14ac:dyDescent="0.25">
      <c r="A57" s="255" t="s">
        <v>275</v>
      </c>
      <c r="B57" s="254"/>
      <c r="C57" s="254"/>
      <c r="D57" s="254"/>
      <c r="E57" s="250"/>
      <c r="F57" s="250"/>
      <c r="G57" s="250"/>
      <c r="H57" s="250"/>
      <c r="I57" s="250"/>
      <c r="J57" s="254"/>
      <c r="K57" s="254"/>
      <c r="L57" s="254"/>
      <c r="M57" s="254"/>
      <c r="N57" s="254"/>
    </row>
    <row r="58" spans="1:14" s="225" customFormat="1" x14ac:dyDescent="0.25">
      <c r="A58" s="260" t="s">
        <v>530</v>
      </c>
      <c r="B58" s="248">
        <v>-6500000</v>
      </c>
      <c r="C58" s="248">
        <v>-6500000</v>
      </c>
      <c r="D58" s="248"/>
      <c r="E58" s="248"/>
      <c r="F58" s="248"/>
      <c r="G58" s="248"/>
      <c r="H58" s="248"/>
      <c r="I58" s="248"/>
      <c r="J58" s="248"/>
      <c r="K58" s="248"/>
      <c r="L58" s="248"/>
      <c r="M58" s="248"/>
      <c r="N58" s="248"/>
    </row>
    <row r="59" spans="1:14" s="225" customFormat="1" x14ac:dyDescent="0.25">
      <c r="A59" s="261" t="s">
        <v>274</v>
      </c>
      <c r="B59" s="248">
        <f t="shared" ref="B59:C59" si="13">SUM(B52:B58)</f>
        <v>-7800000</v>
      </c>
      <c r="C59" s="248">
        <f t="shared" si="13"/>
        <v>-7800000</v>
      </c>
      <c r="D59" s="248">
        <f t="shared" ref="D59:N59" si="14">SUM(D52:D58)</f>
        <v>577500</v>
      </c>
      <c r="E59" s="248">
        <f t="shared" si="14"/>
        <v>1100840</v>
      </c>
      <c r="F59" s="248">
        <f t="shared" si="14"/>
        <v>1571710.4</v>
      </c>
      <c r="G59" s="248">
        <f t="shared" si="14"/>
        <v>2374477.1647999999</v>
      </c>
      <c r="H59" s="248">
        <f t="shared" si="14"/>
        <v>3778490.0022272007</v>
      </c>
      <c r="I59" s="248">
        <f t="shared" si="14"/>
        <v>5578472.0093741063</v>
      </c>
      <c r="J59" s="248">
        <f t="shared" si="14"/>
        <v>6881741.8883515559</v>
      </c>
      <c r="K59" s="248">
        <f t="shared" si="14"/>
        <v>9556925.6112455856</v>
      </c>
      <c r="L59" s="248">
        <f t="shared" si="14"/>
        <v>12829443.426404033</v>
      </c>
      <c r="M59" s="248">
        <f t="shared" si="14"/>
        <v>16600276.45432524</v>
      </c>
      <c r="N59" s="248">
        <f t="shared" si="14"/>
        <v>20652665.014997903</v>
      </c>
    </row>
    <row r="60" spans="1:14" s="247" customFormat="1" x14ac:dyDescent="0.25">
      <c r="A60" s="262" t="s">
        <v>273</v>
      </c>
      <c r="B60" s="248">
        <f>SUM($B$59:B59)</f>
        <v>-7800000</v>
      </c>
      <c r="C60" s="248">
        <f>SUM($B$59:C59)</f>
        <v>-15600000</v>
      </c>
      <c r="D60" s="248">
        <f>SUM($B$59:D59)</f>
        <v>-15022500</v>
      </c>
      <c r="E60" s="248">
        <f>SUM($B$59:E59)</f>
        <v>-13921660</v>
      </c>
      <c r="F60" s="248">
        <f>SUM($B$59:F59)</f>
        <v>-12349949.6</v>
      </c>
      <c r="G60" s="248">
        <f>SUM($B$59:G59)</f>
        <v>-9975472.4352000002</v>
      </c>
      <c r="H60" s="248">
        <f>SUM($B$59:H59)</f>
        <v>-6196982.4329728</v>
      </c>
      <c r="I60" s="248">
        <f>SUM($B$59:I59)</f>
        <v>-618510.42359869368</v>
      </c>
      <c r="J60" s="248">
        <f>SUM($B$59:J59)</f>
        <v>6263231.4647528622</v>
      </c>
      <c r="K60" s="248">
        <f>SUM($B$59:K59)</f>
        <v>15820157.075998448</v>
      </c>
      <c r="L60" s="248">
        <f>SUM($B$59:L59)</f>
        <v>28649600.502402481</v>
      </c>
      <c r="M60" s="248">
        <f>SUM($B$59:M59)</f>
        <v>45249876.956727721</v>
      </c>
      <c r="N60" s="248">
        <f>SUM($B$59:N59)</f>
        <v>65902541.971725628</v>
      </c>
    </row>
    <row r="61" spans="1:14" s="225" customFormat="1" x14ac:dyDescent="0.25">
      <c r="A61" s="255" t="s">
        <v>531</v>
      </c>
      <c r="B61" s="263">
        <f>1/(1+B31)^B72</f>
        <v>0.94072086838359736</v>
      </c>
      <c r="C61" s="263">
        <f>1/(1+B31)^C72</f>
        <v>0.83249634370229864</v>
      </c>
      <c r="D61" s="263">
        <f>1/(1+B31)^D72</f>
        <v>0.73672242805513155</v>
      </c>
      <c r="E61" s="263">
        <f>1/(1+B31)^E72</f>
        <v>0.65196675049126696</v>
      </c>
      <c r="F61" s="263">
        <f>1/(1+B31)^F72</f>
        <v>0.57696172609846641</v>
      </c>
      <c r="G61" s="263">
        <f>1/(1+B31)^G72</f>
        <v>0.51058559831722694</v>
      </c>
      <c r="H61" s="263">
        <f>1/(1+B31)^H72</f>
        <v>0.45184566222763445</v>
      </c>
      <c r="I61" s="263">
        <f>1/(1+B31)^I72</f>
        <v>0.39986341790056151</v>
      </c>
      <c r="J61" s="263">
        <f>1/(1+B31)^J72</f>
        <v>0.35386143177040841</v>
      </c>
      <c r="K61" s="263">
        <f>1/(1+B31)^K72</f>
        <v>0.31315170953133498</v>
      </c>
      <c r="L61" s="263">
        <f>1/(1+B31)^L72</f>
        <v>0.27712540666489821</v>
      </c>
      <c r="M61" s="263">
        <f>1/(1+B31)^M72</f>
        <v>0.24524372271229933</v>
      </c>
      <c r="N61" s="263">
        <f>1/(1+B31)^N72</f>
        <v>0.21702984310822954</v>
      </c>
    </row>
    <row r="62" spans="1:14" s="225" customFormat="1" ht="31.5" x14ac:dyDescent="0.25">
      <c r="A62" s="264" t="s">
        <v>272</v>
      </c>
      <c r="B62" s="248">
        <f t="shared" ref="B62:N62" si="15">B59*B61</f>
        <v>-7337622.7733920598</v>
      </c>
      <c r="C62" s="248">
        <f t="shared" si="15"/>
        <v>-6493471.4808779294</v>
      </c>
      <c r="D62" s="248">
        <f t="shared" si="15"/>
        <v>425457.20220183849</v>
      </c>
      <c r="E62" s="248">
        <f t="shared" si="15"/>
        <v>717711.07761080633</v>
      </c>
      <c r="F62" s="248">
        <f t="shared" si="15"/>
        <v>906816.74531091098</v>
      </c>
      <c r="G62" s="248">
        <f t="shared" si="15"/>
        <v>1212373.8438800005</v>
      </c>
      <c r="H62" s="248">
        <f t="shared" si="15"/>
        <v>1707294.3172768455</v>
      </c>
      <c r="I62" s="248">
        <f t="shared" si="15"/>
        <v>2230626.8843309432</v>
      </c>
      <c r="J62" s="248">
        <f t="shared" si="15"/>
        <v>2435183.0376864756</v>
      </c>
      <c r="K62" s="248">
        <f t="shared" si="15"/>
        <v>2992767.5930253537</v>
      </c>
      <c r="L62" s="248">
        <f t="shared" si="15"/>
        <v>3555364.7268265225</v>
      </c>
      <c r="M62" s="248">
        <f t="shared" si="15"/>
        <v>4071113.5957120508</v>
      </c>
      <c r="N62" s="248">
        <f t="shared" si="15"/>
        <v>4482244.6479718164</v>
      </c>
    </row>
    <row r="63" spans="1:14" s="225" customFormat="1" x14ac:dyDescent="0.25">
      <c r="A63" s="264" t="s">
        <v>271</v>
      </c>
      <c r="B63" s="248">
        <f>SUM($B$62:B62)</f>
        <v>-7337622.7733920598</v>
      </c>
      <c r="C63" s="248">
        <f>SUM($B$62:C62)</f>
        <v>-13831094.254269989</v>
      </c>
      <c r="D63" s="248">
        <f>SUM($B$62:D62)</f>
        <v>-13405637.052068152</v>
      </c>
      <c r="E63" s="248">
        <f>SUM($B$62:E62)</f>
        <v>-12687925.974457346</v>
      </c>
      <c r="F63" s="248">
        <f>SUM($B$62:F62)</f>
        <v>-11781109.229146436</v>
      </c>
      <c r="G63" s="248">
        <f>SUM($B$62:G62)</f>
        <v>-10568735.385266434</v>
      </c>
      <c r="H63" s="248">
        <f>SUM($B$62:H62)</f>
        <v>-8861441.0679895896</v>
      </c>
      <c r="I63" s="248">
        <f>SUM($B$62:I62)</f>
        <v>-6630814.1836586464</v>
      </c>
      <c r="J63" s="248">
        <f>SUM($B$62:J62)</f>
        <v>-4195631.1459721709</v>
      </c>
      <c r="K63" s="248">
        <f>SUM($B$62:K62)</f>
        <v>-1202863.5529468171</v>
      </c>
      <c r="L63" s="248">
        <f>SUM($B$62:L62)</f>
        <v>2352501.1738797054</v>
      </c>
      <c r="M63" s="248">
        <f>SUM($B$62:M62)</f>
        <v>6423614.7695917562</v>
      </c>
      <c r="N63" s="248">
        <f>SUM($B$62:N62)</f>
        <v>10905859.417563573</v>
      </c>
    </row>
    <row r="64" spans="1:14" s="225" customFormat="1" x14ac:dyDescent="0.25">
      <c r="A64" s="265" t="s">
        <v>270</v>
      </c>
      <c r="B64" s="266">
        <f>IF((ISERR(IRR($B$59:B59))),0,IF(IRR($B$59:B59)&lt;0,0,IRR($B$59:B59)))</f>
        <v>0</v>
      </c>
      <c r="C64" s="266">
        <f>IF((ISERR(IRR($B$59:C59))),0,IF(IRR($B$59:C59)&lt;0,0,IRR($B$41:C59)))</f>
        <v>0</v>
      </c>
      <c r="D64" s="266">
        <f>IF((ISERR(IRR($B$59:D59))),0,IF(IRR($B$59:D59)&lt;0,0,IRR($B$59:D59)))</f>
        <v>0</v>
      </c>
      <c r="E64" s="266">
        <f>IF((ISERR(IRR($B$59:E59))),0,IF(IRR($B$59:E59)&lt;0,0,IRR($B$59:E59)))</f>
        <v>0</v>
      </c>
      <c r="F64" s="266">
        <f>IF((ISERR(IRR($B$59:F59))),0,IF(IRR($B$59:F59)&lt;0,0,IRR($B$59:F59)))</f>
        <v>0</v>
      </c>
      <c r="G64" s="266">
        <f>IF((ISERR(IRR($B$59:G59))),0,IF(IRR($B$59:G59)&lt;0,0,IRR($B$59:G59)))</f>
        <v>0</v>
      </c>
      <c r="H64" s="266">
        <f>IF((ISERR(IRR($B$59:H59))),0,IF(IRR($B$59:H59)&lt;0,0,IRR($B$59:H59)))</f>
        <v>0</v>
      </c>
      <c r="I64" s="266">
        <f>IF((ISERR(IRR($B$59:I59))),0,IF(IRR($B$59:I59)&lt;0,0,IRR($B$59:I59)))</f>
        <v>0</v>
      </c>
      <c r="J64" s="266">
        <f>IF((ISERR(IRR($B$59:J59))),0,IF(IRR($B$59:J59)&lt;0,0,IRR($B$59:J59)))</f>
        <v>5.9883252802276798E-2</v>
      </c>
      <c r="K64" s="266">
        <f>IF((ISERR(IRR($B$59:K59))),0,IF(IRR($B$59:K59)&lt;0,0,IRR($B$59:K59)))</f>
        <v>0.11376139455149348</v>
      </c>
      <c r="L64" s="266">
        <f>IF((ISERR(IRR($B$59:L59))),0,IF(IRR($B$59:L59)&lt;0,0,IRR($B$59:L59)))</f>
        <v>0.15592926122077233</v>
      </c>
      <c r="M64" s="266">
        <f>IF((ISERR(IRR($B$59:M59))),0,IF(IRR($B$59:M59)&lt;0,0,IRR($B$59:M59)))</f>
        <v>0.1886191908147834</v>
      </c>
      <c r="N64" s="266">
        <f>IF((ISERR(IRR($B$59:N59))),0,IF(IRR($B$59:N59)&lt;0,0,IRR($B$59:N59)))</f>
        <v>0.21374158483346117</v>
      </c>
    </row>
    <row r="65" spans="1:16" s="225" customFormat="1" x14ac:dyDescent="0.25">
      <c r="A65" s="265" t="s">
        <v>269</v>
      </c>
      <c r="B65" s="263">
        <f t="shared" ref="B65:N65" si="16">IF(AND(B60&gt;0,A60&lt;0),(B51-(B60/(B60-A60))),0)</f>
        <v>0</v>
      </c>
      <c r="C65" s="263">
        <f t="shared" si="16"/>
        <v>0</v>
      </c>
      <c r="D65" s="263">
        <f t="shared" si="16"/>
        <v>0</v>
      </c>
      <c r="E65" s="263">
        <f t="shared" si="16"/>
        <v>0</v>
      </c>
      <c r="F65" s="263">
        <f t="shared" si="16"/>
        <v>0</v>
      </c>
      <c r="G65" s="263">
        <f t="shared" si="16"/>
        <v>0</v>
      </c>
      <c r="H65" s="263">
        <f t="shared" si="16"/>
        <v>0</v>
      </c>
      <c r="I65" s="263">
        <f t="shared" si="16"/>
        <v>0</v>
      </c>
      <c r="J65" s="263">
        <f t="shared" si="16"/>
        <v>8.0898770156790718</v>
      </c>
      <c r="K65" s="263">
        <f t="shared" si="16"/>
        <v>0</v>
      </c>
      <c r="L65" s="263">
        <f t="shared" si="16"/>
        <v>0</v>
      </c>
      <c r="M65" s="263">
        <f t="shared" si="16"/>
        <v>0</v>
      </c>
      <c r="N65" s="263">
        <f t="shared" si="16"/>
        <v>0</v>
      </c>
    </row>
    <row r="66" spans="1:16" s="225" customFormat="1" ht="16.5" thickBot="1" x14ac:dyDescent="0.3">
      <c r="A66" s="267" t="s">
        <v>268</v>
      </c>
      <c r="B66" s="268">
        <f>IF(AND(B63&gt;0,A63&lt;0),(B51-(B63/(B63-A63))),0)</f>
        <v>0</v>
      </c>
      <c r="C66" s="268">
        <f t="shared" ref="C66:N66" si="17">IF(AND(C63&gt;0,B63&lt;0),(C51-(C63/(C63-B63))),0)</f>
        <v>0</v>
      </c>
      <c r="D66" s="268">
        <f t="shared" si="17"/>
        <v>0</v>
      </c>
      <c r="E66" s="268">
        <f t="shared" si="17"/>
        <v>0</v>
      </c>
      <c r="F66" s="268">
        <f t="shared" si="17"/>
        <v>0</v>
      </c>
      <c r="G66" s="268">
        <f t="shared" si="17"/>
        <v>0</v>
      </c>
      <c r="H66" s="268">
        <f t="shared" si="17"/>
        <v>0</v>
      </c>
      <c r="I66" s="268">
        <f t="shared" si="17"/>
        <v>0</v>
      </c>
      <c r="J66" s="268">
        <f t="shared" si="17"/>
        <v>0</v>
      </c>
      <c r="K66" s="268">
        <f t="shared" si="17"/>
        <v>0</v>
      </c>
      <c r="L66" s="268">
        <f t="shared" si="17"/>
        <v>10.338323532286511</v>
      </c>
      <c r="M66" s="268">
        <f t="shared" si="17"/>
        <v>0</v>
      </c>
      <c r="N66" s="268">
        <f t="shared" si="17"/>
        <v>0</v>
      </c>
    </row>
    <row r="67" spans="1:16" s="225" customFormat="1" x14ac:dyDescent="0.25">
      <c r="A67" s="78"/>
      <c r="B67" s="269">
        <v>2022</v>
      </c>
      <c r="C67" s="269">
        <f t="shared" ref="C67:N67" si="18">B67+1</f>
        <v>2023</v>
      </c>
      <c r="D67" s="269">
        <f t="shared" si="18"/>
        <v>2024</v>
      </c>
      <c r="E67" s="269">
        <f t="shared" si="18"/>
        <v>2025</v>
      </c>
      <c r="F67" s="269">
        <f t="shared" si="18"/>
        <v>2026</v>
      </c>
      <c r="G67" s="269">
        <f t="shared" si="18"/>
        <v>2027</v>
      </c>
      <c r="H67" s="269">
        <f t="shared" si="18"/>
        <v>2028</v>
      </c>
      <c r="I67" s="269">
        <f t="shared" si="18"/>
        <v>2029</v>
      </c>
      <c r="J67" s="269">
        <f t="shared" si="18"/>
        <v>2030</v>
      </c>
      <c r="K67" s="269">
        <f t="shared" si="18"/>
        <v>2031</v>
      </c>
      <c r="L67" s="269">
        <f t="shared" si="18"/>
        <v>2032</v>
      </c>
      <c r="M67" s="269">
        <f t="shared" si="18"/>
        <v>2033</v>
      </c>
      <c r="N67" s="269">
        <f t="shared" si="18"/>
        <v>2034</v>
      </c>
    </row>
    <row r="68" spans="1:16" s="225" customFormat="1" x14ac:dyDescent="0.25"/>
    <row r="69" spans="1:16" s="225" customFormat="1" x14ac:dyDescent="0.25"/>
    <row r="70" spans="1:16" s="225" customFormat="1" x14ac:dyDescent="0.25"/>
    <row r="71" spans="1:16" s="225" customFormat="1" x14ac:dyDescent="0.25"/>
    <row r="72" spans="1:16" s="305" customFormat="1" hidden="1" x14ac:dyDescent="0.25">
      <c r="A72" s="303" t="s">
        <v>555</v>
      </c>
      <c r="B72" s="304">
        <v>0.5</v>
      </c>
      <c r="C72" s="304">
        <f>B72+1</f>
        <v>1.5</v>
      </c>
      <c r="D72" s="304">
        <f t="shared" ref="D72:N72" si="19">C72+1</f>
        <v>2.5</v>
      </c>
      <c r="E72" s="304">
        <f t="shared" si="19"/>
        <v>3.5</v>
      </c>
      <c r="F72" s="304">
        <f t="shared" si="19"/>
        <v>4.5</v>
      </c>
      <c r="G72" s="304">
        <f t="shared" si="19"/>
        <v>5.5</v>
      </c>
      <c r="H72" s="304">
        <f t="shared" si="19"/>
        <v>6.5</v>
      </c>
      <c r="I72" s="304">
        <f t="shared" si="19"/>
        <v>7.5</v>
      </c>
      <c r="J72" s="304">
        <f t="shared" si="19"/>
        <v>8.5</v>
      </c>
      <c r="K72" s="304">
        <f t="shared" si="19"/>
        <v>9.5</v>
      </c>
      <c r="L72" s="304">
        <f t="shared" si="19"/>
        <v>10.5</v>
      </c>
      <c r="M72" s="304">
        <f t="shared" si="19"/>
        <v>11.5</v>
      </c>
      <c r="N72" s="304">
        <f t="shared" si="19"/>
        <v>12.5</v>
      </c>
      <c r="O72" s="304"/>
      <c r="P72" s="304"/>
    </row>
    <row r="73" spans="1:16" s="225" customFormat="1" hidden="1" x14ac:dyDescent="0.25">
      <c r="A73" s="272"/>
      <c r="B73" s="273">
        <v>2024</v>
      </c>
      <c r="C73" s="273">
        <v>2025</v>
      </c>
      <c r="D73" s="273">
        <v>2026</v>
      </c>
      <c r="E73" s="273">
        <v>2027</v>
      </c>
      <c r="F73" s="273">
        <v>2028</v>
      </c>
      <c r="G73" s="273">
        <v>2029</v>
      </c>
      <c r="H73" s="273">
        <v>2030</v>
      </c>
      <c r="I73" s="273">
        <v>2031</v>
      </c>
      <c r="J73" s="273">
        <v>2032</v>
      </c>
      <c r="K73" s="273">
        <v>2033</v>
      </c>
      <c r="L73" s="273">
        <v>2034</v>
      </c>
      <c r="M73" s="273">
        <v>2035</v>
      </c>
      <c r="N73" s="273">
        <v>2036</v>
      </c>
      <c r="O73" s="273">
        <v>2037</v>
      </c>
    </row>
    <row r="74" spans="1:16" s="225" customFormat="1" hidden="1" x14ac:dyDescent="0.25">
      <c r="A74" s="274" t="s">
        <v>534</v>
      </c>
      <c r="B74" s="275">
        <v>1</v>
      </c>
      <c r="C74" s="275">
        <v>2</v>
      </c>
      <c r="D74" s="275">
        <v>3</v>
      </c>
      <c r="E74" s="275">
        <v>4</v>
      </c>
      <c r="F74" s="275">
        <v>5</v>
      </c>
      <c r="G74" s="275">
        <v>6</v>
      </c>
      <c r="H74" s="275">
        <v>7</v>
      </c>
      <c r="I74" s="275">
        <v>8</v>
      </c>
      <c r="J74" s="275">
        <v>9</v>
      </c>
      <c r="K74" s="275">
        <v>10</v>
      </c>
      <c r="L74" s="275">
        <v>11</v>
      </c>
      <c r="M74" s="275">
        <v>12</v>
      </c>
      <c r="N74" s="275">
        <v>13</v>
      </c>
      <c r="O74" s="275">
        <v>14</v>
      </c>
      <c r="P74" s="269"/>
    </row>
    <row r="75" spans="1:16" s="225" customFormat="1" hidden="1" x14ac:dyDescent="0.25">
      <c r="A75" s="276" t="s">
        <v>558</v>
      </c>
      <c r="B75" s="277">
        <f>B79*B80</f>
        <v>577500</v>
      </c>
      <c r="C75" s="277">
        <f t="shared" ref="C75:O75" si="20">C79*C80</f>
        <v>840840</v>
      </c>
      <c r="D75" s="277">
        <f t="shared" si="20"/>
        <v>1311710.3999999999</v>
      </c>
      <c r="E75" s="277">
        <f t="shared" si="20"/>
        <v>2114477.1647999999</v>
      </c>
      <c r="F75" s="277">
        <f t="shared" si="20"/>
        <v>3518490.0022272007</v>
      </c>
      <c r="G75" s="277">
        <f t="shared" si="20"/>
        <v>5488844.4034744324</v>
      </c>
      <c r="H75" s="277">
        <f t="shared" si="20"/>
        <v>8277177.3604394449</v>
      </c>
      <c r="I75" s="277">
        <f t="shared" si="20"/>
        <v>11621157.014056982</v>
      </c>
      <c r="J75" s="277">
        <f t="shared" si="20"/>
        <v>15711804.28300504</v>
      </c>
      <c r="K75" s="277">
        <f t="shared" si="20"/>
        <v>20425345.567906551</v>
      </c>
      <c r="L75" s="277">
        <f t="shared" si="20"/>
        <v>25490831.268747378</v>
      </c>
      <c r="M75" s="277">
        <f t="shared" si="20"/>
        <v>29161510.971447006</v>
      </c>
      <c r="N75" s="277">
        <f t="shared" si="20"/>
        <v>33360768.551335379</v>
      </c>
      <c r="O75" s="277">
        <f t="shared" si="20"/>
        <v>38164719.222727679</v>
      </c>
      <c r="P75" s="269"/>
    </row>
    <row r="76" spans="1:16" s="225" customFormat="1" hidden="1" x14ac:dyDescent="0.25">
      <c r="A76" s="278" t="s">
        <v>554</v>
      </c>
      <c r="B76" s="279"/>
      <c r="C76" s="279"/>
      <c r="D76" s="279"/>
      <c r="E76" s="279"/>
      <c r="F76" s="279"/>
      <c r="G76" s="279"/>
      <c r="H76" s="279"/>
      <c r="I76" s="279"/>
      <c r="J76" s="279"/>
      <c r="K76" s="279"/>
      <c r="L76" s="279"/>
      <c r="M76" s="279"/>
      <c r="N76" s="279"/>
      <c r="O76" s="279"/>
      <c r="P76" s="269"/>
    </row>
    <row r="77" spans="1:16" s="225" customFormat="1" hidden="1" x14ac:dyDescent="0.25">
      <c r="A77" s="278" t="s">
        <v>553</v>
      </c>
      <c r="B77" s="295">
        <v>550</v>
      </c>
      <c r="C77" s="295">
        <f>B77*1.4</f>
        <v>770</v>
      </c>
      <c r="D77" s="295">
        <f>C77*1.5</f>
        <v>1155</v>
      </c>
      <c r="E77" s="295">
        <f>D77*1.55</f>
        <v>1790.25</v>
      </c>
      <c r="F77" s="295">
        <f>E77*1.6</f>
        <v>2864.4</v>
      </c>
      <c r="G77" s="295">
        <f>F77*1.5</f>
        <v>4296.6000000000004</v>
      </c>
      <c r="H77" s="295">
        <f>G77*1.45</f>
        <v>6230.0700000000006</v>
      </c>
      <c r="I77" s="295">
        <f>H77*1.35</f>
        <v>8410.5945000000011</v>
      </c>
      <c r="J77" s="295">
        <f>I77*1.3</f>
        <v>10933.772850000001</v>
      </c>
      <c r="K77" s="295">
        <f>J77*1.25</f>
        <v>13667.216062500001</v>
      </c>
      <c r="L77" s="295">
        <f>K77*1.2</f>
        <v>16400.659275000002</v>
      </c>
      <c r="M77" s="295">
        <f>L77*1.1</f>
        <v>18040.725202500005</v>
      </c>
      <c r="N77" s="295">
        <f>M77*1.1</f>
        <v>19844.797722750009</v>
      </c>
      <c r="O77" s="295">
        <f t="shared" ref="O77" si="21">N77*1.1</f>
        <v>21829.27749502501</v>
      </c>
      <c r="P77" s="269"/>
    </row>
    <row r="78" spans="1:16" s="225" customFormat="1" hidden="1" x14ac:dyDescent="0.25">
      <c r="A78" s="278" t="s">
        <v>559</v>
      </c>
      <c r="B78" s="279">
        <v>3000</v>
      </c>
      <c r="C78" s="279">
        <f>B78*1.04</f>
        <v>3120</v>
      </c>
      <c r="D78" s="279">
        <f t="shared" ref="D78:O78" si="22">C78*1.04</f>
        <v>3244.8</v>
      </c>
      <c r="E78" s="279">
        <f t="shared" si="22"/>
        <v>3374.5920000000001</v>
      </c>
      <c r="F78" s="279">
        <f t="shared" si="22"/>
        <v>3509.5756800000004</v>
      </c>
      <c r="G78" s="279">
        <f t="shared" si="22"/>
        <v>3649.9587072000004</v>
      </c>
      <c r="H78" s="279">
        <f t="shared" si="22"/>
        <v>3795.9570554880006</v>
      </c>
      <c r="I78" s="279">
        <f t="shared" si="22"/>
        <v>3947.795337707521</v>
      </c>
      <c r="J78" s="279">
        <f t="shared" si="22"/>
        <v>4105.7071512158218</v>
      </c>
      <c r="K78" s="279">
        <f t="shared" si="22"/>
        <v>4269.9354372644548</v>
      </c>
      <c r="L78" s="279">
        <f t="shared" si="22"/>
        <v>4440.7328547550333</v>
      </c>
      <c r="M78" s="279">
        <f t="shared" si="22"/>
        <v>4618.3621689452348</v>
      </c>
      <c r="N78" s="279">
        <f t="shared" si="22"/>
        <v>4803.0966557030442</v>
      </c>
      <c r="O78" s="279">
        <f t="shared" si="22"/>
        <v>4995.2205219311663</v>
      </c>
      <c r="P78" s="269"/>
    </row>
    <row r="79" spans="1:16" s="225" customFormat="1" hidden="1" x14ac:dyDescent="0.25">
      <c r="A79" s="278" t="s">
        <v>537</v>
      </c>
      <c r="B79" s="279">
        <f>B77*B78</f>
        <v>1650000</v>
      </c>
      <c r="C79" s="279">
        <f t="shared" ref="C79:O79" si="23">C77*C78</f>
        <v>2402400</v>
      </c>
      <c r="D79" s="279">
        <f t="shared" si="23"/>
        <v>3747744</v>
      </c>
      <c r="E79" s="279">
        <f t="shared" si="23"/>
        <v>6041363.3279999997</v>
      </c>
      <c r="F79" s="279">
        <f t="shared" si="23"/>
        <v>10052828.577792002</v>
      </c>
      <c r="G79" s="279">
        <f t="shared" si="23"/>
        <v>15682412.581355523</v>
      </c>
      <c r="H79" s="279">
        <f t="shared" si="23"/>
        <v>23649078.172684129</v>
      </c>
      <c r="I79" s="279">
        <f t="shared" si="23"/>
        <v>33203305.754448522</v>
      </c>
      <c r="J79" s="279">
        <f t="shared" si="23"/>
        <v>44890869.380014405</v>
      </c>
      <c r="K79" s="279">
        <f t="shared" si="23"/>
        <v>58358130.194018722</v>
      </c>
      <c r="L79" s="279">
        <f t="shared" si="23"/>
        <v>72830946.48213537</v>
      </c>
      <c r="M79" s="279">
        <f t="shared" si="23"/>
        <v>83318602.775562882</v>
      </c>
      <c r="N79" s="279">
        <f t="shared" si="23"/>
        <v>95316481.57524395</v>
      </c>
      <c r="O79" s="279">
        <f t="shared" si="23"/>
        <v>109042054.92207909</v>
      </c>
      <c r="P79" s="269"/>
    </row>
    <row r="80" spans="1:16" s="225" customFormat="1" hidden="1" x14ac:dyDescent="0.25">
      <c r="A80" s="278" t="s">
        <v>557</v>
      </c>
      <c r="B80" s="296">
        <v>0.35</v>
      </c>
      <c r="C80" s="296">
        <v>0.35</v>
      </c>
      <c r="D80" s="296">
        <v>0.35</v>
      </c>
      <c r="E80" s="296">
        <v>0.35</v>
      </c>
      <c r="F80" s="296">
        <v>0.35</v>
      </c>
      <c r="G80" s="296">
        <v>0.35</v>
      </c>
      <c r="H80" s="296">
        <v>0.35</v>
      </c>
      <c r="I80" s="296">
        <v>0.35</v>
      </c>
      <c r="J80" s="296">
        <v>0.35</v>
      </c>
      <c r="K80" s="296">
        <v>0.35</v>
      </c>
      <c r="L80" s="296">
        <v>0.35</v>
      </c>
      <c r="M80" s="296">
        <v>0.35</v>
      </c>
      <c r="N80" s="296">
        <v>0.35</v>
      </c>
      <c r="O80" s="296">
        <v>0.35</v>
      </c>
      <c r="P80" s="269"/>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533</v>
      </c>
    </row>
    <row r="4" spans="1:44" ht="18.75" x14ac:dyDescent="0.3">
      <c r="K4" s="3"/>
    </row>
    <row r="5" spans="1:44" x14ac:dyDescent="0.25">
      <c r="A5" s="317" t="str">
        <f>'2. паспорт  ТП'!A4:S4</f>
        <v>Год раскрытия информации: 2023 год</v>
      </c>
      <c r="B5" s="317"/>
      <c r="C5" s="317"/>
      <c r="D5" s="317"/>
      <c r="E5" s="317"/>
      <c r="F5" s="317"/>
      <c r="G5" s="317"/>
      <c r="H5" s="317"/>
      <c r="I5" s="317"/>
      <c r="J5" s="317"/>
      <c r="K5" s="317"/>
      <c r="L5" s="317"/>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21" t="s">
        <v>7</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5" t="str">
        <f>'1. паспорт местоположение'!A9:C9</f>
        <v>Акционерное общество "Россети Янтарь"</v>
      </c>
      <c r="B9" s="325"/>
      <c r="C9" s="325"/>
      <c r="D9" s="325"/>
      <c r="E9" s="325"/>
      <c r="F9" s="325"/>
      <c r="G9" s="325"/>
      <c r="H9" s="325"/>
      <c r="I9" s="325"/>
      <c r="J9" s="325"/>
      <c r="K9" s="325"/>
      <c r="L9" s="325"/>
    </row>
    <row r="10" spans="1:44" x14ac:dyDescent="0.25">
      <c r="A10" s="318" t="s">
        <v>6</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5" t="str">
        <f>'1. паспорт местоположение'!A12:C12</f>
        <v>M_НИОКР14</v>
      </c>
      <c r="B12" s="325"/>
      <c r="C12" s="325"/>
      <c r="D12" s="325"/>
      <c r="E12" s="325"/>
      <c r="F12" s="325"/>
      <c r="G12" s="325"/>
      <c r="H12" s="325"/>
      <c r="I12" s="325"/>
      <c r="J12" s="325"/>
      <c r="K12" s="325"/>
      <c r="L12" s="325"/>
    </row>
    <row r="13" spans="1:44" x14ac:dyDescent="0.25">
      <c r="A13" s="318" t="s">
        <v>5</v>
      </c>
      <c r="B13" s="318"/>
      <c r="C13" s="318"/>
      <c r="D13" s="318"/>
      <c r="E13" s="318"/>
      <c r="F13" s="318"/>
      <c r="G13" s="318"/>
      <c r="H13" s="318"/>
      <c r="I13" s="318"/>
      <c r="J13" s="318"/>
      <c r="K13" s="318"/>
      <c r="L13" s="318"/>
    </row>
    <row r="14" spans="1:44" ht="18.75" x14ac:dyDescent="0.25">
      <c r="A14" s="328"/>
      <c r="B14" s="328"/>
      <c r="C14" s="328"/>
      <c r="D14" s="328"/>
      <c r="E14" s="328"/>
      <c r="F14" s="328"/>
      <c r="G14" s="328"/>
      <c r="H14" s="328"/>
      <c r="I14" s="328"/>
      <c r="J14" s="328"/>
      <c r="K14" s="328"/>
      <c r="L14" s="328"/>
    </row>
    <row r="15" spans="1:44" ht="33.75" customHeight="1" x14ac:dyDescent="0.25">
      <c r="A15" s="33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36"/>
      <c r="C15" s="336"/>
      <c r="D15" s="336"/>
      <c r="E15" s="336"/>
      <c r="F15" s="336"/>
      <c r="G15" s="336"/>
      <c r="H15" s="336"/>
      <c r="I15" s="336"/>
      <c r="J15" s="336"/>
      <c r="K15" s="336"/>
      <c r="L15" s="336"/>
    </row>
    <row r="16" spans="1:44" x14ac:dyDescent="0.25">
      <c r="A16" s="318" t="s">
        <v>4</v>
      </c>
      <c r="B16" s="318"/>
      <c r="C16" s="318"/>
      <c r="D16" s="318"/>
      <c r="E16" s="318"/>
      <c r="F16" s="318"/>
      <c r="G16" s="318"/>
      <c r="H16" s="318"/>
      <c r="I16" s="318"/>
      <c r="J16" s="318"/>
      <c r="K16" s="318"/>
      <c r="L16" s="318"/>
    </row>
    <row r="17" spans="1:12" ht="15.75" customHeight="1" x14ac:dyDescent="0.25">
      <c r="L17" s="92"/>
    </row>
    <row r="18" spans="1:12" x14ac:dyDescent="0.25">
      <c r="K18" s="43"/>
    </row>
    <row r="19" spans="1:12" ht="15.75" customHeight="1" x14ac:dyDescent="0.25">
      <c r="A19" s="386" t="s">
        <v>432</v>
      </c>
      <c r="B19" s="386"/>
      <c r="C19" s="386"/>
      <c r="D19" s="386"/>
      <c r="E19" s="386"/>
      <c r="F19" s="386"/>
      <c r="G19" s="386"/>
      <c r="H19" s="386"/>
      <c r="I19" s="386"/>
      <c r="J19" s="386"/>
      <c r="K19" s="386"/>
      <c r="L19" s="386"/>
    </row>
    <row r="20" spans="1:12" x14ac:dyDescent="0.25">
      <c r="A20" s="93"/>
      <c r="B20" s="93"/>
      <c r="C20" s="42"/>
      <c r="D20" s="42"/>
      <c r="E20" s="42"/>
      <c r="F20" s="42"/>
      <c r="G20" s="42"/>
      <c r="H20" s="42"/>
      <c r="I20" s="42"/>
      <c r="J20" s="42"/>
      <c r="K20" s="42"/>
      <c r="L20" s="42"/>
    </row>
    <row r="21" spans="1:12" ht="28.5" customHeight="1" x14ac:dyDescent="0.25">
      <c r="A21" s="387" t="s">
        <v>218</v>
      </c>
      <c r="B21" s="387" t="s">
        <v>217</v>
      </c>
      <c r="C21" s="393" t="s">
        <v>364</v>
      </c>
      <c r="D21" s="393"/>
      <c r="E21" s="393"/>
      <c r="F21" s="393"/>
      <c r="G21" s="393"/>
      <c r="H21" s="393"/>
      <c r="I21" s="388" t="s">
        <v>216</v>
      </c>
      <c r="J21" s="390" t="s">
        <v>366</v>
      </c>
      <c r="K21" s="387" t="s">
        <v>215</v>
      </c>
      <c r="L21" s="389" t="s">
        <v>365</v>
      </c>
    </row>
    <row r="22" spans="1:12" ht="58.5" customHeight="1" x14ac:dyDescent="0.25">
      <c r="A22" s="387"/>
      <c r="B22" s="387"/>
      <c r="C22" s="394" t="s">
        <v>545</v>
      </c>
      <c r="D22" s="394"/>
      <c r="E22" s="394" t="s">
        <v>9</v>
      </c>
      <c r="F22" s="394"/>
      <c r="G22" s="394" t="s">
        <v>546</v>
      </c>
      <c r="H22" s="394"/>
      <c r="I22" s="388"/>
      <c r="J22" s="391"/>
      <c r="K22" s="387"/>
      <c r="L22" s="389"/>
    </row>
    <row r="23" spans="1:12" ht="31.5" x14ac:dyDescent="0.25">
      <c r="A23" s="387"/>
      <c r="B23" s="387"/>
      <c r="C23" s="41" t="s">
        <v>214</v>
      </c>
      <c r="D23" s="41" t="s">
        <v>213</v>
      </c>
      <c r="E23" s="41" t="s">
        <v>214</v>
      </c>
      <c r="F23" s="41" t="s">
        <v>213</v>
      </c>
      <c r="G23" s="41" t="s">
        <v>214</v>
      </c>
      <c r="H23" s="41" t="s">
        <v>213</v>
      </c>
      <c r="I23" s="388"/>
      <c r="J23" s="392"/>
      <c r="K23" s="387"/>
      <c r="L23" s="389"/>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11"/>
      <c r="D25" s="311"/>
      <c r="E25" s="39"/>
      <c r="F25" s="39"/>
      <c r="G25" s="311"/>
      <c r="H25" s="311"/>
      <c r="I25" s="39"/>
      <c r="J25" s="39"/>
      <c r="K25" s="35"/>
      <c r="L25" s="133"/>
    </row>
    <row r="26" spans="1:12" ht="21.75" customHeight="1" x14ac:dyDescent="0.25">
      <c r="A26" s="37" t="s">
        <v>211</v>
      </c>
      <c r="B26" s="40" t="s">
        <v>371</v>
      </c>
      <c r="C26" s="312" t="s">
        <v>467</v>
      </c>
      <c r="D26" s="312" t="s">
        <v>467</v>
      </c>
      <c r="E26" s="83" t="s">
        <v>467</v>
      </c>
      <c r="F26" s="83" t="s">
        <v>467</v>
      </c>
      <c r="G26" s="312" t="s">
        <v>467</v>
      </c>
      <c r="H26" s="312" t="s">
        <v>467</v>
      </c>
      <c r="I26" s="280"/>
      <c r="J26" s="280"/>
      <c r="K26" s="80"/>
      <c r="L26" s="80"/>
    </row>
    <row r="27" spans="1:12" s="25" customFormat="1" ht="39" customHeight="1" x14ac:dyDescent="0.25">
      <c r="A27" s="37" t="s">
        <v>210</v>
      </c>
      <c r="B27" s="40" t="s">
        <v>373</v>
      </c>
      <c r="C27" s="312" t="s">
        <v>467</v>
      </c>
      <c r="D27" s="312" t="s">
        <v>467</v>
      </c>
      <c r="E27" s="83" t="s">
        <v>467</v>
      </c>
      <c r="F27" s="83" t="s">
        <v>467</v>
      </c>
      <c r="G27" s="312" t="s">
        <v>467</v>
      </c>
      <c r="H27" s="312" t="s">
        <v>467</v>
      </c>
      <c r="I27" s="280"/>
      <c r="J27" s="280"/>
      <c r="K27" s="80"/>
      <c r="L27" s="80"/>
    </row>
    <row r="28" spans="1:12" s="25" customFormat="1" ht="70.5" customHeight="1" x14ac:dyDescent="0.25">
      <c r="A28" s="37" t="s">
        <v>372</v>
      </c>
      <c r="B28" s="40" t="s">
        <v>377</v>
      </c>
      <c r="C28" s="312" t="s">
        <v>467</v>
      </c>
      <c r="D28" s="312" t="s">
        <v>467</v>
      </c>
      <c r="E28" s="83" t="s">
        <v>467</v>
      </c>
      <c r="F28" s="83" t="s">
        <v>467</v>
      </c>
      <c r="G28" s="312" t="s">
        <v>467</v>
      </c>
      <c r="H28" s="312" t="s">
        <v>467</v>
      </c>
      <c r="I28" s="280"/>
      <c r="J28" s="280"/>
      <c r="K28" s="80"/>
      <c r="L28" s="80"/>
    </row>
    <row r="29" spans="1:12" s="25" customFormat="1" ht="54" customHeight="1" x14ac:dyDescent="0.25">
      <c r="A29" s="37" t="s">
        <v>209</v>
      </c>
      <c r="B29" s="40" t="s">
        <v>376</v>
      </c>
      <c r="C29" s="312" t="s">
        <v>467</v>
      </c>
      <c r="D29" s="312" t="s">
        <v>467</v>
      </c>
      <c r="E29" s="83" t="s">
        <v>467</v>
      </c>
      <c r="F29" s="83" t="s">
        <v>467</v>
      </c>
      <c r="G29" s="312" t="s">
        <v>467</v>
      </c>
      <c r="H29" s="312" t="s">
        <v>467</v>
      </c>
      <c r="I29" s="280"/>
      <c r="J29" s="280"/>
      <c r="K29" s="80"/>
      <c r="L29" s="80"/>
    </row>
    <row r="30" spans="1:12" s="25" customFormat="1" ht="42" customHeight="1" x14ac:dyDescent="0.25">
      <c r="A30" s="37" t="s">
        <v>208</v>
      </c>
      <c r="B30" s="40" t="s">
        <v>378</v>
      </c>
      <c r="C30" s="312" t="s">
        <v>467</v>
      </c>
      <c r="D30" s="312" t="s">
        <v>467</v>
      </c>
      <c r="E30" s="83" t="s">
        <v>467</v>
      </c>
      <c r="F30" s="83" t="s">
        <v>467</v>
      </c>
      <c r="G30" s="312" t="s">
        <v>467</v>
      </c>
      <c r="H30" s="312" t="s">
        <v>467</v>
      </c>
      <c r="I30" s="280"/>
      <c r="J30" s="280"/>
      <c r="K30" s="80"/>
      <c r="L30" s="80"/>
    </row>
    <row r="31" spans="1:12" s="25" customFormat="1" ht="37.5" customHeight="1" x14ac:dyDescent="0.25">
      <c r="A31" s="37" t="s">
        <v>207</v>
      </c>
      <c r="B31" s="36" t="s">
        <v>374</v>
      </c>
      <c r="C31" s="312" t="s">
        <v>467</v>
      </c>
      <c r="D31" s="312" t="s">
        <v>467</v>
      </c>
      <c r="E31" s="83" t="s">
        <v>467</v>
      </c>
      <c r="F31" s="83" t="s">
        <v>467</v>
      </c>
      <c r="G31" s="312" t="s">
        <v>467</v>
      </c>
      <c r="H31" s="312" t="s">
        <v>467</v>
      </c>
      <c r="I31" s="280"/>
      <c r="J31" s="280"/>
      <c r="K31" s="80"/>
      <c r="L31" s="80"/>
    </row>
    <row r="32" spans="1:12" s="25" customFormat="1" ht="31.5" x14ac:dyDescent="0.25">
      <c r="A32" s="37" t="s">
        <v>205</v>
      </c>
      <c r="B32" s="36" t="s">
        <v>379</v>
      </c>
      <c r="C32" s="312" t="s">
        <v>467</v>
      </c>
      <c r="D32" s="312" t="s">
        <v>467</v>
      </c>
      <c r="E32" s="83" t="s">
        <v>467</v>
      </c>
      <c r="F32" s="83" t="s">
        <v>467</v>
      </c>
      <c r="G32" s="312" t="s">
        <v>467</v>
      </c>
      <c r="H32" s="312" t="s">
        <v>467</v>
      </c>
      <c r="I32" s="280"/>
      <c r="J32" s="280"/>
      <c r="K32" s="80"/>
      <c r="L32" s="80"/>
    </row>
    <row r="33" spans="1:12" s="25" customFormat="1" ht="37.5" customHeight="1" x14ac:dyDescent="0.25">
      <c r="A33" s="37" t="s">
        <v>390</v>
      </c>
      <c r="B33" s="36" t="s">
        <v>307</v>
      </c>
      <c r="C33" s="312" t="s">
        <v>467</v>
      </c>
      <c r="D33" s="312" t="s">
        <v>467</v>
      </c>
      <c r="E33" s="83" t="s">
        <v>467</v>
      </c>
      <c r="F33" s="83" t="s">
        <v>467</v>
      </c>
      <c r="G33" s="312" t="s">
        <v>467</v>
      </c>
      <c r="H33" s="312" t="s">
        <v>467</v>
      </c>
      <c r="I33" s="280"/>
      <c r="J33" s="280"/>
      <c r="K33" s="80"/>
      <c r="L33" s="80"/>
    </row>
    <row r="34" spans="1:12" s="25" customFormat="1" ht="47.25" customHeight="1" x14ac:dyDescent="0.25">
      <c r="A34" s="37" t="s">
        <v>391</v>
      </c>
      <c r="B34" s="36" t="s">
        <v>383</v>
      </c>
      <c r="C34" s="312" t="s">
        <v>467</v>
      </c>
      <c r="D34" s="312" t="s">
        <v>467</v>
      </c>
      <c r="E34" s="83" t="s">
        <v>467</v>
      </c>
      <c r="F34" s="83" t="s">
        <v>467</v>
      </c>
      <c r="G34" s="312" t="s">
        <v>467</v>
      </c>
      <c r="H34" s="312" t="s">
        <v>467</v>
      </c>
      <c r="I34" s="280"/>
      <c r="J34" s="280"/>
      <c r="K34" s="80"/>
      <c r="L34" s="80"/>
    </row>
    <row r="35" spans="1:12" s="25" customFormat="1" ht="49.5" customHeight="1" x14ac:dyDescent="0.25">
      <c r="A35" s="37" t="s">
        <v>392</v>
      </c>
      <c r="B35" s="36" t="s">
        <v>206</v>
      </c>
      <c r="C35" s="312" t="s">
        <v>467</v>
      </c>
      <c r="D35" s="312" t="s">
        <v>467</v>
      </c>
      <c r="E35" s="83" t="s">
        <v>467</v>
      </c>
      <c r="F35" s="83" t="s">
        <v>467</v>
      </c>
      <c r="G35" s="312" t="s">
        <v>467</v>
      </c>
      <c r="H35" s="312" t="s">
        <v>467</v>
      </c>
      <c r="I35" s="280"/>
      <c r="J35" s="280"/>
      <c r="K35" s="80"/>
      <c r="L35" s="80"/>
    </row>
    <row r="36" spans="1:12" ht="37.5" customHeight="1" x14ac:dyDescent="0.25">
      <c r="A36" s="37" t="s">
        <v>393</v>
      </c>
      <c r="B36" s="36" t="s">
        <v>375</v>
      </c>
      <c r="C36" s="312" t="s">
        <v>467</v>
      </c>
      <c r="D36" s="312" t="s">
        <v>467</v>
      </c>
      <c r="E36" s="83" t="s">
        <v>467</v>
      </c>
      <c r="F36" s="83" t="s">
        <v>467</v>
      </c>
      <c r="G36" s="312" t="s">
        <v>467</v>
      </c>
      <c r="H36" s="312" t="s">
        <v>467</v>
      </c>
      <c r="I36" s="280"/>
      <c r="J36" s="280"/>
      <c r="K36" s="80"/>
      <c r="L36" s="80"/>
    </row>
    <row r="37" spans="1:12" x14ac:dyDescent="0.25">
      <c r="A37" s="37" t="s">
        <v>394</v>
      </c>
      <c r="B37" s="36" t="s">
        <v>204</v>
      </c>
      <c r="C37" s="312" t="s">
        <v>467</v>
      </c>
      <c r="D37" s="312" t="s">
        <v>467</v>
      </c>
      <c r="E37" s="83" t="s">
        <v>467</v>
      </c>
      <c r="F37" s="83" t="s">
        <v>467</v>
      </c>
      <c r="G37" s="312" t="s">
        <v>467</v>
      </c>
      <c r="H37" s="312" t="s">
        <v>467</v>
      </c>
      <c r="I37" s="280"/>
      <c r="J37" s="280"/>
      <c r="K37" s="80"/>
      <c r="L37" s="80"/>
    </row>
    <row r="38" spans="1:12" x14ac:dyDescent="0.25">
      <c r="A38" s="37" t="s">
        <v>395</v>
      </c>
      <c r="B38" s="38" t="s">
        <v>203</v>
      </c>
      <c r="C38" s="312"/>
      <c r="D38" s="312"/>
      <c r="E38" s="35"/>
      <c r="F38" s="35"/>
      <c r="G38" s="312"/>
      <c r="H38" s="312"/>
      <c r="I38" s="35"/>
      <c r="J38" s="80"/>
      <c r="K38" s="80"/>
      <c r="L38" s="80"/>
    </row>
    <row r="39" spans="1:12" ht="72.75" customHeight="1" x14ac:dyDescent="0.25">
      <c r="A39" s="37">
        <v>2</v>
      </c>
      <c r="B39" s="87" t="s">
        <v>380</v>
      </c>
      <c r="C39" s="312" t="s">
        <v>467</v>
      </c>
      <c r="D39" s="312" t="s">
        <v>467</v>
      </c>
      <c r="E39" s="83" t="s">
        <v>467</v>
      </c>
      <c r="F39" s="83" t="s">
        <v>467</v>
      </c>
      <c r="G39" s="312" t="s">
        <v>467</v>
      </c>
      <c r="H39" s="312" t="s">
        <v>467</v>
      </c>
      <c r="I39" s="83"/>
      <c r="J39" s="80"/>
      <c r="K39" s="80"/>
      <c r="L39" s="80"/>
    </row>
    <row r="40" spans="1:12" ht="33.75" customHeight="1" x14ac:dyDescent="0.25">
      <c r="A40" s="37" t="s">
        <v>202</v>
      </c>
      <c r="B40" s="36" t="s">
        <v>382</v>
      </c>
      <c r="C40" s="312" t="s">
        <v>467</v>
      </c>
      <c r="D40" s="312" t="s">
        <v>467</v>
      </c>
      <c r="E40" s="83" t="s">
        <v>467</v>
      </c>
      <c r="F40" s="83" t="s">
        <v>467</v>
      </c>
      <c r="G40" s="312" t="s">
        <v>467</v>
      </c>
      <c r="H40" s="312" t="s">
        <v>467</v>
      </c>
      <c r="I40" s="83"/>
      <c r="J40" s="80"/>
      <c r="K40" s="80"/>
      <c r="L40" s="80"/>
    </row>
    <row r="41" spans="1:12" ht="63" customHeight="1" x14ac:dyDescent="0.25">
      <c r="A41" s="37" t="s">
        <v>201</v>
      </c>
      <c r="B41" s="38" t="s">
        <v>461</v>
      </c>
      <c r="C41" s="312"/>
      <c r="D41" s="312"/>
      <c r="E41" s="83"/>
      <c r="F41" s="83"/>
      <c r="G41" s="312"/>
      <c r="H41" s="312"/>
      <c r="I41" s="35"/>
      <c r="J41" s="80"/>
      <c r="K41" s="80"/>
      <c r="L41" s="80"/>
    </row>
    <row r="42" spans="1:12" ht="58.5" customHeight="1" x14ac:dyDescent="0.25">
      <c r="A42" s="37">
        <v>3</v>
      </c>
      <c r="B42" s="36" t="s">
        <v>381</v>
      </c>
      <c r="C42" s="312" t="s">
        <v>467</v>
      </c>
      <c r="D42" s="312" t="s">
        <v>467</v>
      </c>
      <c r="E42" s="83" t="s">
        <v>467</v>
      </c>
      <c r="F42" s="83" t="s">
        <v>467</v>
      </c>
      <c r="G42" s="312" t="s">
        <v>467</v>
      </c>
      <c r="H42" s="312" t="s">
        <v>467</v>
      </c>
      <c r="I42" s="83"/>
      <c r="J42" s="80"/>
      <c r="K42" s="80"/>
      <c r="L42" s="80"/>
    </row>
    <row r="43" spans="1:12" ht="34.5" customHeight="1" x14ac:dyDescent="0.25">
      <c r="A43" s="37" t="s">
        <v>200</v>
      </c>
      <c r="B43" s="36" t="s">
        <v>198</v>
      </c>
      <c r="C43" s="312" t="s">
        <v>467</v>
      </c>
      <c r="D43" s="312" t="s">
        <v>467</v>
      </c>
      <c r="E43" s="83" t="s">
        <v>467</v>
      </c>
      <c r="F43" s="83" t="s">
        <v>467</v>
      </c>
      <c r="G43" s="312" t="s">
        <v>467</v>
      </c>
      <c r="H43" s="312" t="s">
        <v>467</v>
      </c>
      <c r="I43" s="83"/>
      <c r="J43" s="80"/>
      <c r="K43" s="80"/>
      <c r="L43" s="80"/>
    </row>
    <row r="44" spans="1:12" ht="24.75" customHeight="1" x14ac:dyDescent="0.25">
      <c r="A44" s="37" t="s">
        <v>199</v>
      </c>
      <c r="B44" s="36" t="s">
        <v>196</v>
      </c>
      <c r="C44" s="312" t="s">
        <v>467</v>
      </c>
      <c r="D44" s="312" t="s">
        <v>467</v>
      </c>
      <c r="E44" s="83" t="s">
        <v>467</v>
      </c>
      <c r="F44" s="83" t="s">
        <v>467</v>
      </c>
      <c r="G44" s="312" t="s">
        <v>467</v>
      </c>
      <c r="H44" s="312" t="s">
        <v>467</v>
      </c>
      <c r="I44" s="83"/>
      <c r="J44" s="80"/>
      <c r="K44" s="80"/>
      <c r="L44" s="80"/>
    </row>
    <row r="45" spans="1:12" ht="90.75" customHeight="1" x14ac:dyDescent="0.25">
      <c r="A45" s="37" t="s">
        <v>197</v>
      </c>
      <c r="B45" s="36" t="s">
        <v>386</v>
      </c>
      <c r="C45" s="312" t="s">
        <v>467</v>
      </c>
      <c r="D45" s="312" t="s">
        <v>467</v>
      </c>
      <c r="E45" s="83" t="s">
        <v>467</v>
      </c>
      <c r="F45" s="83" t="s">
        <v>467</v>
      </c>
      <c r="G45" s="312" t="s">
        <v>467</v>
      </c>
      <c r="H45" s="312" t="s">
        <v>467</v>
      </c>
      <c r="I45" s="83"/>
      <c r="J45" s="80"/>
      <c r="K45" s="80"/>
      <c r="L45" s="80"/>
    </row>
    <row r="46" spans="1:12" ht="167.25" customHeight="1" x14ac:dyDescent="0.25">
      <c r="A46" s="37" t="s">
        <v>195</v>
      </c>
      <c r="B46" s="36" t="s">
        <v>384</v>
      </c>
      <c r="C46" s="312" t="s">
        <v>467</v>
      </c>
      <c r="D46" s="312" t="s">
        <v>467</v>
      </c>
      <c r="E46" s="83" t="s">
        <v>467</v>
      </c>
      <c r="F46" s="83" t="s">
        <v>467</v>
      </c>
      <c r="G46" s="312" t="s">
        <v>467</v>
      </c>
      <c r="H46" s="312" t="s">
        <v>467</v>
      </c>
      <c r="I46" s="83"/>
      <c r="J46" s="80"/>
      <c r="K46" s="80"/>
      <c r="L46" s="80"/>
    </row>
    <row r="47" spans="1:12" ht="30.75" customHeight="1" x14ac:dyDescent="0.25">
      <c r="A47" s="37" t="s">
        <v>193</v>
      </c>
      <c r="B47" s="36" t="s">
        <v>194</v>
      </c>
      <c r="C47" s="312" t="s">
        <v>467</v>
      </c>
      <c r="D47" s="312" t="s">
        <v>467</v>
      </c>
      <c r="E47" s="83" t="s">
        <v>467</v>
      </c>
      <c r="F47" s="83" t="s">
        <v>467</v>
      </c>
      <c r="G47" s="312" t="s">
        <v>467</v>
      </c>
      <c r="H47" s="312" t="s">
        <v>467</v>
      </c>
      <c r="I47" s="83"/>
      <c r="J47" s="80"/>
      <c r="K47" s="80"/>
      <c r="L47" s="80"/>
    </row>
    <row r="48" spans="1:12" ht="37.5" customHeight="1" x14ac:dyDescent="0.25">
      <c r="A48" s="37" t="s">
        <v>396</v>
      </c>
      <c r="B48" s="38" t="s">
        <v>192</v>
      </c>
      <c r="C48" s="312"/>
      <c r="D48" s="312"/>
      <c r="E48" s="83"/>
      <c r="F48" s="83"/>
      <c r="G48" s="312"/>
      <c r="H48" s="312"/>
      <c r="I48" s="35"/>
      <c r="J48" s="80"/>
      <c r="K48" s="80"/>
      <c r="L48" s="80"/>
    </row>
    <row r="49" spans="1:12" ht="35.25" customHeight="1" x14ac:dyDescent="0.25">
      <c r="A49" s="37">
        <v>4</v>
      </c>
      <c r="B49" s="36" t="s">
        <v>190</v>
      </c>
      <c r="C49" s="312" t="s">
        <v>467</v>
      </c>
      <c r="D49" s="312" t="s">
        <v>467</v>
      </c>
      <c r="E49" s="83" t="s">
        <v>467</v>
      </c>
      <c r="F49" s="83" t="s">
        <v>467</v>
      </c>
      <c r="G49" s="312" t="s">
        <v>467</v>
      </c>
      <c r="H49" s="312" t="s">
        <v>467</v>
      </c>
      <c r="I49" s="83"/>
      <c r="J49" s="80"/>
      <c r="K49" s="80"/>
      <c r="L49" s="80"/>
    </row>
    <row r="50" spans="1:12" ht="86.25" customHeight="1" x14ac:dyDescent="0.25">
      <c r="A50" s="37" t="s">
        <v>191</v>
      </c>
      <c r="B50" s="36" t="s">
        <v>385</v>
      </c>
      <c r="C50" s="312" t="s">
        <v>467</v>
      </c>
      <c r="D50" s="312" t="s">
        <v>467</v>
      </c>
      <c r="E50" s="83" t="s">
        <v>467</v>
      </c>
      <c r="F50" s="83" t="s">
        <v>467</v>
      </c>
      <c r="G50" s="312" t="s">
        <v>467</v>
      </c>
      <c r="H50" s="312" t="s">
        <v>467</v>
      </c>
      <c r="I50" s="83"/>
      <c r="J50" s="80"/>
      <c r="K50" s="80"/>
      <c r="L50" s="80"/>
    </row>
    <row r="51" spans="1:12" ht="77.25" customHeight="1" x14ac:dyDescent="0.25">
      <c r="A51" s="37" t="s">
        <v>189</v>
      </c>
      <c r="B51" s="36" t="s">
        <v>387</v>
      </c>
      <c r="C51" s="312" t="s">
        <v>467</v>
      </c>
      <c r="D51" s="312" t="s">
        <v>467</v>
      </c>
      <c r="E51" s="83" t="s">
        <v>467</v>
      </c>
      <c r="F51" s="83" t="s">
        <v>467</v>
      </c>
      <c r="G51" s="312" t="s">
        <v>467</v>
      </c>
      <c r="H51" s="312" t="s">
        <v>467</v>
      </c>
      <c r="I51" s="83"/>
      <c r="J51" s="80"/>
      <c r="K51" s="80"/>
      <c r="L51" s="80"/>
    </row>
    <row r="52" spans="1:12" ht="71.25" customHeight="1" x14ac:dyDescent="0.25">
      <c r="A52" s="37" t="s">
        <v>187</v>
      </c>
      <c r="B52" s="36" t="s">
        <v>188</v>
      </c>
      <c r="C52" s="312" t="s">
        <v>467</v>
      </c>
      <c r="D52" s="312" t="s">
        <v>467</v>
      </c>
      <c r="E52" s="83" t="s">
        <v>467</v>
      </c>
      <c r="F52" s="83" t="s">
        <v>467</v>
      </c>
      <c r="G52" s="312" t="s">
        <v>467</v>
      </c>
      <c r="H52" s="312" t="s">
        <v>467</v>
      </c>
      <c r="I52" s="83"/>
      <c r="J52" s="80"/>
      <c r="K52" s="80"/>
      <c r="L52" s="80"/>
    </row>
    <row r="53" spans="1:12" ht="48" customHeight="1" x14ac:dyDescent="0.25">
      <c r="A53" s="37" t="s">
        <v>185</v>
      </c>
      <c r="B53" s="71" t="s">
        <v>388</v>
      </c>
      <c r="C53" s="313">
        <v>45352</v>
      </c>
      <c r="D53" s="313">
        <v>45382</v>
      </c>
      <c r="E53" s="79"/>
      <c r="F53" s="79"/>
      <c r="G53" s="313">
        <v>45352</v>
      </c>
      <c r="H53" s="313">
        <v>45382</v>
      </c>
      <c r="I53" s="83"/>
      <c r="J53" s="80"/>
      <c r="K53" s="80"/>
      <c r="L53" s="80"/>
    </row>
    <row r="54" spans="1:12" ht="46.5" customHeight="1" x14ac:dyDescent="0.25">
      <c r="A54" s="37" t="s">
        <v>389</v>
      </c>
      <c r="B54" s="36" t="s">
        <v>186</v>
      </c>
      <c r="C54" s="312" t="s">
        <v>467</v>
      </c>
      <c r="D54" s="312" t="s">
        <v>467</v>
      </c>
      <c r="E54" s="83" t="s">
        <v>467</v>
      </c>
      <c r="F54" s="83" t="s">
        <v>467</v>
      </c>
      <c r="G54" s="312" t="s">
        <v>467</v>
      </c>
      <c r="H54" s="312" t="s">
        <v>467</v>
      </c>
      <c r="I54" s="83"/>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2023-02-13T15:35:19Z</dcterms:modified>
</cp:coreProperties>
</file>