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_xlnm._FilterDatabase" localSheetId="8" hidden="1">'6.1. Паспорт сетевой график'!$A$24:$WVJ$24</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ПС'!$A$2:$T$51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M30" i="29" l="1"/>
  <c r="M24" i="29"/>
  <c r="B27" i="27" l="1"/>
  <c r="B25" i="28"/>
  <c r="N30" i="29"/>
  <c r="N24" i="29"/>
  <c r="R30" i="29"/>
  <c r="R24" i="29"/>
  <c r="L30" i="29"/>
  <c r="L24" i="29"/>
  <c r="P30" i="29"/>
  <c r="P24" i="29"/>
  <c r="R27" i="5" l="1"/>
  <c r="B113" i="27" l="1"/>
  <c r="N64" i="29" l="1"/>
  <c r="N63" i="29"/>
  <c r="N62" i="29"/>
  <c r="N61" i="29"/>
  <c r="N60" i="29"/>
  <c r="N59" i="29"/>
  <c r="N58" i="29"/>
  <c r="N57" i="29"/>
  <c r="N56" i="29"/>
  <c r="N55" i="29"/>
  <c r="N54" i="29"/>
  <c r="N53" i="29"/>
  <c r="N52" i="29"/>
  <c r="N51" i="29"/>
  <c r="N50" i="29"/>
  <c r="N49" i="29"/>
  <c r="N48" i="29"/>
  <c r="N47" i="29"/>
  <c r="N46" i="29"/>
  <c r="N45" i="29"/>
  <c r="N44" i="29"/>
  <c r="N43" i="29"/>
  <c r="N42" i="29"/>
  <c r="N41" i="29"/>
  <c r="N40" i="29"/>
  <c r="N39" i="29"/>
  <c r="N38" i="29"/>
  <c r="N37" i="29"/>
  <c r="N36" i="29"/>
  <c r="N35" i="29"/>
  <c r="D24" i="29"/>
  <c r="D30" i="29"/>
  <c r="F27" i="29"/>
  <c r="F31" i="29"/>
  <c r="F34" i="29"/>
  <c r="N27" i="13" l="1"/>
  <c r="N29" i="13"/>
  <c r="B96" i="27" l="1"/>
  <c r="B88" i="27"/>
  <c r="B29" i="27"/>
  <c r="B49" i="27"/>
  <c r="B32" i="27"/>
  <c r="H30" i="29" l="1"/>
  <c r="C63" i="29"/>
  <c r="C40" i="29"/>
  <c r="T40" i="29" s="1"/>
  <c r="T37" i="29"/>
  <c r="U64" i="29"/>
  <c r="P64" i="29"/>
  <c r="T64" i="29" s="1"/>
  <c r="E64" i="29"/>
  <c r="F64" i="29" s="1"/>
  <c r="U63" i="29"/>
  <c r="T63" i="29"/>
  <c r="E63" i="29"/>
  <c r="F63" i="29" s="1"/>
  <c r="U62" i="29"/>
  <c r="T62" i="29"/>
  <c r="E62" i="29"/>
  <c r="F62" i="29" s="1"/>
  <c r="U61" i="29"/>
  <c r="T61" i="29"/>
  <c r="E61" i="29"/>
  <c r="F61" i="29" s="1"/>
  <c r="U60" i="29"/>
  <c r="T60" i="29"/>
  <c r="E60" i="29"/>
  <c r="F60" i="29" s="1"/>
  <c r="U59" i="29"/>
  <c r="T59" i="29"/>
  <c r="E59" i="29"/>
  <c r="F59" i="29" s="1"/>
  <c r="U58" i="29"/>
  <c r="T58" i="29"/>
  <c r="E58" i="29"/>
  <c r="F58" i="29" s="1"/>
  <c r="U57" i="29"/>
  <c r="T57" i="29"/>
  <c r="U56" i="29"/>
  <c r="U55" i="29"/>
  <c r="T55" i="29"/>
  <c r="E55" i="29"/>
  <c r="F55" i="29" s="1"/>
  <c r="U54" i="29"/>
  <c r="U53" i="29"/>
  <c r="T53" i="29"/>
  <c r="E53" i="29"/>
  <c r="F53" i="29" s="1"/>
  <c r="U52" i="29"/>
  <c r="U51" i="29"/>
  <c r="T51" i="29"/>
  <c r="E51" i="29"/>
  <c r="F51" i="29" s="1"/>
  <c r="U50" i="29"/>
  <c r="T50" i="29"/>
  <c r="C50" i="29"/>
  <c r="C57" i="29" s="1"/>
  <c r="E57" i="29" s="1"/>
  <c r="F57" i="29" s="1"/>
  <c r="U49" i="29"/>
  <c r="T49" i="29"/>
  <c r="C49" i="29"/>
  <c r="E49" i="29" s="1"/>
  <c r="F49" i="29" s="1"/>
  <c r="U48" i="29"/>
  <c r="U47" i="29"/>
  <c r="U46" i="29"/>
  <c r="T46" i="29"/>
  <c r="C46" i="29"/>
  <c r="E46" i="29" s="1"/>
  <c r="F46" i="29" s="1"/>
  <c r="U45" i="29"/>
  <c r="U44" i="29"/>
  <c r="T44" i="29"/>
  <c r="C44" i="29"/>
  <c r="E44" i="29" s="1"/>
  <c r="F44" i="29" s="1"/>
  <c r="U43" i="29"/>
  <c r="T43" i="29"/>
  <c r="E43" i="29"/>
  <c r="F43" i="29" s="1"/>
  <c r="U42" i="29"/>
  <c r="T42" i="29"/>
  <c r="E42" i="29"/>
  <c r="F42" i="29" s="1"/>
  <c r="U41" i="29"/>
  <c r="T41" i="29"/>
  <c r="E41" i="29"/>
  <c r="F41" i="29" s="1"/>
  <c r="U40" i="29"/>
  <c r="U39" i="29"/>
  <c r="U38" i="29"/>
  <c r="T38" i="29"/>
  <c r="E38" i="29"/>
  <c r="F38" i="29" s="1"/>
  <c r="U37" i="29"/>
  <c r="U36" i="29"/>
  <c r="T36" i="29"/>
  <c r="E36" i="29"/>
  <c r="F36" i="29" s="1"/>
  <c r="U35" i="29"/>
  <c r="T35" i="29"/>
  <c r="E35" i="29"/>
  <c r="F35" i="29" s="1"/>
  <c r="U34" i="29"/>
  <c r="T34" i="29"/>
  <c r="U33" i="29"/>
  <c r="T33" i="29"/>
  <c r="E33" i="29"/>
  <c r="F33" i="29" s="1"/>
  <c r="U32" i="29"/>
  <c r="T32" i="29"/>
  <c r="E32" i="29"/>
  <c r="U31" i="29"/>
  <c r="T31" i="29"/>
  <c r="S30" i="29"/>
  <c r="Q30" i="29"/>
  <c r="O30" i="29"/>
  <c r="K30" i="29"/>
  <c r="J30" i="29"/>
  <c r="I30" i="29"/>
  <c r="G30" i="29"/>
  <c r="C30" i="29"/>
  <c r="U29" i="29"/>
  <c r="T29" i="29"/>
  <c r="E29" i="29"/>
  <c r="F29" i="29" s="1"/>
  <c r="U28" i="29"/>
  <c r="T28" i="29"/>
  <c r="E28" i="29"/>
  <c r="F28" i="29" s="1"/>
  <c r="U27" i="29"/>
  <c r="H24" i="29"/>
  <c r="U26" i="29"/>
  <c r="T26" i="29"/>
  <c r="E26" i="29"/>
  <c r="F26" i="29" s="1"/>
  <c r="U25" i="29"/>
  <c r="T25" i="29"/>
  <c r="E25" i="29"/>
  <c r="S24" i="29"/>
  <c r="Q24" i="29"/>
  <c r="O24" i="29"/>
  <c r="K24" i="29"/>
  <c r="J24" i="29"/>
  <c r="I24" i="29"/>
  <c r="G24" i="29"/>
  <c r="C24" i="29"/>
  <c r="C48" i="29" l="1"/>
  <c r="T48" i="29" s="1"/>
  <c r="U30" i="29"/>
  <c r="C49" i="7" s="1"/>
  <c r="F32" i="29"/>
  <c r="F30" i="29" s="1"/>
  <c r="E30" i="29"/>
  <c r="E48" i="29"/>
  <c r="F48" i="29" s="1"/>
  <c r="E50" i="29"/>
  <c r="F50" i="29" s="1"/>
  <c r="E24" i="29"/>
  <c r="F25" i="29"/>
  <c r="F24" i="29" s="1"/>
  <c r="C39" i="29"/>
  <c r="E39" i="29" s="1"/>
  <c r="F39" i="29" s="1"/>
  <c r="U24" i="29"/>
  <c r="C48" i="7" s="1"/>
  <c r="T24" i="29"/>
  <c r="B90" i="27"/>
  <c r="E37" i="29"/>
  <c r="F37" i="29" s="1"/>
  <c r="T39" i="29"/>
  <c r="C47" i="29"/>
  <c r="T27" i="29"/>
  <c r="T30" i="29"/>
  <c r="C45" i="29"/>
  <c r="E40" i="29"/>
  <c r="F40" i="29" s="1"/>
  <c r="E45" i="29" l="1"/>
  <c r="F45" i="29" s="1"/>
  <c r="C54" i="29"/>
  <c r="T45" i="29"/>
  <c r="E52" i="29"/>
  <c r="F52" i="29" s="1"/>
  <c r="T52" i="29"/>
  <c r="E47" i="29"/>
  <c r="F47" i="29" s="1"/>
  <c r="T47" i="29"/>
  <c r="C56" i="29"/>
  <c r="T56" i="29" l="1"/>
  <c r="E56" i="29"/>
  <c r="F56" i="29" s="1"/>
  <c r="E54" i="29"/>
  <c r="F54" i="29" s="1"/>
  <c r="T54" i="29"/>
  <c r="V28" i="17" l="1"/>
  <c r="U28" i="17"/>
  <c r="T28" i="17"/>
  <c r="Q28" i="17"/>
  <c r="O28" i="17"/>
  <c r="S28" i="17" s="1"/>
  <c r="J28" i="17"/>
  <c r="G28" i="17"/>
  <c r="F28" i="17"/>
  <c r="I28" i="17" s="1"/>
  <c r="B67" i="27" l="1"/>
  <c r="B34" i="27"/>
  <c r="B69" i="27" l="1"/>
  <c r="B94" i="27" s="1"/>
  <c r="B66" i="27"/>
  <c r="B30" i="27" s="1"/>
  <c r="B87" i="27"/>
  <c r="B68" i="27"/>
  <c r="A5" i="6" l="1"/>
  <c r="B22" i="27" l="1"/>
  <c r="B120" i="28" l="1"/>
  <c r="AS117" i="28"/>
  <c r="AR117" i="28"/>
  <c r="AQ117" i="28"/>
  <c r="AP117" i="28"/>
  <c r="AO117" i="28"/>
  <c r="AN117" i="28"/>
  <c r="AM117" i="28"/>
  <c r="AL117" i="28"/>
  <c r="AK117" i="28"/>
  <c r="AJ117" i="28"/>
  <c r="AI117" i="28"/>
  <c r="AH117" i="28"/>
  <c r="AG117" i="28"/>
  <c r="AF117" i="28"/>
  <c r="AE117" i="28"/>
  <c r="AD117" i="28"/>
  <c r="AC117" i="28"/>
  <c r="AB117" i="28"/>
  <c r="AA117" i="28"/>
  <c r="Z117" i="28"/>
  <c r="Y117" i="28"/>
  <c r="X117" i="28"/>
  <c r="W117" i="28"/>
  <c r="V117" i="28"/>
  <c r="U117" i="28"/>
  <c r="T117" i="28"/>
  <c r="S117" i="28"/>
  <c r="R117" i="28"/>
  <c r="N117" i="28"/>
  <c r="M117" i="28"/>
  <c r="L117" i="28"/>
  <c r="K117" i="28"/>
  <c r="J117" i="28"/>
  <c r="I117" i="28"/>
  <c r="H117" i="28"/>
  <c r="G117" i="28"/>
  <c r="F117" i="28"/>
  <c r="E117" i="28"/>
  <c r="D117" i="28"/>
  <c r="C117" i="28"/>
  <c r="B117" i="28"/>
  <c r="B118" i="28" s="1"/>
  <c r="M112" i="28"/>
  <c r="N112" i="28" s="1"/>
  <c r="O112" i="28" s="1"/>
  <c r="P112" i="28" s="1"/>
  <c r="Q112" i="28" s="1"/>
  <c r="R112" i="28" s="1"/>
  <c r="S112" i="28" s="1"/>
  <c r="T112" i="28" s="1"/>
  <c r="U112" i="28" s="1"/>
  <c r="V112" i="28" s="1"/>
  <c r="W112" i="28" s="1"/>
  <c r="X112" i="28" s="1"/>
  <c r="Y112" i="28" s="1"/>
  <c r="Z112" i="28" s="1"/>
  <c r="AA112" i="28" s="1"/>
  <c r="AB112" i="28" s="1"/>
  <c r="AC112" i="28" s="1"/>
  <c r="AD112" i="28" s="1"/>
  <c r="AE112" i="28" s="1"/>
  <c r="AF112" i="28" s="1"/>
  <c r="AG112" i="28" s="1"/>
  <c r="AH112" i="28" s="1"/>
  <c r="AI112" i="28" s="1"/>
  <c r="AJ112" i="28" s="1"/>
  <c r="AK112" i="28" s="1"/>
  <c r="AL112" i="28" s="1"/>
  <c r="AM112" i="28" s="1"/>
  <c r="AN112" i="28" s="1"/>
  <c r="AO112" i="28" s="1"/>
  <c r="AP112" i="28" s="1"/>
  <c r="AQ112" i="28" s="1"/>
  <c r="AR112" i="28" s="1"/>
  <c r="AS112" i="28" s="1"/>
  <c r="B111" i="28"/>
  <c r="C111" i="28" s="1"/>
  <c r="D111" i="28" s="1"/>
  <c r="E111" i="28" s="1"/>
  <c r="F111" i="28" s="1"/>
  <c r="G111" i="28" s="1"/>
  <c r="H111" i="28" s="1"/>
  <c r="I111" i="28" s="1"/>
  <c r="J111" i="28" s="1"/>
  <c r="K111" i="28" s="1"/>
  <c r="L111" i="28" s="1"/>
  <c r="M111" i="28" s="1"/>
  <c r="N111" i="28" s="1"/>
  <c r="O111" i="28" s="1"/>
  <c r="P111" i="28" s="1"/>
  <c r="Q111" i="28" s="1"/>
  <c r="R111" i="28" s="1"/>
  <c r="S111" i="28" s="1"/>
  <c r="T111" i="28" s="1"/>
  <c r="U111" i="28" s="1"/>
  <c r="V111" i="28" s="1"/>
  <c r="W111" i="28" s="1"/>
  <c r="X111" i="28" s="1"/>
  <c r="Y111" i="28" s="1"/>
  <c r="Z111" i="28" s="1"/>
  <c r="AA111" i="28" s="1"/>
  <c r="AB111" i="28" s="1"/>
  <c r="AC111" i="28" s="1"/>
  <c r="AD111" i="28" s="1"/>
  <c r="AE111" i="28" s="1"/>
  <c r="AF111" i="28" s="1"/>
  <c r="AG111" i="28" s="1"/>
  <c r="AH111" i="28" s="1"/>
  <c r="AI111" i="28" s="1"/>
  <c r="AJ111" i="28" s="1"/>
  <c r="AK111" i="28" s="1"/>
  <c r="AL111" i="28" s="1"/>
  <c r="AM111" i="28" s="1"/>
  <c r="AN111" i="28" s="1"/>
  <c r="AO111" i="28" s="1"/>
  <c r="AP111" i="28" s="1"/>
  <c r="AQ111" i="28" s="1"/>
  <c r="AR111" i="28" s="1"/>
  <c r="AS111" i="28" s="1"/>
  <c r="C108" i="28"/>
  <c r="D108" i="28" s="1"/>
  <c r="E108" i="28" s="1"/>
  <c r="F108" i="28" s="1"/>
  <c r="G108" i="28" s="1"/>
  <c r="H108" i="28" s="1"/>
  <c r="I108" i="28" s="1"/>
  <c r="J108" i="28" s="1"/>
  <c r="K108" i="28" s="1"/>
  <c r="L108" i="28" s="1"/>
  <c r="M108" i="28" s="1"/>
  <c r="N108" i="28" s="1"/>
  <c r="O108" i="28" s="1"/>
  <c r="P108" i="28" s="1"/>
  <c r="Q108" i="28" s="1"/>
  <c r="R108" i="28" s="1"/>
  <c r="S108" i="28" s="1"/>
  <c r="T108" i="28" s="1"/>
  <c r="U108" i="28" s="1"/>
  <c r="V108" i="28" s="1"/>
  <c r="W108" i="28" s="1"/>
  <c r="X108" i="28" s="1"/>
  <c r="Y108" i="28" s="1"/>
  <c r="Z108" i="28" s="1"/>
  <c r="AA108" i="28" s="1"/>
  <c r="AB108" i="28" s="1"/>
  <c r="AC108" i="28" s="1"/>
  <c r="AD108" i="28" s="1"/>
  <c r="AE108" i="28" s="1"/>
  <c r="AF108" i="28" s="1"/>
  <c r="AG108" i="28" s="1"/>
  <c r="AH108" i="28" s="1"/>
  <c r="AI108" i="28" s="1"/>
  <c r="AJ108" i="28" s="1"/>
  <c r="AK108" i="28" s="1"/>
  <c r="AL108" i="28" s="1"/>
  <c r="AM108" i="28" s="1"/>
  <c r="AN108" i="28" s="1"/>
  <c r="AO108" i="28" s="1"/>
  <c r="AP108" i="28" s="1"/>
  <c r="AQ108" i="28" s="1"/>
  <c r="AR108" i="28" s="1"/>
  <c r="AS108" i="28" s="1"/>
  <c r="B104" i="28"/>
  <c r="B97" i="28"/>
  <c r="B110" i="28" l="1"/>
  <c r="B106" i="28"/>
  <c r="B101" i="28"/>
  <c r="C120" i="28"/>
  <c r="D120" i="28" s="1"/>
  <c r="E120" i="28" s="1"/>
  <c r="F120" i="28" s="1"/>
  <c r="G120" i="28" s="1"/>
  <c r="H120" i="28" s="1"/>
  <c r="I120" i="28" s="1"/>
  <c r="J120" i="28" s="1"/>
  <c r="K120" i="28" s="1"/>
  <c r="L120" i="28" s="1"/>
  <c r="M120" i="28" s="1"/>
  <c r="N120" i="28" s="1"/>
  <c r="O120" i="28" s="1"/>
  <c r="P120" i="28" s="1"/>
  <c r="Q120" i="28" s="1"/>
  <c r="R120" i="28" s="1"/>
  <c r="S120" i="28" s="1"/>
  <c r="T120" i="28" s="1"/>
  <c r="U120" i="28" s="1"/>
  <c r="V120" i="28" s="1"/>
  <c r="W120" i="28" s="1"/>
  <c r="X120" i="28" s="1"/>
  <c r="Y120" i="28" s="1"/>
  <c r="Z120" i="28" s="1"/>
  <c r="AA120" i="28" s="1"/>
  <c r="AB120" i="28" s="1"/>
  <c r="AC120" i="28" s="1"/>
  <c r="AD120" i="28" s="1"/>
  <c r="AE120" i="28" s="1"/>
  <c r="AF120" i="28" s="1"/>
  <c r="AG120" i="28" s="1"/>
  <c r="AH120" i="28" s="1"/>
  <c r="AI120" i="28" s="1"/>
  <c r="AJ120" i="28" s="1"/>
  <c r="AK120" i="28" s="1"/>
  <c r="AL120" i="28" s="1"/>
  <c r="AM120" i="28" s="1"/>
  <c r="AN120" i="28" s="1"/>
  <c r="AO120" i="28" s="1"/>
  <c r="AP120" i="28" s="1"/>
  <c r="AQ120" i="28" s="1"/>
  <c r="AR120" i="28" s="1"/>
  <c r="AS120" i="28" s="1"/>
  <c r="C118" i="28"/>
  <c r="C110" i="28" s="1"/>
  <c r="B119" i="28" l="1"/>
  <c r="C119" i="28" s="1"/>
  <c r="D119" i="28" s="1"/>
  <c r="E119" i="28" s="1"/>
  <c r="F119" i="28" s="1"/>
  <c r="G119" i="28" s="1"/>
  <c r="H119" i="28" s="1"/>
  <c r="I119" i="28" s="1"/>
  <c r="J119" i="28" s="1"/>
  <c r="K119" i="28" s="1"/>
  <c r="L119" i="28" s="1"/>
  <c r="M119" i="28" s="1"/>
  <c r="N119" i="28" s="1"/>
  <c r="D118" i="28"/>
  <c r="Q114" i="28" l="1"/>
  <c r="Q117" i="28" s="1"/>
  <c r="P114" i="28"/>
  <c r="P117" i="28" s="1"/>
  <c r="O114" i="28"/>
  <c r="O117" i="28" s="1"/>
  <c r="O119" i="28" s="1"/>
  <c r="D110" i="28"/>
  <c r="E118" i="28"/>
  <c r="P119" i="28" l="1"/>
  <c r="Q119" i="28" s="1"/>
  <c r="R119" i="28" s="1"/>
  <c r="S119" i="28" s="1"/>
  <c r="T119" i="28" s="1"/>
  <c r="U119" i="28" s="1"/>
  <c r="V119" i="28" s="1"/>
  <c r="W119" i="28" s="1"/>
  <c r="X119" i="28" s="1"/>
  <c r="Y119" i="28" s="1"/>
  <c r="Z119" i="28" s="1"/>
  <c r="AA119" i="28" s="1"/>
  <c r="AB119" i="28" s="1"/>
  <c r="AC119" i="28" s="1"/>
  <c r="AD119" i="28" s="1"/>
  <c r="AE119" i="28" s="1"/>
  <c r="AF119" i="28" s="1"/>
  <c r="AG119" i="28" s="1"/>
  <c r="AH119" i="28" s="1"/>
  <c r="AI119" i="28" s="1"/>
  <c r="AJ119" i="28" s="1"/>
  <c r="AK119" i="28" s="1"/>
  <c r="AL119" i="28" s="1"/>
  <c r="AM119" i="28" s="1"/>
  <c r="AN119" i="28" s="1"/>
  <c r="AO119" i="28" s="1"/>
  <c r="AP119" i="28" s="1"/>
  <c r="AQ119" i="28" s="1"/>
  <c r="AR119" i="28" s="1"/>
  <c r="AS119" i="28" s="1"/>
  <c r="E110" i="28"/>
  <c r="F118" i="28"/>
  <c r="F110" i="28" l="1"/>
  <c r="G118" i="28"/>
  <c r="G110" i="28" l="1"/>
  <c r="H118" i="28"/>
  <c r="H110" i="28" l="1"/>
  <c r="I118" i="28"/>
  <c r="I110" i="28" l="1"/>
  <c r="J118" i="28"/>
  <c r="J110" i="28" l="1"/>
  <c r="K118" i="28"/>
  <c r="K110" i="28" l="1"/>
  <c r="L118" i="28"/>
  <c r="L110" i="28" l="1"/>
  <c r="M118" i="28"/>
  <c r="M110" i="28" l="1"/>
  <c r="N118" i="28"/>
  <c r="N110" i="28" l="1"/>
  <c r="O118" i="28"/>
  <c r="O110" i="28" s="1"/>
  <c r="P118" i="28" l="1"/>
  <c r="P110" i="28" l="1"/>
  <c r="Q118" i="28"/>
  <c r="Q110" i="28" l="1"/>
  <c r="R118" i="28"/>
  <c r="R110" i="28" l="1"/>
  <c r="S118" i="28"/>
  <c r="S110" i="28" l="1"/>
  <c r="T118" i="28"/>
  <c r="T110" i="28" l="1"/>
  <c r="U118" i="28"/>
  <c r="U110" i="28" l="1"/>
  <c r="V118" i="28"/>
  <c r="V110" i="28" l="1"/>
  <c r="W118" i="28"/>
  <c r="W110" i="28" l="1"/>
  <c r="X118" i="28"/>
  <c r="X110" i="28" l="1"/>
  <c r="Y118" i="28"/>
  <c r="Y110" i="28" l="1"/>
  <c r="Z118" i="28"/>
  <c r="Z110" i="28" l="1"/>
  <c r="AA118" i="28"/>
  <c r="AA110" i="28" l="1"/>
  <c r="AB118" i="28"/>
  <c r="AB110" i="28" l="1"/>
  <c r="AC118" i="28"/>
  <c r="AC110" i="28" l="1"/>
  <c r="AD118" i="28"/>
  <c r="AD110" i="28" l="1"/>
  <c r="AE118" i="28"/>
  <c r="AE110" i="28" l="1"/>
  <c r="AF118" i="28"/>
  <c r="AF110" i="28" l="1"/>
  <c r="AG118" i="28"/>
  <c r="AG110" i="28" l="1"/>
  <c r="AH118" i="28"/>
  <c r="AH110" i="28" l="1"/>
  <c r="AI118" i="28"/>
  <c r="AI110" i="28" l="1"/>
  <c r="AJ118" i="28"/>
  <c r="AJ110" i="28" l="1"/>
  <c r="AK118" i="28"/>
  <c r="AK110" i="28" l="1"/>
  <c r="AL118" i="28"/>
  <c r="AL110" i="28" l="1"/>
  <c r="AM118" i="28"/>
  <c r="AM110" i="28" l="1"/>
  <c r="AN118" i="28"/>
  <c r="AN110" i="28" l="1"/>
  <c r="AO118" i="28"/>
  <c r="AO110" i="28" l="1"/>
  <c r="AP118" i="28"/>
  <c r="AP110" i="28" l="1"/>
  <c r="AQ118" i="28"/>
  <c r="AQ110" i="28" l="1"/>
  <c r="AR118" i="28"/>
  <c r="AR110" i="28" l="1"/>
  <c r="AS118" i="28"/>
  <c r="AS110" i="28" s="1"/>
  <c r="AR78" i="28" l="1"/>
  <c r="AS78" i="28"/>
  <c r="AR82" i="28"/>
  <c r="AS82" i="28"/>
  <c r="AR86" i="28"/>
  <c r="AS86" i="28"/>
  <c r="AD63" i="28"/>
  <c r="AL63" i="28"/>
  <c r="V63" i="28"/>
  <c r="O82" i="28"/>
  <c r="N82" i="28"/>
  <c r="C77" i="28" l="1"/>
  <c r="D77" i="28"/>
  <c r="E77" i="28"/>
  <c r="F77" i="28"/>
  <c r="G77" i="28"/>
  <c r="H77" i="28"/>
  <c r="I77" i="28"/>
  <c r="J77" i="28"/>
  <c r="K77" i="28"/>
  <c r="L77" i="28"/>
  <c r="M77" i="28"/>
  <c r="N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B59" i="28"/>
  <c r="B81" i="28" s="1"/>
  <c r="B62" i="28"/>
  <c r="B60" i="28" s="1"/>
  <c r="N60" i="28"/>
  <c r="M60" i="28"/>
  <c r="L60" i="28"/>
  <c r="K60" i="28"/>
  <c r="J60" i="28"/>
  <c r="I60" i="28"/>
  <c r="H60" i="28"/>
  <c r="G60" i="28"/>
  <c r="F60" i="28"/>
  <c r="E60" i="28"/>
  <c r="D60" i="28"/>
  <c r="C60" i="28"/>
  <c r="N59" i="28"/>
  <c r="M59" i="28"/>
  <c r="L59" i="28"/>
  <c r="K59" i="28"/>
  <c r="J59" i="28"/>
  <c r="I59" i="28"/>
  <c r="H59" i="28"/>
  <c r="G59" i="28"/>
  <c r="F59" i="28"/>
  <c r="E59" i="28"/>
  <c r="D59" i="28"/>
  <c r="C59" i="28"/>
  <c r="L49" i="28"/>
  <c r="M49" i="28" s="1"/>
  <c r="N49" i="28" s="1"/>
  <c r="O49" i="28" s="1"/>
  <c r="B46" i="28"/>
  <c r="B67" i="28" l="1"/>
  <c r="B69" i="28" s="1"/>
  <c r="B76" i="28" s="1"/>
  <c r="C67" i="28"/>
  <c r="C69" i="28" s="1"/>
  <c r="C71" i="28" s="1"/>
  <c r="E67" i="28"/>
  <c r="E69" i="28" s="1"/>
  <c r="E71" i="28" s="1"/>
  <c r="E72" i="28" s="1"/>
  <c r="E73" i="28" s="1"/>
  <c r="G67" i="28"/>
  <c r="G69" i="28" s="1"/>
  <c r="G71" i="28" s="1"/>
  <c r="G72" i="28" s="1"/>
  <c r="G73" i="28" s="1"/>
  <c r="I67" i="28"/>
  <c r="I69" i="28" s="1"/>
  <c r="I71" i="28" s="1"/>
  <c r="I72" i="28" s="1"/>
  <c r="I73" i="28" s="1"/>
  <c r="K67" i="28"/>
  <c r="K69" i="28" s="1"/>
  <c r="K71" i="28" s="1"/>
  <c r="M67" i="28"/>
  <c r="M69" i="28" s="1"/>
  <c r="M71" i="28" s="1"/>
  <c r="M72" i="28" s="1"/>
  <c r="M73" i="28" s="1"/>
  <c r="D67" i="28"/>
  <c r="D69" i="28" s="1"/>
  <c r="D71" i="28" s="1"/>
  <c r="F67" i="28"/>
  <c r="F69" i="28" s="1"/>
  <c r="F71" i="28" s="1"/>
  <c r="F72" i="28" s="1"/>
  <c r="F73" i="28" s="1"/>
  <c r="H67" i="28"/>
  <c r="H69" i="28" s="1"/>
  <c r="H71" i="28" s="1"/>
  <c r="H72" i="28" s="1"/>
  <c r="H73" i="28" s="1"/>
  <c r="J67" i="28"/>
  <c r="J69" i="28" s="1"/>
  <c r="J71" i="28" s="1"/>
  <c r="J72" i="28" s="1"/>
  <c r="J73" i="28" s="1"/>
  <c r="L67" i="28"/>
  <c r="L69" i="28" s="1"/>
  <c r="L71" i="28" s="1"/>
  <c r="L72" i="28" s="1"/>
  <c r="L73" i="28" s="1"/>
  <c r="O50" i="28"/>
  <c r="O59" i="28" s="1"/>
  <c r="O81" i="28" s="1"/>
  <c r="O62" i="28"/>
  <c r="O60" i="28" s="1"/>
  <c r="B71" i="28"/>
  <c r="B72" i="28" s="1"/>
  <c r="K81" i="28"/>
  <c r="I81" i="28"/>
  <c r="G81" i="28"/>
  <c r="E81" i="28"/>
  <c r="C81" i="28"/>
  <c r="J76" i="28"/>
  <c r="F76" i="28"/>
  <c r="P49" i="28"/>
  <c r="P50" i="28" s="1"/>
  <c r="P59" i="28" s="1"/>
  <c r="P81" i="28" s="1"/>
  <c r="B80" i="28"/>
  <c r="C80" i="28" s="1"/>
  <c r="D80" i="28" s="1"/>
  <c r="L81" i="28"/>
  <c r="J81" i="28"/>
  <c r="H81" i="28"/>
  <c r="F81" i="28"/>
  <c r="D81" i="28"/>
  <c r="I76" i="28"/>
  <c r="E76" i="28"/>
  <c r="N67" i="28"/>
  <c r="N81" i="28"/>
  <c r="M81" i="28"/>
  <c r="D72" i="28"/>
  <c r="D73" i="28" s="1"/>
  <c r="C72" i="28"/>
  <c r="C73" i="28" s="1"/>
  <c r="K72" i="28"/>
  <c r="K73" i="28" s="1"/>
  <c r="C76" i="28" l="1"/>
  <c r="G76" i="28"/>
  <c r="K76" i="28"/>
  <c r="D76" i="28"/>
  <c r="H76" i="28"/>
  <c r="L76" i="28"/>
  <c r="M76" i="28"/>
  <c r="O67" i="28"/>
  <c r="E80" i="28"/>
  <c r="F80" i="28" s="1"/>
  <c r="B73" i="28"/>
  <c r="B79" i="28"/>
  <c r="C79" i="28" s="1"/>
  <c r="Q49" i="28"/>
  <c r="Q50" i="28" s="1"/>
  <c r="Q59" i="28" s="1"/>
  <c r="Q81" i="28" s="1"/>
  <c r="P62" i="28"/>
  <c r="P60" i="28" s="1"/>
  <c r="P67" i="28" s="1"/>
  <c r="N69" i="28"/>
  <c r="N76" i="28" s="1"/>
  <c r="K82" i="28"/>
  <c r="B84" i="28" l="1"/>
  <c r="B89" i="28" s="1"/>
  <c r="C84" i="28"/>
  <c r="D79" i="28"/>
  <c r="D84" i="28" s="1"/>
  <c r="D87" i="28" s="1"/>
  <c r="R49" i="28"/>
  <c r="R50" i="28" s="1"/>
  <c r="R59" i="28" s="1"/>
  <c r="R81" i="28" s="1"/>
  <c r="Q61" i="28"/>
  <c r="Q62" i="28"/>
  <c r="N71" i="28"/>
  <c r="N72" i="28" s="1"/>
  <c r="G80" i="28"/>
  <c r="H80" i="28" s="1"/>
  <c r="V27" i="17"/>
  <c r="U27" i="17"/>
  <c r="T27" i="17"/>
  <c r="Q27" i="17"/>
  <c r="O27" i="17"/>
  <c r="S27" i="17" s="1"/>
  <c r="J27" i="17"/>
  <c r="G27" i="17"/>
  <c r="F27" i="17"/>
  <c r="I27" i="17" s="1"/>
  <c r="B85" i="28" l="1"/>
  <c r="B90" i="28" s="1"/>
  <c r="B87" i="28"/>
  <c r="B88" i="28" s="1"/>
  <c r="B91" i="28" s="1"/>
  <c r="N73" i="28"/>
  <c r="Q60" i="28"/>
  <c r="Q67" i="28" s="1"/>
  <c r="C87" i="28"/>
  <c r="D85" i="28"/>
  <c r="C85" i="28"/>
  <c r="C90" i="28" s="1"/>
  <c r="D89" i="28"/>
  <c r="C89" i="28"/>
  <c r="S49" i="28"/>
  <c r="S50" i="28" s="1"/>
  <c r="S59" i="28" s="1"/>
  <c r="S81" i="28" s="1"/>
  <c r="R62" i="28"/>
  <c r="R60" i="28" s="1"/>
  <c r="R67" i="28" s="1"/>
  <c r="E79" i="28"/>
  <c r="I80" i="28"/>
  <c r="J80" i="28" s="1"/>
  <c r="D90" i="28" l="1"/>
  <c r="E84" i="28"/>
  <c r="F79" i="28"/>
  <c r="T49" i="28"/>
  <c r="T50" i="28" s="1"/>
  <c r="T59" i="28" s="1"/>
  <c r="T81" i="28" s="1"/>
  <c r="S62" i="28"/>
  <c r="S60" i="28" s="1"/>
  <c r="S67" i="28" s="1"/>
  <c r="C88" i="28"/>
  <c r="C91" i="28" s="1"/>
  <c r="D88" i="28"/>
  <c r="K80" i="28"/>
  <c r="D91" i="28" l="1"/>
  <c r="E87" i="28"/>
  <c r="E85" i="28"/>
  <c r="E90" i="28" s="1"/>
  <c r="E89" i="28"/>
  <c r="U49" i="28"/>
  <c r="U50" i="28" s="1"/>
  <c r="U59" i="28" s="1"/>
  <c r="U81" i="28" s="1"/>
  <c r="T61" i="28"/>
  <c r="T62" i="28"/>
  <c r="F84" i="28"/>
  <c r="G79" i="28"/>
  <c r="L82" i="28"/>
  <c r="L80" i="28" s="1"/>
  <c r="V49" i="28" l="1"/>
  <c r="V50" i="28" s="1"/>
  <c r="V59" i="28" s="1"/>
  <c r="V81" i="28" s="1"/>
  <c r="U62" i="28"/>
  <c r="U60" i="28" s="1"/>
  <c r="U67" i="28" s="1"/>
  <c r="F89" i="28"/>
  <c r="E88" i="28"/>
  <c r="E91" i="28" s="1"/>
  <c r="G84" i="28"/>
  <c r="G89" i="28" s="1"/>
  <c r="F87" i="28"/>
  <c r="T60" i="28"/>
  <c r="T67" i="28" s="1"/>
  <c r="F85" i="28"/>
  <c r="F90" i="28" s="1"/>
  <c r="H79" i="28"/>
  <c r="M82" i="28"/>
  <c r="M80" i="28" l="1"/>
  <c r="P68" i="28"/>
  <c r="O68" i="28"/>
  <c r="I79" i="28"/>
  <c r="J79" i="28" s="1"/>
  <c r="J84" i="28" s="1"/>
  <c r="J87" i="28" s="1"/>
  <c r="G87" i="28"/>
  <c r="F88" i="28"/>
  <c r="F91" i="28" s="1"/>
  <c r="G85" i="28"/>
  <c r="G90" i="28" s="1"/>
  <c r="W49" i="28"/>
  <c r="W50" i="28" s="1"/>
  <c r="W59" i="28" s="1"/>
  <c r="W81" i="28" s="1"/>
  <c r="V62" i="28"/>
  <c r="V60" i="28" s="1"/>
  <c r="V67" i="28" s="1"/>
  <c r="H84" i="28"/>
  <c r="K79" i="28" l="1"/>
  <c r="K84" i="28" s="1"/>
  <c r="K87" i="28" s="1"/>
  <c r="N80" i="28"/>
  <c r="O80" i="28" s="1"/>
  <c r="O77" i="28"/>
  <c r="O69" i="28"/>
  <c r="Q68" i="28"/>
  <c r="P77" i="28"/>
  <c r="P69" i="28"/>
  <c r="G88" i="28"/>
  <c r="G91" i="28" s="1"/>
  <c r="H87" i="28"/>
  <c r="H88" i="28" s="1"/>
  <c r="H85" i="28"/>
  <c r="H90" i="28" s="1"/>
  <c r="H89" i="28"/>
  <c r="X49" i="28"/>
  <c r="X50" i="28" s="1"/>
  <c r="X59" i="28" s="1"/>
  <c r="X81" i="28" s="1"/>
  <c r="W61" i="28"/>
  <c r="W62" i="28"/>
  <c r="I84" i="28"/>
  <c r="J85" i="28" s="1"/>
  <c r="L79" i="28" l="1"/>
  <c r="H91" i="28"/>
  <c r="P80" i="28"/>
  <c r="Q80" i="28" s="1"/>
  <c r="R68" i="28"/>
  <c r="Q77" i="28"/>
  <c r="Q69" i="28"/>
  <c r="O71" i="28"/>
  <c r="O72" i="28" s="1"/>
  <c r="O73" i="28" s="1"/>
  <c r="O76" i="28"/>
  <c r="P71" i="28"/>
  <c r="P76" i="28"/>
  <c r="K85" i="28"/>
  <c r="K90" i="28" s="1"/>
  <c r="I89" i="28"/>
  <c r="K89" i="28"/>
  <c r="W60" i="28"/>
  <c r="W67" i="28" s="1"/>
  <c r="I85" i="28"/>
  <c r="I90" i="28" s="1"/>
  <c r="J89" i="28"/>
  <c r="I87" i="28"/>
  <c r="K88" i="28" s="1"/>
  <c r="Y49" i="28"/>
  <c r="Y50" i="28" s="1"/>
  <c r="Y59" i="28" s="1"/>
  <c r="Y81" i="28" s="1"/>
  <c r="X62" i="28"/>
  <c r="X60" i="28" s="1"/>
  <c r="X67" i="28" s="1"/>
  <c r="L84" i="28" l="1"/>
  <c r="M79" i="28"/>
  <c r="M84" i="28" s="1"/>
  <c r="M87" i="28" s="1"/>
  <c r="S68" i="28"/>
  <c r="R77" i="28"/>
  <c r="R69" i="28"/>
  <c r="Q71" i="28"/>
  <c r="Q72" i="28" s="1"/>
  <c r="Q73" i="28" s="1"/>
  <c r="Q76" i="28"/>
  <c r="P72" i="28"/>
  <c r="P73" i="28" s="1"/>
  <c r="Z49" i="28"/>
  <c r="Z50" i="28" s="1"/>
  <c r="Z59" i="28" s="1"/>
  <c r="Z81" i="28" s="1"/>
  <c r="Y62" i="28"/>
  <c r="Y60" i="28" s="1"/>
  <c r="Y67" i="28" s="1"/>
  <c r="J88" i="28"/>
  <c r="K91" i="28" s="1"/>
  <c r="I88" i="28"/>
  <c r="I91" i="28" s="1"/>
  <c r="J90" i="28"/>
  <c r="R80" i="28"/>
  <c r="A15" i="28"/>
  <c r="A12" i="28"/>
  <c r="A9" i="28"/>
  <c r="A7" i="28"/>
  <c r="A5" i="28"/>
  <c r="N79" i="28" l="1"/>
  <c r="N84" i="28" s="1"/>
  <c r="N87" i="28" s="1"/>
  <c r="L87" i="28"/>
  <c r="M89" i="28"/>
  <c r="M85" i="28"/>
  <c r="L85" i="28"/>
  <c r="L90" i="28" s="1"/>
  <c r="L89" i="28"/>
  <c r="R76" i="28"/>
  <c r="R71" i="28"/>
  <c r="R72" i="28" s="1"/>
  <c r="R73" i="28" s="1"/>
  <c r="T68" i="28"/>
  <c r="S77" i="28"/>
  <c r="S69" i="28"/>
  <c r="J91" i="28"/>
  <c r="AA49" i="28"/>
  <c r="AA50" i="28" s="1"/>
  <c r="AA59" i="28" s="1"/>
  <c r="AA81" i="28" s="1"/>
  <c r="Z61" i="28"/>
  <c r="Z62" i="28"/>
  <c r="S80" i="28"/>
  <c r="B80" i="27"/>
  <c r="B76" i="27"/>
  <c r="B72" i="27"/>
  <c r="B63" i="27"/>
  <c r="B59" i="27"/>
  <c r="B55" i="27"/>
  <c r="B51" i="27"/>
  <c r="A15" i="27"/>
  <c r="B21" i="27" s="1"/>
  <c r="A12" i="27"/>
  <c r="A9" i="27"/>
  <c r="A5" i="27"/>
  <c r="B95" i="27"/>
  <c r="B93" i="27"/>
  <c r="B46" i="27"/>
  <c r="B42" i="27"/>
  <c r="B38" i="27"/>
  <c r="N85" i="28" l="1"/>
  <c r="N89" i="28"/>
  <c r="O79" i="28"/>
  <c r="M90" i="28"/>
  <c r="M88" i="28"/>
  <c r="L88" i="28"/>
  <c r="L91" i="28" s="1"/>
  <c r="N88" i="28"/>
  <c r="N90" i="28"/>
  <c r="U68" i="28"/>
  <c r="T77" i="28"/>
  <c r="T69" i="28"/>
  <c r="S76" i="28"/>
  <c r="S71" i="28"/>
  <c r="Z60" i="28"/>
  <c r="Z67" i="28" s="1"/>
  <c r="AB49" i="28"/>
  <c r="AB50" i="28" s="1"/>
  <c r="AB59" i="28" s="1"/>
  <c r="AB81" i="28" s="1"/>
  <c r="AA62" i="28"/>
  <c r="AA60" i="28" s="1"/>
  <c r="AA67" i="28" s="1"/>
  <c r="T80" i="28"/>
  <c r="O84" i="28" l="1"/>
  <c r="P79" i="28"/>
  <c r="N91" i="28"/>
  <c r="M91" i="28"/>
  <c r="T71" i="28"/>
  <c r="T76" i="28"/>
  <c r="S72" i="28"/>
  <c r="S73" i="28" s="1"/>
  <c r="V68" i="28"/>
  <c r="U77" i="28"/>
  <c r="U69" i="28"/>
  <c r="AC49" i="28"/>
  <c r="AC50" i="28" s="1"/>
  <c r="AC59" i="28" s="1"/>
  <c r="AC81" i="28" s="1"/>
  <c r="AB62" i="28"/>
  <c r="AB60" i="28" s="1"/>
  <c r="AB67" i="28" s="1"/>
  <c r="U80" i="28"/>
  <c r="B83" i="27"/>
  <c r="O87" i="28" l="1"/>
  <c r="O88" i="28" s="1"/>
  <c r="O91" i="28" s="1"/>
  <c r="O89" i="28"/>
  <c r="O85" i="28"/>
  <c r="O90" i="28" s="1"/>
  <c r="S79" i="28"/>
  <c r="S84" i="28" s="1"/>
  <c r="Q79" i="28"/>
  <c r="Q84" i="28" s="1"/>
  <c r="Q87" i="28" s="1"/>
  <c r="P84" i="28"/>
  <c r="R79" i="28"/>
  <c r="R84" i="28" s="1"/>
  <c r="R87" i="28" s="1"/>
  <c r="W68" i="28"/>
  <c r="V77" i="28"/>
  <c r="V69" i="28"/>
  <c r="T72" i="28"/>
  <c r="T73" i="28" s="1"/>
  <c r="U76" i="28"/>
  <c r="U71" i="28"/>
  <c r="U72" i="28" s="1"/>
  <c r="U73" i="28" s="1"/>
  <c r="AD49" i="28"/>
  <c r="AD50" i="28" s="1"/>
  <c r="AD59" i="28" s="1"/>
  <c r="AD81" i="28" s="1"/>
  <c r="AC61" i="28"/>
  <c r="AC62" i="28"/>
  <c r="V80" i="28"/>
  <c r="A14" i="17"/>
  <c r="A11" i="17"/>
  <c r="A8" i="17"/>
  <c r="A4" i="17"/>
  <c r="A15" i="10"/>
  <c r="A12" i="10"/>
  <c r="A9" i="10"/>
  <c r="A5" i="10"/>
  <c r="A15" i="16"/>
  <c r="A14" i="29" s="1"/>
  <c r="A12" i="16"/>
  <c r="A11" i="29" s="1"/>
  <c r="A9" i="16"/>
  <c r="A8" i="29" s="1"/>
  <c r="A5" i="16"/>
  <c r="A4" i="29" s="1"/>
  <c r="A15" i="5"/>
  <c r="A12" i="5"/>
  <c r="A9" i="5"/>
  <c r="A5" i="5"/>
  <c r="A15" i="6"/>
  <c r="A12" i="6"/>
  <c r="A9" i="6"/>
  <c r="E15" i="14"/>
  <c r="E12" i="14"/>
  <c r="E9" i="14"/>
  <c r="A5" i="14"/>
  <c r="A6" i="13"/>
  <c r="A4" i="12"/>
  <c r="A16" i="13"/>
  <c r="A13" i="13"/>
  <c r="A10" i="13"/>
  <c r="A14" i="12"/>
  <c r="A11" i="12"/>
  <c r="A8" i="12"/>
  <c r="P89" i="28" l="1"/>
  <c r="P87" i="28"/>
  <c r="Q88" i="28" s="1"/>
  <c r="P85" i="28"/>
  <c r="P90" i="28" s="1"/>
  <c r="R85" i="28"/>
  <c r="Q85" i="28"/>
  <c r="Q89" i="28"/>
  <c r="R89" i="28"/>
  <c r="T79" i="28"/>
  <c r="T84" i="28" s="1"/>
  <c r="V76" i="28"/>
  <c r="V71" i="28"/>
  <c r="V72" i="28" s="1"/>
  <c r="V73" i="28" s="1"/>
  <c r="X68" i="28"/>
  <c r="W77" i="28"/>
  <c r="W69" i="28"/>
  <c r="S87" i="28"/>
  <c r="S85" i="28"/>
  <c r="S89" i="28"/>
  <c r="AC60" i="28"/>
  <c r="AC67" i="28" s="1"/>
  <c r="AE49" i="28"/>
  <c r="AE50" i="28" s="1"/>
  <c r="AE59" i="28" s="1"/>
  <c r="AE81" i="28" s="1"/>
  <c r="AD62" i="28"/>
  <c r="AD60" i="28" s="1"/>
  <c r="AD67" i="28" s="1"/>
  <c r="W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90" i="28" l="1"/>
  <c r="Q90" i="28"/>
  <c r="S88" i="28"/>
  <c r="R90" i="28"/>
  <c r="P88" i="28"/>
  <c r="P91" i="28" s="1"/>
  <c r="R88" i="28"/>
  <c r="R91" i="28" s="1"/>
  <c r="Q91" i="28"/>
  <c r="U79" i="28"/>
  <c r="V79" i="28" s="1"/>
  <c r="V84" i="28" s="1"/>
  <c r="W76" i="28"/>
  <c r="W71" i="28"/>
  <c r="Y68" i="28"/>
  <c r="X77" i="28"/>
  <c r="X69" i="28"/>
  <c r="T87" i="28"/>
  <c r="T89" i="28"/>
  <c r="T85" i="28"/>
  <c r="T90" i="28" s="1"/>
  <c r="AF49" i="28"/>
  <c r="AF50" i="28" s="1"/>
  <c r="AF59" i="28" s="1"/>
  <c r="AF81" i="28" s="1"/>
  <c r="AE62" i="28"/>
  <c r="AE60" i="28" s="1"/>
  <c r="AE67" i="28" s="1"/>
  <c r="X80" i="28"/>
  <c r="U84" i="28" l="1"/>
  <c r="U89" i="28" s="1"/>
  <c r="S91" i="28"/>
  <c r="V85" i="28"/>
  <c r="V87" i="28"/>
  <c r="X76" i="28"/>
  <c r="X71" i="28"/>
  <c r="X72" i="28" s="1"/>
  <c r="X73" i="28" s="1"/>
  <c r="W72" i="28"/>
  <c r="W79" i="28" s="1"/>
  <c r="W84" i="28" s="1"/>
  <c r="Z68" i="28"/>
  <c r="Y77" i="28"/>
  <c r="Y69" i="28"/>
  <c r="V89" i="28"/>
  <c r="T88" i="28"/>
  <c r="T91" i="28" s="1"/>
  <c r="U85" i="28"/>
  <c r="U90" i="28" s="1"/>
  <c r="U87" i="28"/>
  <c r="U88" i="28" s="1"/>
  <c r="AG49" i="28"/>
  <c r="AG50" i="28" s="1"/>
  <c r="AG59" i="28" s="1"/>
  <c r="AG81" i="28" s="1"/>
  <c r="AF61" i="28"/>
  <c r="AF62" i="28"/>
  <c r="Y80" i="28"/>
  <c r="W87" i="28" l="1"/>
  <c r="W88" i="28" s="1"/>
  <c r="W89" i="28"/>
  <c r="Y76" i="28"/>
  <c r="Y71" i="28"/>
  <c r="Y72" i="28" s="1"/>
  <c r="Y73" i="28" s="1"/>
  <c r="X79" i="28"/>
  <c r="X84" i="28" s="1"/>
  <c r="AA68" i="28"/>
  <c r="Z77" i="28"/>
  <c r="Z69" i="28"/>
  <c r="W73" i="28"/>
  <c r="W85" i="28"/>
  <c r="W90" i="28" s="1"/>
  <c r="V90" i="28"/>
  <c r="U91" i="28"/>
  <c r="V88" i="28"/>
  <c r="V91" i="28" s="1"/>
  <c r="AF60" i="28"/>
  <c r="AF67" i="28" s="1"/>
  <c r="AH49" i="28"/>
  <c r="AH50" i="28" s="1"/>
  <c r="AH59" i="28" s="1"/>
  <c r="AH81" i="28" s="1"/>
  <c r="AG62" i="28"/>
  <c r="AG60" i="28" s="1"/>
  <c r="AG67" i="28" s="1"/>
  <c r="Z80" i="28"/>
  <c r="X85" i="28" l="1"/>
  <c r="X90" i="28" s="1"/>
  <c r="X87" i="28"/>
  <c r="X88" i="28" s="1"/>
  <c r="X91" i="28" s="1"/>
  <c r="Y79" i="28"/>
  <c r="Y84" i="28" s="1"/>
  <c r="Z76" i="28"/>
  <c r="Z71" i="28"/>
  <c r="Z72" i="28" s="1"/>
  <c r="Z73" i="28" s="1"/>
  <c r="AB68" i="28"/>
  <c r="AA77" i="28"/>
  <c r="AA69" i="28"/>
  <c r="W91" i="28"/>
  <c r="X89" i="28"/>
  <c r="AI49" i="28"/>
  <c r="AI50" i="28" s="1"/>
  <c r="AI59" i="28" s="1"/>
  <c r="AI81" i="28" s="1"/>
  <c r="AH62" i="28"/>
  <c r="AH60" i="28" s="1"/>
  <c r="AH67" i="28" s="1"/>
  <c r="AA80" i="28"/>
  <c r="Y85" i="28" l="1"/>
  <c r="Y90" i="28" s="1"/>
  <c r="Y87" i="28"/>
  <c r="Y88" i="28" s="1"/>
  <c r="G30" i="28" s="1"/>
  <c r="AC68" i="28"/>
  <c r="AB77" i="28"/>
  <c r="AB69" i="28"/>
  <c r="Z79" i="28"/>
  <c r="AA76" i="28"/>
  <c r="AA71" i="28"/>
  <c r="AA72" i="28" s="1"/>
  <c r="AA73" i="28" s="1"/>
  <c r="Y89" i="28"/>
  <c r="AJ49" i="28"/>
  <c r="AJ50" i="28" s="1"/>
  <c r="AJ59" i="28" s="1"/>
  <c r="AJ81" i="28" s="1"/>
  <c r="AI61" i="28"/>
  <c r="AI62" i="28"/>
  <c r="AB80" i="28"/>
  <c r="Y91" i="28" l="1"/>
  <c r="AA79" i="28"/>
  <c r="Z84" i="28"/>
  <c r="AD68" i="28"/>
  <c r="AC77" i="28"/>
  <c r="AC69" i="28"/>
  <c r="AB71" i="28"/>
  <c r="AB72" i="28" s="1"/>
  <c r="AB76" i="28"/>
  <c r="AI60" i="28"/>
  <c r="AI67" i="28" s="1"/>
  <c r="AK49" i="28"/>
  <c r="AK50" i="28" s="1"/>
  <c r="AK59" i="28" s="1"/>
  <c r="AK81" i="28" s="1"/>
  <c r="AJ62" i="28"/>
  <c r="AJ60" i="28" s="1"/>
  <c r="AJ67" i="28" s="1"/>
  <c r="AC80" i="28"/>
  <c r="AB73" i="28" l="1"/>
  <c r="Z87" i="28"/>
  <c r="Z88" i="28" s="1"/>
  <c r="Z91" i="28" s="1"/>
  <c r="Z89" i="28"/>
  <c r="Z85" i="28"/>
  <c r="Z90" i="28" s="1"/>
  <c r="AE68" i="28"/>
  <c r="AD77" i="28"/>
  <c r="AD69" i="28"/>
  <c r="AC76" i="28"/>
  <c r="AC71" i="28"/>
  <c r="AC72" i="28" s="1"/>
  <c r="AB79" i="28"/>
  <c r="AB84" i="28" s="1"/>
  <c r="AA84" i="28"/>
  <c r="AL49" i="28"/>
  <c r="AL50" i="28" s="1"/>
  <c r="AL59" i="28" s="1"/>
  <c r="AL81" i="28" s="1"/>
  <c r="AK62" i="28"/>
  <c r="AK60" i="28" s="1"/>
  <c r="AK67" i="28" s="1"/>
  <c r="AD80" i="28"/>
  <c r="AB85" i="28" l="1"/>
  <c r="AB87" i="28"/>
  <c r="AC73" i="28"/>
  <c r="AF68" i="28"/>
  <c r="AE77" i="28"/>
  <c r="AE69" i="28"/>
  <c r="AB89" i="28"/>
  <c r="AC79" i="28"/>
  <c r="AA89" i="28"/>
  <c r="AA85" i="28"/>
  <c r="AA90" i="28" s="1"/>
  <c r="AA87" i="28"/>
  <c r="AA88" i="28" s="1"/>
  <c r="AA91" i="28" s="1"/>
  <c r="AD76" i="28"/>
  <c r="AD71" i="28"/>
  <c r="AD72" i="28" s="1"/>
  <c r="AD73" i="28" s="1"/>
  <c r="AM49" i="28"/>
  <c r="AM50" i="28" s="1"/>
  <c r="AM59" i="28" s="1"/>
  <c r="AM81" i="28" s="1"/>
  <c r="AL61" i="28"/>
  <c r="AL62" i="28"/>
  <c r="AE80" i="28"/>
  <c r="AD79" i="28" l="1"/>
  <c r="AD84" i="28" s="1"/>
  <c r="AD87" i="28" s="1"/>
  <c r="AC84" i="28"/>
  <c r="AG68" i="28"/>
  <c r="AF77" i="28"/>
  <c r="AF69" i="28"/>
  <c r="AB88" i="28"/>
  <c r="AB91" i="28" s="1"/>
  <c r="AE71" i="28"/>
  <c r="AE72" i="28" s="1"/>
  <c r="AE73" i="28" s="1"/>
  <c r="AE76" i="28"/>
  <c r="AB90" i="28"/>
  <c r="AL60" i="28"/>
  <c r="AL67" i="28" s="1"/>
  <c r="AN49" i="28"/>
  <c r="AN50" i="28" s="1"/>
  <c r="AN59" i="28" s="1"/>
  <c r="AN81" i="28" s="1"/>
  <c r="AM62" i="28"/>
  <c r="AM60" i="28" s="1"/>
  <c r="AM67" i="28" s="1"/>
  <c r="AF80" i="28"/>
  <c r="AD89" i="28" l="1"/>
  <c r="AE79" i="28"/>
  <c r="AE84" i="28" s="1"/>
  <c r="AE85" i="28" s="1"/>
  <c r="AD85" i="28"/>
  <c r="AH68" i="28"/>
  <c r="AG77" i="28"/>
  <c r="AG69" i="28"/>
  <c r="AC89" i="28"/>
  <c r="AC85" i="28"/>
  <c r="AC90" i="28" s="1"/>
  <c r="AC87" i="28"/>
  <c r="AC88" i="28" s="1"/>
  <c r="AC91" i="28" s="1"/>
  <c r="AF76" i="28"/>
  <c r="AF71" i="28"/>
  <c r="AF72" i="28" s="1"/>
  <c r="AO49" i="28"/>
  <c r="AO50" i="28" s="1"/>
  <c r="AO59" i="28" s="1"/>
  <c r="AO81" i="28" s="1"/>
  <c r="AN62" i="28"/>
  <c r="AN60" i="28" s="1"/>
  <c r="AN67" i="28" s="1"/>
  <c r="AE89" i="28"/>
  <c r="AG80" i="28"/>
  <c r="AE87" i="28" l="1"/>
  <c r="AE88" i="28" s="1"/>
  <c r="AE90" i="28"/>
  <c r="AF73" i="28"/>
  <c r="AF79" i="28"/>
  <c r="AF84" i="28" s="1"/>
  <c r="AF87" i="28" s="1"/>
  <c r="AG71" i="28"/>
  <c r="AG72" i="28" s="1"/>
  <c r="AG76" i="28"/>
  <c r="AI68" i="28"/>
  <c r="AH77" i="28"/>
  <c r="AH69" i="28"/>
  <c r="AD88" i="28"/>
  <c r="AD91" i="28" s="1"/>
  <c r="AD90" i="28"/>
  <c r="AP49" i="28"/>
  <c r="AP50" i="28" s="1"/>
  <c r="AP59" i="28" s="1"/>
  <c r="AP81" i="28" s="1"/>
  <c r="AO61" i="28"/>
  <c r="AO62" i="28"/>
  <c r="AH80" i="28"/>
  <c r="AO60" i="28" l="1"/>
  <c r="AO67" i="28" s="1"/>
  <c r="AF88" i="28"/>
  <c r="AF91" i="28" s="1"/>
  <c r="AF85" i="28"/>
  <c r="AF90" i="28" s="1"/>
  <c r="AF89" i="28"/>
  <c r="AJ68" i="28"/>
  <c r="AI77" i="28"/>
  <c r="AI69" i="28"/>
  <c r="AG73" i="28"/>
  <c r="AG79" i="28"/>
  <c r="AG84" i="28" s="1"/>
  <c r="AG89" i="28" s="1"/>
  <c r="AH76" i="28"/>
  <c r="AH71" i="28"/>
  <c r="AH72" i="28" s="1"/>
  <c r="AE91" i="28"/>
  <c r="AQ49" i="28"/>
  <c r="AQ50" i="28" s="1"/>
  <c r="AP62" i="28"/>
  <c r="AP60" i="28" s="1"/>
  <c r="AP67" i="28" s="1"/>
  <c r="AI80" i="28"/>
  <c r="AG87" i="28" l="1"/>
  <c r="AG88" i="28" s="1"/>
  <c r="AG91" i="28" s="1"/>
  <c r="AI71" i="28"/>
  <c r="AI72" i="28" s="1"/>
  <c r="AI76" i="28"/>
  <c r="AG85" i="28"/>
  <c r="AG90" i="28" s="1"/>
  <c r="AH73" i="28"/>
  <c r="AH79" i="28"/>
  <c r="AH84" i="28" s="1"/>
  <c r="AH85" i="28" s="1"/>
  <c r="AK68" i="28"/>
  <c r="AJ77" i="28"/>
  <c r="AJ69" i="28"/>
  <c r="AQ59" i="28"/>
  <c r="AQ81" i="28" s="1"/>
  <c r="AR49" i="28"/>
  <c r="AR50" i="28" s="1"/>
  <c r="AQ62" i="28"/>
  <c r="AJ80" i="28"/>
  <c r="AH90" i="28" l="1"/>
  <c r="AH89" i="28"/>
  <c r="AI73" i="28"/>
  <c r="AI79" i="28"/>
  <c r="AI84" i="28" s="1"/>
  <c r="AH87" i="28"/>
  <c r="AH88" i="28" s="1"/>
  <c r="AH91" i="28" s="1"/>
  <c r="AJ76" i="28"/>
  <c r="AJ71" i="28"/>
  <c r="AJ72" i="28" s="1"/>
  <c r="AL68" i="28"/>
  <c r="AK77" i="28"/>
  <c r="AK69" i="28"/>
  <c r="AS49" i="28"/>
  <c r="AR62" i="28"/>
  <c r="AR60" i="28" s="1"/>
  <c r="AQ60" i="28"/>
  <c r="AQ67" i="28" s="1"/>
  <c r="AK80" i="28"/>
  <c r="AS62" i="28" l="1"/>
  <c r="AS60" i="28" s="1"/>
  <c r="AS50" i="28"/>
  <c r="AI89" i="28"/>
  <c r="AI85" i="28"/>
  <c r="AI90" i="28" s="1"/>
  <c r="AI87" i="28"/>
  <c r="AI88" i="28" s="1"/>
  <c r="AI91" i="28" s="1"/>
  <c r="AM68" i="28"/>
  <c r="AL77" i="28"/>
  <c r="AL69" i="28"/>
  <c r="AK76" i="28"/>
  <c r="AK71" i="28"/>
  <c r="AK72" i="28" s="1"/>
  <c r="AJ73" i="28"/>
  <c r="AJ79" i="28"/>
  <c r="AJ84" i="28" s="1"/>
  <c r="AJ85" i="28" s="1"/>
  <c r="AJ90" i="28" s="1"/>
  <c r="AS59" i="28"/>
  <c r="AR59" i="28"/>
  <c r="AL80" i="28"/>
  <c r="AJ89" i="28" l="1"/>
  <c r="AJ87" i="28"/>
  <c r="AJ88" i="28" s="1"/>
  <c r="AJ91" i="28" s="1"/>
  <c r="AK73" i="28"/>
  <c r="AK79" i="28"/>
  <c r="AK84" i="28" s="1"/>
  <c r="AN68" i="28"/>
  <c r="AM77" i="28"/>
  <c r="AM69" i="28"/>
  <c r="AL71" i="28"/>
  <c r="AL72" i="28" s="1"/>
  <c r="AL76" i="28"/>
  <c r="AR81" i="28"/>
  <c r="AR67" i="28"/>
  <c r="AS81" i="28"/>
  <c r="AS67" i="28"/>
  <c r="AM80" i="28"/>
  <c r="AK87" i="28" l="1"/>
  <c r="AK88" i="28" s="1"/>
  <c r="AK91" i="28" s="1"/>
  <c r="AK85" i="28"/>
  <c r="AK90" i="28" s="1"/>
  <c r="AK89" i="28"/>
  <c r="AM71" i="28"/>
  <c r="AM72" i="28" s="1"/>
  <c r="AM76" i="28"/>
  <c r="AO68" i="28"/>
  <c r="AN77" i="28"/>
  <c r="AN69" i="28"/>
  <c r="AL73" i="28"/>
  <c r="AL79" i="28"/>
  <c r="AL84" i="28" s="1"/>
  <c r="AL85" i="28" s="1"/>
  <c r="AL90" i="28" s="1"/>
  <c r="AN80" i="28"/>
  <c r="AL89" i="28" l="1"/>
  <c r="AM73" i="28"/>
  <c r="AM79" i="28"/>
  <c r="AM84" i="28" s="1"/>
  <c r="AM85" i="28" s="1"/>
  <c r="AM90" i="28" s="1"/>
  <c r="G28" i="28" s="1"/>
  <c r="AL87" i="28"/>
  <c r="AL88" i="28" s="1"/>
  <c r="AL91" i="28" s="1"/>
  <c r="AP68" i="28"/>
  <c r="AO77" i="28"/>
  <c r="AO69" i="28"/>
  <c r="AN76" i="28"/>
  <c r="AN71" i="28"/>
  <c r="AN72" i="28" s="1"/>
  <c r="AO80" i="28"/>
  <c r="AM89" i="28" l="1"/>
  <c r="AM87" i="28"/>
  <c r="AM88" i="28" s="1"/>
  <c r="AM91" i="28" s="1"/>
  <c r="G29" i="28" s="1"/>
  <c r="AO71" i="28"/>
  <c r="AO72" i="28" s="1"/>
  <c r="AO76" i="28"/>
  <c r="AN73" i="28"/>
  <c r="AQ68" i="28"/>
  <c r="AP77" i="28"/>
  <c r="AP69" i="28"/>
  <c r="AN79" i="28"/>
  <c r="AN84" i="28" s="1"/>
  <c r="AN87" i="28" s="1"/>
  <c r="AP80" i="28"/>
  <c r="AN88" i="28" l="1"/>
  <c r="AN91" i="28" s="1"/>
  <c r="AN89" i="28"/>
  <c r="AO73" i="28"/>
  <c r="AN85" i="28"/>
  <c r="AN90" i="28" s="1"/>
  <c r="AP71" i="28"/>
  <c r="AP72" i="28" s="1"/>
  <c r="AP73" i="28" s="1"/>
  <c r="AP76" i="28"/>
  <c r="AR68" i="28"/>
  <c r="AQ77" i="28"/>
  <c r="AQ69" i="28"/>
  <c r="AO79" i="28"/>
  <c r="AO84" i="28" s="1"/>
  <c r="AO87" i="28" s="1"/>
  <c r="AO88" i="28" s="1"/>
  <c r="AO91" i="28" s="1"/>
  <c r="AQ80" i="28"/>
  <c r="AO89" i="28" l="1"/>
  <c r="AO85" i="28"/>
  <c r="AO90" i="28" s="1"/>
  <c r="AP79" i="28"/>
  <c r="AP84" i="28" s="1"/>
  <c r="AP87" i="28" s="1"/>
  <c r="AS68" i="28"/>
  <c r="AR77" i="28"/>
  <c r="AR69" i="28"/>
  <c r="AQ76" i="28"/>
  <c r="AQ71" i="28"/>
  <c r="AR80" i="28"/>
  <c r="AP89" i="28" l="1"/>
  <c r="AP85" i="28"/>
  <c r="AP90" i="28" s="1"/>
  <c r="AR76" i="28"/>
  <c r="AR71" i="28"/>
  <c r="AR72" i="28" s="1"/>
  <c r="AR73" i="28" s="1"/>
  <c r="AQ72" i="28"/>
  <c r="AQ73" i="28" s="1"/>
  <c r="AS77" i="28"/>
  <c r="AS69" i="28"/>
  <c r="AS80" i="28"/>
  <c r="AP88" i="28"/>
  <c r="AP91" i="28" s="1"/>
  <c r="AQ79" i="28" l="1"/>
  <c r="AS76" i="28"/>
  <c r="AS71" i="28"/>
  <c r="AS72" i="28" s="1"/>
  <c r="AS73" i="28" s="1"/>
  <c r="AR79" i="28" l="1"/>
  <c r="AR84" i="28" s="1"/>
  <c r="AR87" i="28" s="1"/>
  <c r="AQ84" i="28"/>
  <c r="AQ87" i="28" l="1"/>
  <c r="AQ85" i="28"/>
  <c r="AQ90" i="28" s="1"/>
  <c r="AQ89" i="28"/>
  <c r="AR85" i="28"/>
  <c r="AR89" i="28"/>
  <c r="AS79" i="28"/>
  <c r="AS84" i="28" s="1"/>
  <c r="AS87" i="28" s="1"/>
  <c r="AR88" i="28"/>
  <c r="AR90" i="28" l="1"/>
  <c r="AS89" i="28"/>
  <c r="AS85" i="28"/>
  <c r="AS90" i="28" s="1"/>
  <c r="AQ88" i="28"/>
  <c r="AQ91" i="28" s="1"/>
  <c r="AS88" i="28"/>
  <c r="AS91" i="28" s="1"/>
  <c r="AR91" i="28" l="1"/>
</calcChain>
</file>

<file path=xl/sharedStrings.xml><?xml version="1.0" encoding="utf-8"?>
<sst xmlns="http://schemas.openxmlformats.org/spreadsheetml/2006/main" count="1133" uniqueCount="634">
  <si>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</si>
  <si>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</si>
  <si>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</si>
  <si>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</si>
  <si>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</si>
  <si>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</si>
  <si>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</si>
  <si>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</si>
  <si>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</si>
  <si>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</si>
  <si>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</si>
  <si>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</si>
  <si>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</si>
  <si>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</si>
  <si>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</si>
  <si>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</si>
  <si>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</si>
  <si>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</si>
  <si>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</si>
  <si>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</si>
  <si>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</si>
  <si>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</si>
  <si>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</si>
  <si>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</si>
  <si>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</si>
  <si>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</si>
  <si>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</si>
  <si>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</si>
  <si>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</si>
  <si>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</si>
  <si>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</si>
  <si>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</si>
  <si>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</si>
  <si>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</si>
  <si>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</si>
  <si>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</si>
  <si>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</si>
  <si>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</si>
  <si>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</si>
  <si>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</si>
  <si>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</si>
  <si>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</si>
  <si>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</si>
  <si>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</si>
  <si>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</si>
  <si>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</si>
  <si>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</si>
  <si>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</si>
  <si>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</si>
  <si>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</si>
  <si>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</si>
  <si>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</si>
  <si>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</si>
  <si>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</si>
  <si>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</si>
  <si>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</si>
  <si>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</si>
  <si>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</si>
  <si>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</si>
  <si>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</si>
  <si>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</si>
  <si>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</si>
  <si>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</si>
  <si>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</si>
  <si>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</si>
  <si>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</si>
  <si>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</si>
  <si>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</si>
  <si>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</si>
  <si>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</si>
  <si>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</si>
  <si>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</si>
  <si>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</si>
  <si>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</si>
  <si>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</si>
  <si>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</si>
  <si>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</si>
  <si>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</si>
  <si>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</si>
  <si>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</si>
  <si>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</si>
  <si>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</si>
  <si>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</si>
  <si>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</si>
  <si>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</si>
  <si>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</si>
  <si>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</si>
  <si>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</si>
  <si>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</si>
  <si>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</si>
  <si>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</si>
  <si>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</si>
  <si>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</si>
  <si>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</si>
  <si>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</si>
  <si>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</si>
  <si>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</si>
  <si>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</si>
  <si>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</si>
  <si>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</si>
  <si>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</si>
  <si>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</si>
  <si>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</si>
  <si>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</si>
  <si>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</si>
  <si>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</si>
  <si>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</si>
  <si>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</si>
  <si>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</si>
  <si>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</si>
  <si>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</si>
  <si>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</si>
  <si>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</si>
  <si>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</si>
  <si>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</si>
  <si>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</si>
  <si>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</si>
  <si>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</si>
  <si>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</si>
  <si>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</si>
  <si>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</si>
  <si>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</si>
  <si>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</si>
  <si>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</si>
  <si>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</si>
  <si>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</si>
  <si>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</si>
  <si>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</si>
  <si>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</si>
  <si>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</si>
  <si>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</si>
  <si>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</si>
  <si>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</si>
  <si>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</si>
  <si>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</si>
  <si>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</si>
  <si>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</si>
  <si>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</si>
  <si>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</si>
  <si>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</si>
  <si>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</si>
  <si>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</si>
  <si>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</si>
  <si>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</si>
  <si>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</si>
  <si>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</si>
  <si>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</si>
  <si>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</si>
  <si>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</si>
  <si>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</si>
  <si>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</si>
  <si>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</si>
  <si>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</si>
  <si>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</si>
  <si>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</si>
  <si>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</si>
  <si>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</si>
  <si>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</si>
  <si>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</si>
  <si>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</si>
  <si>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</si>
  <si>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</si>
  <si>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</si>
  <si>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</si>
  <si>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</si>
  <si>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</si>
  <si>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</si>
  <si>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</si>
  <si>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</si>
  <si>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</si>
  <si>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</si>
  <si>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</si>
  <si>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</si>
  <si>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</si>
  <si>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</si>
  <si>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</si>
  <si>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</si>
  <si>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</si>
  <si>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</si>
  <si>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</si>
  <si>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</si>
  <si>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</si>
  <si>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</si>
  <si>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</si>
  <si>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</si>
  <si>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</si>
  <si>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</si>
  <si>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</si>
  <si>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</si>
  <si>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</si>
  <si>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</si>
  <si>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</si>
  <si>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</si>
  <si>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</si>
  <si>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</si>
  <si>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</si>
  <si>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</si>
  <si>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</si>
  <si>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</si>
  <si>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</si>
  <si>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</si>
  <si>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</si>
  <si>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</si>
  <si>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</si>
  <si>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</si>
  <si>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</si>
  <si>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</si>
  <si>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</si>
  <si>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</si>
  <si>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</si>
  <si>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</si>
  <si>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</si>
  <si>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</si>
  <si>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</si>
  <si>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</si>
  <si>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</si>
  <si>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</si>
  <si>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</si>
  <si>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</si>
  <si>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</si>
  <si>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</si>
  <si>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</si>
  <si>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</si>
  <si>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</si>
  <si>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</si>
  <si>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</si>
  <si>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</si>
  <si>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</si>
  <si>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</si>
  <si>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</si>
  <si>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</si>
  <si>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</si>
  <si>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</si>
  <si>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</si>
  <si>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</si>
  <si>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</si>
  <si>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</si>
  <si>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</si>
  <si>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</si>
  <si>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</si>
  <si>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</si>
  <si>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</si>
  <si>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</si>
  <si>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</si>
  <si>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</si>
  <si>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</si>
  <si>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</si>
  <si>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</si>
  <si>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</si>
  <si>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</si>
  <si>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</si>
  <si>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</si>
  <si>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</si>
  <si>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</si>
  <si>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</si>
  <si>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</si>
  <si>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</si>
  <si>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</si>
  <si>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</si>
  <si>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</si>
  <si>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</si>
  <si>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</si>
  <si>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</si>
  <si>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</si>
  <si>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</si>
  <si>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</si>
  <si>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</si>
  <si>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</si>
  <si>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</si>
  <si>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</si>
  <si>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</si>
  <si>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</si>
  <si>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</si>
  <si>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</si>
  <si>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</si>
  <si>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</si>
  <si>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</si>
  <si>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</si>
  <si>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</si>
  <si>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</si>
  <si>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</si>
  <si>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</si>
  <si>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</si>
  <si>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</si>
  <si>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</si>
  <si>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</si>
  <si>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</si>
  <si>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</si>
  <si>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</si>
  <si>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</si>
  <si>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</si>
  <si>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</si>
  <si>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</si>
  <si>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</si>
  <si>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</si>
  <si>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</si>
  <si>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</si>
  <si>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</si>
  <si>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</si>
  <si>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</si>
  <si>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</si>
  <si>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</si>
  <si>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</si>
  <si>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</si>
  <si>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</si>
  <si>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</si>
  <si>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</si>
  <si>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</si>
  <si>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</si>
  <si>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</si>
  <si>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</si>
  <si>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</si>
  <si>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</si>
  <si>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</si>
  <si>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</si>
  <si>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</si>
  <si>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</si>
  <si>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</si>
  <si>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</si>
  <si>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</si>
  <si>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</si>
  <si>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</si>
  <si>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</si>
  <si>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</si>
  <si>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</si>
  <si>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</si>
  <si>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</si>
  <si>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</si>
  <si>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</si>
  <si>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</si>
  <si>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</si>
  <si>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</si>
  <si>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</si>
  <si>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</si>
  <si>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</si>
  <si>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</si>
  <si>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</si>
  <si>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</si>
  <si>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</si>
  <si>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</si>
  <si>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</si>
  <si>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</si>
  <si>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</si>
  <si>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</si>
  <si>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</si>
  <si>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</si>
  <si>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</si>
  <si>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</si>
  <si>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</si>
  <si>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</si>
  <si>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</si>
  <si>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</si>
  <si>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</si>
  <si>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</si>
  <si>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</si>
  <si>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</si>
  <si>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</si>
  <si>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</si>
  <si>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</si>
  <si>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</si>
  <si>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</si>
  <si>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</si>
  <si>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</si>
  <si>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</si>
  <si>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</si>
  <si>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</si>
  <si>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</si>
  <si>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</si>
  <si>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</si>
  <si>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</si>
  <si>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</si>
  <si>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</si>
  <si>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</si>
  <si>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</si>
  <si>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</si>
  <si>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</si>
  <si>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</si>
  <si>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</si>
  <si>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</si>
  <si>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</si>
  <si>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</si>
  <si>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</si>
  <si>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</si>
  <si>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</si>
  <si>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</si>
  <si>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</si>
  <si>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</si>
  <si>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</si>
  <si>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</si>
  <si>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</si>
  <si>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</si>
  <si>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</si>
  <si>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</si>
  <si>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</si>
  <si>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</si>
  <si>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</si>
  <si>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</si>
  <si>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</si>
  <si>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</si>
  <si>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</si>
  <si>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</si>
  <si>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</si>
  <si>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</si>
  <si>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</si>
  <si>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</si>
  <si>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</si>
  <si>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</si>
  <si>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</si>
  <si>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</si>
  <si>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</si>
  <si>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</si>
  <si>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</si>
  <si>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</si>
  <si>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</si>
  <si>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</si>
  <si>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</si>
  <si>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</si>
  <si>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</si>
  <si>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2х16 МВА</t>
  </si>
  <si>
    <t>Не требуется</t>
  </si>
  <si>
    <t>ТДТН-10000/110/15/10 У1</t>
  </si>
  <si>
    <t>Т-1 - 1972 г., Т-2 - 1973 г.</t>
  </si>
  <si>
    <t>Т-1; Т-2</t>
  </si>
  <si>
    <t>2 пусковых комплекса</t>
  </si>
  <si>
    <t>не требуется</t>
  </si>
  <si>
    <t>нд</t>
  </si>
  <si>
    <t>Описание конкретных результатов реализации инвестиционного проекта, МВА</t>
  </si>
  <si>
    <t>ПС 110 кВ О-27 Муромская</t>
  </si>
  <si>
    <t>11.01.2015 №102 Западные ЭС</t>
  </si>
  <si>
    <t>19.10.2015 №136 Западные ЭС</t>
  </si>
  <si>
    <t>3.4.7.01 Некачественное проведение осеннего осмотра здания ПС О-27 Муромская, вследствие чего не было своевременно выявлено частичное разрушение отмостки здания с образование трещины, в которую возможно проникновение грызунов; 3.4.13.04 Проникновение крысы в ячейку выключателя В Т-1 10кВ ПС 110 кВ О-27 Муромская; 4.12 Электродуговое перекрытие в ячейке выключателя В Т-1 10 кВ вследствие попадания крысы на шинный мост 10кВ.</t>
  </si>
  <si>
    <t>Увеличение мощности трансформаторов с  2х10 МВА до 2х16 МВА</t>
  </si>
  <si>
    <t>Разрешается дальнейшая эксплуатация оборудования подстанции</t>
  </si>
  <si>
    <t>Выключатель элегазовый 3АР1FG-145 - 3 шт.</t>
  </si>
  <si>
    <t>15</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</si>
  <si>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</si>
  <si>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</si>
  <si>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</si>
  <si>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</si>
  <si>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</si>
  <si>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</si>
  <si>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</si>
  <si>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</si>
  <si>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</si>
  <si>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</si>
  <si>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</si>
  <si>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</si>
  <si>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</si>
  <si>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</si>
  <si>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32 МВА (12 МВА)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</si>
  <si>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</si>
  <si>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</si>
  <si>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</si>
  <si>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</si>
  <si>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</si>
  <si>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</si>
  <si>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</si>
  <si>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</si>
  <si>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</si>
  <si>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</si>
  <si>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</si>
  <si>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</si>
  <si>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</si>
  <si>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</si>
  <si>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</si>
  <si>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</si>
  <si>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</si>
  <si>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</si>
  <si>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</si>
  <si>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</si>
  <si>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</si>
  <si>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</si>
  <si>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</si>
  <si>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</si>
  <si>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</si>
  <si>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</si>
  <si>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</si>
  <si>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</si>
  <si>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</si>
  <si>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</si>
  <si>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</si>
  <si>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</si>
  <si>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</si>
  <si>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</si>
  <si>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</si>
  <si>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</si>
  <si>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</si>
  <si>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</si>
  <si>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</si>
  <si>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</si>
  <si>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</si>
  <si>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</si>
  <si>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</si>
  <si>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</si>
  <si>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</si>
  <si>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</si>
  <si>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</si>
  <si>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</si>
  <si>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Утвержденный план</t>
  </si>
  <si>
    <t>Зеленоградский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</si>
  <si>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</si>
  <si>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</si>
  <si>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Удельные стоимостные показатели реализации инвестиционного проекта</t>
  </si>
  <si>
    <t>ПС - 5,395 млн.руб /МВА</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</si>
  <si>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</si>
  <si>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 xml:space="preserve">3.4.12.2, Воздействие повторяющихся стихийных явлений: Ветровые нагрузки    3.4.6, Неудовлетворительное качество производственных или должностных инструкций, других локальных актов документов организации </t>
  </si>
  <si>
    <t>всего в 2015, в том числе:</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</si>
  <si>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</si>
  <si>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</si>
  <si>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</si>
  <si>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</si>
  <si>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</si>
  <si>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</si>
  <si>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18,3 МВА</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</si>
  <si>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</si>
  <si>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</si>
  <si>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</si>
  <si>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</si>
  <si>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</si>
  <si>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</si>
  <si>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</si>
  <si>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</si>
  <si>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</si>
  <si>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</si>
  <si>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</si>
  <si>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</si>
  <si>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</si>
  <si>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</si>
  <si>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</si>
  <si>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</si>
  <si>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</si>
  <si>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</si>
  <si>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</si>
  <si>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</si>
  <si>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</si>
  <si>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 xml:space="preserve"> по состоянию на 01.01.2020</t>
  </si>
  <si>
    <t>Другое, штуки</t>
  </si>
  <si>
    <t>3AP1FG-145/EK 40/4000 -1шт.</t>
  </si>
  <si>
    <t>2016</t>
  </si>
  <si>
    <t>от «__» _____ 202_ г. №___</t>
  </si>
  <si>
    <t>ТДК-1, ТДК-2</t>
  </si>
  <si>
    <t xml:space="preserve">ТМ-400/15, TUNI-317 315/15 </t>
  </si>
  <si>
    <t>1972,  1976</t>
  </si>
  <si>
    <t xml:space="preserve">В 110кВ, СВ 110 кВ                    </t>
  </si>
  <si>
    <t>В Т-1 110 кВ, В Т-2 110 кВ, СВ 110 кВ</t>
  </si>
  <si>
    <t>1972, 1976</t>
  </si>
  <si>
    <t>Трансформатор дугогасящей катушки</t>
  </si>
  <si>
    <t>Дугогасящая катушка</t>
  </si>
  <si>
    <t>РЗДСОМ-115/15,75</t>
  </si>
  <si>
    <t>ДК-1, ДК-2 15 кВ</t>
  </si>
  <si>
    <t>1972</t>
  </si>
  <si>
    <t>ТДТН-16000/110/15/10 У1</t>
  </si>
  <si>
    <t xml:space="preserve"> 2023</t>
  </si>
  <si>
    <t>1972, 1973</t>
  </si>
  <si>
    <t>от «__» _____ 202   г. №___</t>
  </si>
  <si>
    <t>от «__» _____ 202 _ г. №___</t>
  </si>
  <si>
    <t>проектирование</t>
  </si>
  <si>
    <t>ДГР-1, ДГР-2</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</si>
  <si>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</si>
  <si>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1974</t>
  </si>
  <si>
    <t>ISM25_LD_1 630А - 10 шт.</t>
  </si>
  <si>
    <t>В Л - 10шт., 
резерв - 5шт.</t>
  </si>
  <si>
    <t>32</t>
  </si>
  <si>
    <t xml:space="preserve">
В ТДК-1, В ТДК-2
</t>
  </si>
  <si>
    <t>2018, 2019</t>
  </si>
  <si>
    <t xml:space="preserve">
В Т-1, В Т-2, СВ
</t>
  </si>
  <si>
    <t>SCI-1-20-630/350  - 3 шт.</t>
  </si>
  <si>
    <t>SCI-1-20-630/350  - 2 шт.</t>
  </si>
  <si>
    <t>Трансформатор ТДТН-16000/110/15/10 У1 - 2шт.; Выключатель элегазовый 3АР1FG-145 - 3 шт.; КРУЭ-15 - 20 ячеек; Комбинированный дугогасящий реакторы ASR 1.0 с автоматикой REG DPA -2 шт.</t>
  </si>
  <si>
    <t xml:space="preserve">
В ДГР-1, В ДГР-2
</t>
  </si>
  <si>
    <t>П</t>
  </si>
  <si>
    <t>2021</t>
  </si>
  <si>
    <t>Требуется проведение комплексной реконструкции с заменой основного оборудования.</t>
  </si>
  <si>
    <t>нет отключений</t>
  </si>
  <si>
    <t>2020</t>
  </si>
  <si>
    <t>Акт технического освидетельствования от 30.09.2021, ОАО "Янтарьэнерго", Ростехнадзор</t>
  </si>
  <si>
    <t>Акт технического обследования от 18.10.2021, АО "Янтарьэнерго"</t>
  </si>
  <si>
    <t>11,24 МВА - 21.06.2021</t>
  </si>
  <si>
    <t xml:space="preserve">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службы.Устранение вероятности перегрузки силового трансформатора (Т-1) в часы дневного зимнего макисмума в режиме N-1 (при отключении Т-2). </t>
  </si>
  <si>
    <t xml:space="preserve">Комбинированные дугогасящие реакторы ASR 0.63 с автоматикой REG DPA </t>
  </si>
  <si>
    <t xml:space="preserve"> ISM25_LD_1  1250 А, 20 кА - 3 шт.</t>
  </si>
  <si>
    <t>ISM25_LD_1  800 А, 16 кА - 2 шт.</t>
  </si>
  <si>
    <t xml:space="preserve"> ISM25_LD_1  800 А, 16 кА -15 шт.</t>
  </si>
  <si>
    <t>2021 год</t>
  </si>
  <si>
    <t>2022 год</t>
  </si>
  <si>
    <t>2023 год</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</si>
  <si>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</si>
  <si>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</si>
  <si>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</si>
  <si>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Выполнение требований технических регламентов по замене оборудования со сверхнормативным сроком службы - более 25 лет (1972г.): Замена 2-х трансформаторов мощностью 10 МВА на трансформаторы мощностью 16 МВА, а также реконструкция ОРУ 110 кВ, ЗРУ 10,15 кВ  с заменой оборудования.Устранение вероятности перегрузки силового трансформатора (Т-1) в часы дневного зимнего макисмума в режиме N-1 (при отключении Т-2). Замена здания ЗРУ 15 кВ.
Повышение надежности электроснабжения Dпsaidi = -0,001535; Dпsaifi = -0,000060.</t>
  </si>
  <si>
    <t>ЗРОМ-300/10</t>
  </si>
  <si>
    <t>ДК-1, ДК-2 10 кВ</t>
  </si>
  <si>
    <t>ДГР-3, ДГР-4</t>
  </si>
  <si>
    <t>ТМ-400/10</t>
  </si>
  <si>
    <t>ISM15_LD_1  1250 А, 10 кВ, 3 шт.</t>
  </si>
  <si>
    <t xml:space="preserve">ВМП-10/1250-20к, 3 шт. </t>
  </si>
  <si>
    <t>ВМП-10/630-20, 10 шт</t>
  </si>
  <si>
    <t xml:space="preserve">
В Т-1, В Т-2, СВ</t>
  </si>
  <si>
    <t>КЛ - 10 шт., резерв - 2 шт.</t>
  </si>
  <si>
    <t>ISM15_LD_1  630 А, 10кВ, 12 шт.</t>
  </si>
  <si>
    <t>КЛ - 10 шт.</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</si>
  <si>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1"/>
        <color theme="1"/>
        <rFont val="Times New Roman"/>
        <family val="1"/>
        <charset val="204"/>
      </rPr>
      <t>110</t>
    </r>
    <r>
      <rPr>
        <sz val="11"/>
        <color theme="1"/>
        <rFont val="Times New Roman"/>
        <family val="1"/>
        <charset val="204"/>
      </rPr>
      <t>тр=12 МВА; 
Показатель степени загрузки транс форматорной подстанции Кзагр=0,9;
Показатель замены выключателей В</t>
    </r>
    <r>
      <rPr>
        <vertAlign val="superscript"/>
        <sz val="11"/>
        <color theme="1"/>
        <rFont val="Times New Roman"/>
        <family val="1"/>
        <charset val="204"/>
      </rPr>
      <t>110</t>
    </r>
    <r>
      <rPr>
        <sz val="11"/>
        <color theme="1"/>
        <rFont val="Times New Roman"/>
        <family val="1"/>
        <charset val="204"/>
      </rPr>
      <t>з=1 шт.; В</t>
    </r>
    <r>
      <rPr>
        <vertAlign val="superscript"/>
        <sz val="11"/>
        <color theme="1"/>
        <rFont val="Times New Roman"/>
        <family val="1"/>
        <charset val="204"/>
      </rPr>
      <t>15</t>
    </r>
    <r>
      <rPr>
        <sz val="11"/>
        <color theme="1"/>
        <rFont val="Times New Roman"/>
        <family val="1"/>
        <charset val="204"/>
      </rPr>
      <t>з=15 шт.; В</t>
    </r>
    <r>
      <rPr>
        <vertAlign val="superscript"/>
        <sz val="11"/>
        <color theme="1"/>
        <rFont val="Times New Roman"/>
        <family val="1"/>
        <charset val="204"/>
      </rPr>
      <t>10</t>
    </r>
    <r>
      <rPr>
        <sz val="11"/>
        <color theme="1"/>
        <rFont val="Times New Roman"/>
        <family val="1"/>
        <charset val="204"/>
      </rPr>
      <t>з=13 шт.
Показатель оценки изменения средней продолжительности прекращения передачи электрической энергии потребителям услуг ∆Пsaidi  = -0,001535; 
Показатель оценки изменения средней частоты прекращения передачи электрической энергии потребителям услуг ∆Пsaifi = -0,000060</t>
    </r>
  </si>
  <si>
    <t>Инвестиционный проект предполагает реконструкцию ПС 110 кВ О-27 Муромская с заменой 2-х трансформаторов мощностью 10 МВА на трансформаторы мощностью 16 МВА, а также реконструкцию ОРУ 110 кВ с изменением схемы 110-5АН, ЗРУ 10, 15 кВ с заменой оборудования.</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</si>
  <si>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</si>
  <si>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ПИР</t>
  </si>
  <si>
    <t>Разработка рабочего проекта по объекту: "Реконструкция ПС 110/15/10 кВ О-27 "Муромская"</t>
  </si>
  <si>
    <t>УР</t>
  </si>
  <si>
    <t>ОЗП</t>
  </si>
  <si>
    <t>ЗАО "Инженерный центр "Энергосервис"</t>
  </si>
  <si>
    <t>ПИР ЗАО "Инженерный центр "Энергосервис" договор № 556 от 19.11.2008</t>
  </si>
  <si>
    <t>ПИР ЗАО "Инженерный центр "Энергосервис" договор № 556 от 19.11.2008 с  в ценах 2008 года с НДС 18%, млн рублей</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</si>
  <si>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 с учетом фактических затрат</t>
  </si>
  <si>
    <t xml:space="preserve"> - не законтрактованные затраты</t>
  </si>
  <si>
    <t>РГ Волна в ценах 2018 года без НДС, млн рублей</t>
  </si>
  <si>
    <t>Сметная стоимость проекта в ценах  2022 года с НДС, млн рублей</t>
  </si>
  <si>
    <t>1.2.1.</t>
  </si>
  <si>
    <t>3.7.</t>
  </si>
  <si>
    <t>4.1.</t>
  </si>
  <si>
    <t>F_prj_111001_2481</t>
  </si>
  <si>
    <t>2022</t>
  </si>
  <si>
    <t xml:space="preserve">Факт 2020 года </t>
  </si>
  <si>
    <t xml:space="preserve"> по состоянию на 01.01.2022</t>
  </si>
  <si>
    <t xml:space="preserve">Наименование контрольных этапов реализации инвестпроекта с указанием событий/работ критического пути сетевого графика * </t>
  </si>
  <si>
    <t>Акционерное общество "Россети Янтарь"</t>
  </si>
  <si>
    <t>АО "Россети Янтарь"</t>
  </si>
  <si>
    <t>ПС 110 кВ О-27 Муромская включена в перечень  центров питания,  загрузка  которых превысила  допустимый  уровень  в  базовом  и  региональном  вариантах развития, и рекомендована к реконструкции схемой и программой перспективного развития электроэнергетики Калининградской области на период 2019-2023 гг. (Приказ Министерства развития инфраструктуры Калининградской области от 28.04.18 г. N 238-р).
Протокол согласительного совещания Минэнерго от 31.08.2021 «О рассмотрении замечаний к проекту инвестиционной программы АО «Янтарьэнерго» на 2021-2023 годы» п. 3.1.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АО "Янтарьэнерго" от 18.10.2021 - Требуется проведение комплексной реконструкции с заменой основного оборудования.
Техническое задание ЯЭ.
Индекс технического состояния подстанции ПС 110 кВ О-27 Муромская равен 45,32.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</si>
  <si>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</si>
  <si>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Предложения по корректирующим мероприятиям по устранению отставания</t>
  </si>
  <si>
    <t>Разработка проектной и рабочей документации  по титулу «Реконструкция ПС 110 кВ О-27 Муромская с заменой силовых трансформаторов Т-1, Т-2 110 кВ мощностью 2х10 МВА на трансформаторы мощностью 2х16 МВА (с приростом 12 МВА) с реконструкцией ОРУ 110 кВ и ЗРУ 10, 15 кВ»</t>
  </si>
  <si>
    <t>Расчет предельной стоимости лота</t>
  </si>
  <si>
    <t>ОК</t>
  </si>
  <si>
    <t>https://lot-online.ru</t>
  </si>
  <si>
    <t>Закупка отменена</t>
  </si>
  <si>
    <r>
      <t>Год раскрытия информации:</t>
    </r>
    <r>
      <rPr>
        <b/>
        <u/>
        <sz val="12"/>
        <rFont val="Times New Roman"/>
        <family val="1"/>
        <charset val="204"/>
      </rPr>
      <t xml:space="preserve"> 2023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</si>
</sst>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
    <numFmt numFmtId="174" formatCode="0.000000000"/>
    <numFmt numFmtId="175" formatCode="0.00000000"/>
    <numFmt numFmtId="176" formatCode="[$-419]mmmm;@"/>
    <numFmt numFmtId="177" formatCode="_-* #,##0\ _₽_-;\-* #,##0\ _₽_-;_-* &quot;-&quot;??\ _₽_-;_-@_-"/>
    <numFmt numFmtId="178" formatCode="_-* #,##0.0000\ _₽_-;\-* #,##0.0000\ _₽_-;_-* &quot;-&quot;??\ _₽_-;_-@_-"/>
    <numFmt numFmtId="179" formatCode="_-* #,##0.000\ _₽_-;\-* #,##0.000\ _₽_-;_-* &quot;-&quot;??\ _₽_-;_-@_-"/>
    <numFmt numFmtId="180" formatCode="_-* #,##0.000\ _₽_-;\-* #,##0.000\ _₽_-;_-* &quot;-&quot;???\ _₽_-;_-@_-"/>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sz val="11"/>
      <name val="Times New Roman Cyr"/>
      <charset val="204"/>
    </font>
    <font>
      <sz val="16"/>
      <name val="Calibri"/>
      <family val="2"/>
      <charset val="204"/>
      <scheme val="minor"/>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11"/>
      <color rgb="FFFF0000"/>
      <name val="Times New Roman"/>
      <family val="1"/>
      <charset val="204"/>
    </font>
    <font>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6" fontId="10" fillId="0" borderId="0"/>
    <xf numFmtId="43" fontId="1" fillId="0" borderId="0" applyFont="0" applyFill="0" applyBorder="0" applyAlignment="0" applyProtection="0"/>
  </cellStyleXfs>
  <cellXfs count="50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6" fillId="0" borderId="1" xfId="1" applyFont="1" applyBorder="1" applyAlignment="1">
      <alignment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170" fontId="10" fillId="0" borderId="0" xfId="67" applyNumberFormat="1" applyFont="1" applyFill="1" applyAlignment="1">
      <alignment vertical="center"/>
    </xf>
    <xf numFmtId="0" fontId="39" fillId="0" borderId="0" xfId="62" applyFont="1" applyFill="1"/>
    <xf numFmtId="0" fontId="46" fillId="0" borderId="1" xfId="0" applyFont="1" applyBorder="1" applyAlignment="1">
      <alignment horizontal="center" vertical="center" wrapText="1"/>
    </xf>
    <xf numFmtId="0" fontId="41" fillId="0" borderId="0" xfId="2" applyFont="1" applyFill="1" applyAlignment="1">
      <alignment horizontal="center"/>
    </xf>
    <xf numFmtId="171"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1" fontId="36" fillId="25" borderId="25" xfId="2" applyNumberFormat="1"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6" fillId="26" borderId="1" xfId="1" applyFont="1" applyFill="1" applyBorder="1" applyAlignment="1">
      <alignment vertical="center" wrapText="1"/>
    </xf>
    <xf numFmtId="3" fontId="10" fillId="0" borderId="1" xfId="67" applyNumberFormat="1" applyFont="1" applyFill="1" applyBorder="1" applyAlignment="1">
      <alignment horizontal="left"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3" fontId="6" fillId="0" borderId="1" xfId="1" applyNumberFormat="1" applyFont="1" applyFill="1" applyBorder="1" applyAlignment="1">
      <alignment horizontal="left"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10" fillId="0" borderId="10"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39" fillId="0" borderId="0" xfId="62" applyFont="1" applyFill="1" applyBorder="1"/>
    <xf numFmtId="0" fontId="50"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14" fontId="40" fillId="26" borderId="1" xfId="3" applyNumberFormat="1" applyFont="1" applyFill="1" applyBorder="1" applyAlignment="1">
      <alignment horizontal="center" vertical="center" wrapText="1"/>
    </xf>
    <xf numFmtId="0" fontId="36" fillId="0" borderId="26" xfId="2" applyFont="1" applyFill="1" applyBorder="1" applyAlignment="1">
      <alignment horizontal="left" vertical="top" wrapText="1"/>
    </xf>
    <xf numFmtId="4" fontId="38" fillId="0" borderId="34" xfId="62" applyNumberFormat="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6" fillId="0" borderId="2" xfId="0" applyFont="1" applyBorder="1" applyAlignment="1">
      <alignment wrapText="1"/>
    </xf>
    <xf numFmtId="0" fontId="52" fillId="0" borderId="0" xfId="1" applyFont="1" applyBorder="1" applyAlignment="1">
      <alignment wrapText="1"/>
    </xf>
    <xf numFmtId="0" fontId="0" fillId="0" borderId="1" xfId="0"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174"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0" fontId="53" fillId="0" borderId="1" xfId="0" applyFont="1" applyFill="1" applyBorder="1" applyAlignment="1">
      <alignment vertical="center" wrapText="1"/>
    </xf>
    <xf numFmtId="174" fontId="53" fillId="0" borderId="1" xfId="0" applyNumberFormat="1" applyFont="1" applyFill="1" applyBorder="1" applyAlignment="1">
      <alignment horizontal="center" vertical="center"/>
    </xf>
    <xf numFmtId="175"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38" fillId="0" borderId="1" xfId="1" applyFont="1" applyBorder="1" applyAlignment="1">
      <alignment horizontal="center" vertical="center"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7" fontId="36" fillId="0" borderId="1" xfId="83" applyNumberFormat="1" applyFont="1" applyFill="1" applyBorder="1" applyAlignment="1">
      <alignment horizontal="center" vertical="center"/>
    </xf>
    <xf numFmtId="177" fontId="36" fillId="0" borderId="1" xfId="83" applyNumberFormat="1" applyFont="1" applyFill="1" applyBorder="1" applyAlignment="1">
      <alignment horizontal="center"/>
    </xf>
    <xf numFmtId="164" fontId="35" fillId="0" borderId="1" xfId="58" applyFont="1" applyFill="1" applyBorder="1" applyAlignment="1">
      <alignment vertical="center"/>
    </xf>
    <xf numFmtId="177" fontId="37" fillId="0" borderId="1" xfId="83" applyNumberFormat="1" applyFont="1" applyFill="1" applyBorder="1" applyAlignment="1">
      <alignment horizontal="center" vertical="center"/>
    </xf>
    <xf numFmtId="177"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7" fontId="35" fillId="0" borderId="23" xfId="80" applyNumberFormat="1" applyFont="1" applyFill="1" applyBorder="1" applyAlignment="1">
      <alignment vertical="center"/>
    </xf>
    <xf numFmtId="43" fontId="61" fillId="0" borderId="1" xfId="80" applyFont="1" applyFill="1" applyBorder="1" applyAlignment="1">
      <alignment vertical="center"/>
    </xf>
    <xf numFmtId="178"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0" fontId="10" fillId="0" borderId="1" xfId="0" applyFont="1" applyBorder="1" applyAlignment="1">
      <alignment horizontal="center" vertical="center" wrapText="1"/>
    </xf>
    <xf numFmtId="0" fontId="36" fillId="0" borderId="1" xfId="0" applyFont="1" applyBorder="1" applyAlignment="1">
      <alignment horizontal="left" vertical="center" wrapText="1"/>
    </xf>
    <xf numFmtId="179" fontId="36" fillId="0" borderId="1" xfId="80" applyNumberFormat="1" applyFont="1" applyBorder="1" applyAlignment="1">
      <alignment horizontal="center" vertical="center"/>
    </xf>
    <xf numFmtId="0" fontId="53" fillId="0" borderId="0" xfId="50" applyFont="1"/>
    <xf numFmtId="0" fontId="53" fillId="0" borderId="0" xfId="0" applyFont="1" applyAlignment="1">
      <alignment horizontal="left" vertical="center"/>
    </xf>
    <xf numFmtId="173" fontId="53" fillId="0" borderId="0" xfId="0" applyNumberFormat="1" applyFont="1" applyAlignment="1">
      <alignment vertical="center"/>
    </xf>
    <xf numFmtId="0" fontId="10" fillId="0" borderId="0" xfId="50" applyFont="1" applyFill="1" applyBorder="1" applyAlignment="1">
      <alignment horizontal="left" vertical="center" wrapText="1"/>
    </xf>
    <xf numFmtId="179" fontId="36" fillId="0" borderId="0" xfId="80" applyNumberFormat="1" applyFont="1" applyBorder="1" applyAlignment="1">
      <alignment horizontal="center" vertical="center"/>
    </xf>
    <xf numFmtId="0" fontId="36" fillId="0" borderId="1" xfId="50" applyFont="1" applyBorder="1" applyAlignment="1">
      <alignment horizontal="center"/>
    </xf>
    <xf numFmtId="0" fontId="36" fillId="0" borderId="1" xfId="50" applyFont="1" applyBorder="1" applyAlignment="1">
      <alignment horizontal="center" vertical="center"/>
    </xf>
    <xf numFmtId="0" fontId="36" fillId="0" borderId="0" xfId="50" applyFont="1"/>
    <xf numFmtId="0" fontId="37" fillId="0" borderId="1" xfId="62" applyFont="1" applyBorder="1" applyAlignment="1">
      <alignment horizontal="left" vertical="center" wrapText="1"/>
    </xf>
    <xf numFmtId="177" fontId="37" fillId="0" borderId="1" xfId="80" applyNumberFormat="1" applyFont="1" applyBorder="1" applyAlignment="1">
      <alignment horizontal="center" vertical="center"/>
    </xf>
    <xf numFmtId="0" fontId="37" fillId="0" borderId="1" xfId="50" applyFont="1" applyBorder="1" applyAlignment="1">
      <alignment horizontal="center" vertical="center"/>
    </xf>
    <xf numFmtId="0" fontId="37" fillId="0" borderId="0" xfId="50" applyFont="1"/>
    <xf numFmtId="0" fontId="37" fillId="0" borderId="4" xfId="62" applyFont="1" applyBorder="1" applyAlignment="1">
      <alignment horizontal="left" vertical="center" wrapText="1"/>
    </xf>
    <xf numFmtId="0" fontId="36" fillId="0" borderId="1" xfId="62" applyFont="1" applyBorder="1" applyAlignment="1">
      <alignment horizontal="left" vertical="center" wrapText="1"/>
    </xf>
    <xf numFmtId="177" fontId="36" fillId="0" borderId="1" xfId="80" applyNumberFormat="1" applyFont="1" applyBorder="1" applyAlignment="1">
      <alignment horizontal="center" vertical="center"/>
    </xf>
    <xf numFmtId="178" fontId="36" fillId="0" borderId="1" xfId="80" applyNumberFormat="1" applyFont="1" applyBorder="1" applyAlignment="1">
      <alignment horizontal="center" vertical="center"/>
    </xf>
    <xf numFmtId="0" fontId="36" fillId="0" borderId="4" xfId="62" applyFont="1" applyBorder="1" applyAlignment="1">
      <alignment horizontal="left" vertical="center" wrapText="1"/>
    </xf>
    <xf numFmtId="179" fontId="36" fillId="0" borderId="1" xfId="50" applyNumberFormat="1" applyFont="1" applyBorder="1" applyAlignment="1">
      <alignment horizontal="center" vertical="center"/>
    </xf>
    <xf numFmtId="180" fontId="36" fillId="0" borderId="1" xfId="50" applyNumberFormat="1" applyFont="1" applyBorder="1" applyAlignment="1">
      <alignment horizontal="center" vertical="center"/>
    </xf>
    <xf numFmtId="0" fontId="69" fillId="0" borderId="0" xfId="0" applyFont="1"/>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0" fontId="35" fillId="0" borderId="1"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56" xfId="2" applyFont="1" applyFill="1" applyBorder="1" applyAlignment="1">
      <alignment horizontal="center" vertical="center" wrapText="1"/>
    </xf>
    <xf numFmtId="0" fontId="10" fillId="0" borderId="56" xfId="2" applyFont="1" applyFill="1" applyBorder="1" applyAlignment="1">
      <alignment horizontal="center" vertical="center" wrapText="1"/>
    </xf>
    <xf numFmtId="0" fontId="38" fillId="0" borderId="57" xfId="2" applyFont="1" applyFill="1" applyBorder="1" applyAlignment="1">
      <alignment horizontal="center" vertical="center" textRotation="90" wrapText="1"/>
    </xf>
    <xf numFmtId="0" fontId="38" fillId="0" borderId="57" xfId="2" applyFont="1" applyFill="1" applyBorder="1" applyAlignment="1">
      <alignment horizontal="center" vertical="center" wrapText="1"/>
    </xf>
    <xf numFmtId="49" fontId="38" fillId="0" borderId="57" xfId="2" applyNumberFormat="1" applyFont="1" applyFill="1" applyBorder="1" applyAlignment="1">
      <alignment horizontal="center" vertical="center" wrapText="1"/>
    </xf>
    <xf numFmtId="0" fontId="38" fillId="0" borderId="57" xfId="2" applyFont="1" applyFill="1" applyBorder="1" applyAlignment="1">
      <alignment horizontal="left" vertical="center" wrapText="1"/>
    </xf>
    <xf numFmtId="172" fontId="38" fillId="0" borderId="57" xfId="2" applyNumberFormat="1" applyFont="1" applyFill="1" applyBorder="1" applyAlignment="1">
      <alignment horizontal="center" vertical="center" wrapText="1"/>
    </xf>
    <xf numFmtId="172" fontId="70" fillId="0" borderId="57" xfId="2" applyNumberFormat="1" applyFont="1" applyFill="1" applyBorder="1" applyAlignment="1">
      <alignment horizontal="center" vertical="center" wrapText="1"/>
    </xf>
    <xf numFmtId="49" fontId="10" fillId="0" borderId="57" xfId="2" applyNumberFormat="1" applyFont="1" applyFill="1" applyBorder="1" applyAlignment="1">
      <alignment horizontal="center" vertical="center" wrapText="1"/>
    </xf>
    <xf numFmtId="0" fontId="10" fillId="0" borderId="57" xfId="2" applyFont="1" applyFill="1" applyBorder="1" applyAlignment="1">
      <alignment horizontal="left" vertical="center" wrapText="1"/>
    </xf>
    <xf numFmtId="172" fontId="10" fillId="0" borderId="57" xfId="2" applyNumberFormat="1" applyFont="1" applyFill="1" applyBorder="1" applyAlignment="1">
      <alignment horizontal="center" vertical="center" wrapText="1"/>
    </xf>
    <xf numFmtId="172" fontId="10" fillId="0" borderId="57" xfId="0" applyNumberFormat="1" applyFont="1" applyFill="1" applyBorder="1" applyAlignment="1">
      <alignment horizontal="center" vertical="center"/>
    </xf>
    <xf numFmtId="172" fontId="38" fillId="0" borderId="57" xfId="2" applyNumberFormat="1" applyFont="1" applyBorder="1" applyAlignment="1">
      <alignment horizontal="center" vertical="center"/>
    </xf>
    <xf numFmtId="172" fontId="38" fillId="0" borderId="57" xfId="0" applyNumberFormat="1" applyFont="1" applyFill="1" applyBorder="1" applyAlignment="1">
      <alignment horizontal="center" vertical="center"/>
    </xf>
    <xf numFmtId="0" fontId="71" fillId="0" borderId="57" xfId="45" applyFont="1" applyFill="1" applyBorder="1" applyAlignment="1">
      <alignment horizontal="left" vertical="center" wrapText="1"/>
    </xf>
    <xf numFmtId="172" fontId="72" fillId="0" borderId="57" xfId="45" applyNumberFormat="1" applyFont="1" applyFill="1" applyBorder="1" applyAlignment="1">
      <alignment horizontal="center" vertical="center" wrapText="1"/>
    </xf>
    <xf numFmtId="0" fontId="72" fillId="0" borderId="57" xfId="45" applyFont="1" applyFill="1" applyBorder="1" applyAlignment="1">
      <alignment horizontal="left" vertical="center" wrapText="1"/>
    </xf>
    <xf numFmtId="0" fontId="71" fillId="0" borderId="2" xfId="45" applyFont="1" applyFill="1" applyBorder="1" applyAlignment="1">
      <alignment horizontal="left" vertical="center" wrapText="1"/>
    </xf>
    <xf numFmtId="172" fontId="72" fillId="0" borderId="2" xfId="45" applyNumberFormat="1" applyFont="1" applyFill="1" applyBorder="1" applyAlignment="1">
      <alignment horizontal="center" vertical="center" wrapText="1"/>
    </xf>
    <xf numFmtId="49"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0" fontId="37" fillId="0" borderId="25" xfId="2" applyFont="1" applyFill="1" applyBorder="1" applyAlignment="1">
      <alignment horizontal="justify" vertical="center" wrapText="1"/>
    </xf>
    <xf numFmtId="4" fontId="37" fillId="0" borderId="25"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75" fillId="0" borderId="0" xfId="2" applyFont="1" applyFill="1" applyAlignment="1">
      <alignment vertical="center"/>
    </xf>
    <xf numFmtId="0" fontId="36" fillId="28" borderId="25" xfId="2" applyFont="1" applyFill="1" applyBorder="1" applyAlignment="1">
      <alignment horizontal="justify" vertical="top" wrapText="1"/>
    </xf>
    <xf numFmtId="4" fontId="36" fillId="28" borderId="25" xfId="2" applyNumberFormat="1" applyFont="1" applyFill="1" applyBorder="1" applyAlignment="1">
      <alignment horizontal="justify" vertical="top" wrapText="1"/>
    </xf>
    <xf numFmtId="0" fontId="46" fillId="0" borderId="1" xfId="0"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62" applyFont="1" applyFill="1" applyBorder="1" applyAlignment="1">
      <alignment horizontal="center" vertical="center" wrapText="1"/>
    </xf>
    <xf numFmtId="0" fontId="46" fillId="0" borderId="57" xfId="0" applyFont="1" applyFill="1" applyBorder="1" applyAlignment="1">
      <alignment horizontal="center" vertical="center" wrapText="1"/>
    </xf>
    <xf numFmtId="0" fontId="10" fillId="0" borderId="57" xfId="0" applyFont="1" applyFill="1" applyBorder="1" applyAlignment="1">
      <alignment horizontal="center" vertical="center" wrapText="1"/>
    </xf>
    <xf numFmtId="49" fontId="10" fillId="0" borderId="57" xfId="62" applyNumberFormat="1" applyFont="1" applyFill="1" applyBorder="1" applyAlignment="1">
      <alignment horizontal="center" vertical="center" wrapText="1"/>
    </xf>
    <xf numFmtId="0" fontId="10" fillId="0" borderId="57" xfId="62" applyFont="1" applyFill="1" applyBorder="1" applyAlignment="1">
      <alignment horizontal="center" vertical="center" wrapText="1"/>
    </xf>
    <xf numFmtId="0" fontId="68" fillId="0" borderId="1" xfId="0" applyFont="1" applyFill="1" applyBorder="1" applyAlignment="1">
      <alignment horizontal="center" vertical="center" wrapText="1"/>
    </xf>
    <xf numFmtId="0" fontId="38" fillId="0" borderId="57" xfId="2" applyNumberFormat="1" applyFont="1" applyBorder="1" applyAlignment="1">
      <alignment horizontal="center" vertical="top" wrapText="1"/>
    </xf>
    <xf numFmtId="0" fontId="38" fillId="0" borderId="57" xfId="2" applyFont="1" applyBorder="1" applyAlignment="1">
      <alignment vertical="top" wrapText="1"/>
    </xf>
    <xf numFmtId="0" fontId="10" fillId="0" borderId="57" xfId="2" applyFont="1" applyBorder="1" applyAlignment="1">
      <alignment vertical="top" wrapText="1"/>
    </xf>
    <xf numFmtId="0" fontId="10" fillId="0" borderId="57" xfId="2" applyFont="1" applyBorder="1" applyAlignment="1">
      <alignment horizontal="justify" vertical="top" wrapText="1"/>
    </xf>
    <xf numFmtId="0" fontId="10" fillId="0" borderId="0" xfId="2" applyFont="1" applyFill="1" applyAlignment="1">
      <alignment vertical="top" wrapText="1"/>
    </xf>
    <xf numFmtId="0" fontId="38" fillId="0" borderId="61" xfId="2" applyNumberFormat="1" applyFont="1" applyFill="1" applyBorder="1" applyAlignment="1">
      <alignment horizontal="center" vertical="top" wrapText="1"/>
    </xf>
    <xf numFmtId="0" fontId="0" fillId="0" borderId="61" xfId="0" applyFill="1" applyBorder="1" applyAlignment="1">
      <alignment wrapText="1"/>
    </xf>
    <xf numFmtId="0" fontId="10" fillId="0" borderId="61" xfId="2" applyFont="1" applyFill="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10" xfId="62" applyFont="1" applyFill="1" applyBorder="1" applyAlignment="1">
      <alignment horizontal="center" vertical="center" wrapText="1"/>
    </xf>
    <xf numFmtId="0" fontId="10" fillId="0" borderId="6" xfId="62" applyFont="1" applyFill="1" applyBorder="1" applyAlignment="1">
      <alignment horizontal="center" vertical="center" wrapText="1"/>
    </xf>
    <xf numFmtId="0" fontId="10" fillId="0" borderId="2" xfId="62" applyFont="1" applyFill="1" applyBorder="1" applyAlignment="1">
      <alignment horizontal="center" vertical="center" wrapText="1"/>
    </xf>
    <xf numFmtId="49" fontId="10" fillId="0" borderId="10" xfId="62" applyNumberFormat="1" applyFont="1" applyBorder="1" applyAlignment="1">
      <alignment horizontal="center" vertical="center" wrapText="1"/>
    </xf>
    <xf numFmtId="49" fontId="10" fillId="0" borderId="6" xfId="62" applyNumberFormat="1" applyFont="1" applyBorder="1" applyAlignment="1">
      <alignment horizontal="center" vertical="center" wrapText="1"/>
    </xf>
    <xf numFmtId="49" fontId="10" fillId="0" borderId="2" xfId="62" applyNumberFormat="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56" xfId="62" applyFont="1" applyFill="1" applyBorder="1" applyAlignment="1">
      <alignment horizontal="center" vertical="center" wrapText="1"/>
    </xf>
    <xf numFmtId="0" fontId="0" fillId="0" borderId="2" xfId="0" applyFill="1" applyBorder="1" applyAlignment="1">
      <alignment horizontal="center" vertical="center" wrapText="1"/>
    </xf>
    <xf numFmtId="0" fontId="46" fillId="0" borderId="56" xfId="0" applyFont="1" applyFill="1" applyBorder="1" applyAlignment="1">
      <alignment horizontal="center" vertical="center" wrapText="1"/>
    </xf>
    <xf numFmtId="2" fontId="10" fillId="0" borderId="60" xfId="62" applyNumberFormat="1" applyFont="1" applyFill="1" applyBorder="1" applyAlignment="1">
      <alignment horizontal="center" vertical="center" wrapText="1"/>
    </xf>
    <xf numFmtId="2" fontId="10" fillId="0" borderId="2" xfId="62" applyNumberFormat="1"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0"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46" fillId="0" borderId="10"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10" fillId="0" borderId="10"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173" fontId="10" fillId="0" borderId="60" xfId="62" applyNumberFormat="1" applyFont="1" applyFill="1" applyBorder="1" applyAlignment="1">
      <alignment horizontal="center" vertical="center" wrapText="1"/>
    </xf>
    <xf numFmtId="173" fontId="10" fillId="0" borderId="2" xfId="62" applyNumberFormat="1"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41"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61" xfId="0" applyFont="1" applyFill="1" applyBorder="1" applyAlignment="1">
      <alignment horizontal="center" vertical="center" wrapText="1" shrinkToFit="1"/>
    </xf>
    <xf numFmtId="0" fontId="38" fillId="0" borderId="1" xfId="2" applyFont="1" applyFill="1" applyBorder="1" applyAlignment="1">
      <alignment horizontal="center" vertical="center" wrapText="1" shrinkToFit="1"/>
    </xf>
    <xf numFmtId="0" fontId="38" fillId="0" borderId="6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8" fillId="0" borderId="56"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7" xfId="2" applyFont="1" applyFill="1" applyBorder="1" applyAlignment="1">
      <alignment horizontal="center" vertical="center" wrapText="1"/>
    </xf>
    <xf numFmtId="0" fontId="38" fillId="0" borderId="57" xfId="2" applyFont="1" applyFill="1" applyBorder="1" applyAlignment="1">
      <alignment horizontal="center" vertical="center"/>
    </xf>
    <xf numFmtId="0" fontId="10" fillId="0" borderId="0" xfId="2" applyFont="1" applyFill="1" applyAlignment="1">
      <alignment horizontal="left"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57" xfId="52" applyFont="1" applyFill="1" applyBorder="1" applyAlignment="1">
      <alignment horizontal="center" vertical="center" wrapText="1"/>
    </xf>
    <xf numFmtId="0" fontId="38" fillId="0" borderId="58" xfId="52" applyFont="1" applyFill="1" applyBorder="1" applyAlignment="1">
      <alignment horizontal="center" vertical="center"/>
    </xf>
    <xf numFmtId="0" fontId="38" fillId="0" borderId="59" xfId="52" applyFont="1" applyFill="1" applyBorder="1" applyAlignment="1">
      <alignment horizontal="center" vertic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9"/>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82"/>
    <cellStyle name="Обычный_Форматы по компаниям_last" xfId="52"/>
    <cellStyle name="Плохой 2" xfId="53"/>
    <cellStyle name="Пояснение 2" xfId="54"/>
    <cellStyle name="Примечание 2" xfId="55"/>
    <cellStyle name="Процентный" xfId="8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80" builtinId="3"/>
    <cellStyle name="Финансовый 2" xfId="58"/>
    <cellStyle name="Финансовый 2 2" xfId="70"/>
    <cellStyle name="Финансовый 2 2 2" xfId="72"/>
    <cellStyle name="Финансовый 2 2 2 2" xfId="76"/>
    <cellStyle name="Финансовый 2 2 2 2 2" xfId="59"/>
    <cellStyle name="Финансовый 2 2 3" xfId="74"/>
    <cellStyle name="Финансовый 2 3" xfId="71"/>
    <cellStyle name="Финансовый 2 3 2" xfId="75"/>
    <cellStyle name="Финансовый 2 4" xfId="73"/>
    <cellStyle name="Финансовый 3" xfId="60"/>
    <cellStyle name="Финансовый 4 2" xfId="83"/>
    <cellStyle name="Финансовый 5" xfId="77"/>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21E-48CA-A1A8-4490D18B9A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21E-48CA-A1A8-4490D18B9ADD}"/>
            </c:ext>
          </c:extLst>
        </c:ser>
        <c:dLbls>
          <c:showLegendKey val="0"/>
          <c:showVal val="0"/>
          <c:showCatName val="0"/>
          <c:showSerName val="0"/>
          <c:showPercent val="0"/>
          <c:showBubbleSize val="0"/>
        </c:dLbls>
        <c:smooth val="0"/>
        <c:axId val="850022552"/>
        <c:axId val="850025296"/>
      </c:lineChart>
      <c:catAx>
        <c:axId val="850022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5296"/>
        <c:crosses val="autoZero"/>
        <c:auto val="1"/>
        <c:lblAlgn val="ctr"/>
        <c:lblOffset val="100"/>
        <c:noMultiLvlLbl val="0"/>
      </c:catAx>
      <c:valAx>
        <c:axId val="850025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55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2B-4D0D-AEDF-947BF943A16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2B-4D0D-AEDF-947BF943A16B}"/>
            </c:ext>
          </c:extLst>
        </c:ser>
        <c:dLbls>
          <c:showLegendKey val="0"/>
          <c:showVal val="0"/>
          <c:showCatName val="0"/>
          <c:showSerName val="0"/>
          <c:showPercent val="0"/>
          <c:showBubbleSize val="0"/>
        </c:dLbls>
        <c:smooth val="0"/>
        <c:axId val="850017848"/>
        <c:axId val="850020984"/>
      </c:lineChart>
      <c:catAx>
        <c:axId val="850017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0984"/>
        <c:crosses val="autoZero"/>
        <c:auto val="1"/>
        <c:lblAlgn val="ctr"/>
        <c:lblOffset val="100"/>
        <c:noMultiLvlLbl val="0"/>
      </c:catAx>
      <c:valAx>
        <c:axId val="850020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784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36.5703125" style="1" customWidth="1"/>
    <col min="5" max="5" width="20" style="1" customWidth="1"/>
    <col min="6" max="6" width="25.5703125" style="1" customWidth="1"/>
    <col min="7" max="7" width="16.42578125" style="1" customWidth="1"/>
    <col min="8" max="16384" width="9.140625" style="1"/>
  </cols>
  <sheetData>
    <row r="1" spans="1:20" s="10" customFormat="1" ht="18.75" customHeight="1" x14ac:dyDescent="0.2">
      <c r="A1" s="16"/>
      <c r="C1" s="32" t="s">
        <v>65</v>
      </c>
      <c r="D1" s="14"/>
      <c r="E1" s="14"/>
    </row>
    <row r="2" spans="1:20" s="10" customFormat="1" ht="18.75" customHeight="1" x14ac:dyDescent="0.3">
      <c r="A2" s="16"/>
      <c r="C2" s="13" t="s">
        <v>8</v>
      </c>
      <c r="D2" s="14"/>
      <c r="E2" s="14"/>
    </row>
    <row r="3" spans="1:20" s="10" customFormat="1" ht="18.75" x14ac:dyDescent="0.3">
      <c r="A3" s="15"/>
      <c r="C3" s="13" t="s">
        <v>539</v>
      </c>
      <c r="D3" s="14"/>
      <c r="E3" s="14"/>
    </row>
    <row r="4" spans="1:20" s="10" customFormat="1" ht="18.75" x14ac:dyDescent="0.3">
      <c r="A4" s="15"/>
      <c r="D4" s="14"/>
      <c r="E4" s="14"/>
      <c r="F4" s="13"/>
    </row>
    <row r="5" spans="1:20" s="10" customFormat="1" ht="15.75" x14ac:dyDescent="0.25">
      <c r="A5" s="369" t="s">
        <v>633</v>
      </c>
      <c r="B5" s="369"/>
      <c r="C5" s="369"/>
      <c r="D5" s="97"/>
      <c r="E5" s="97"/>
      <c r="F5" s="97"/>
      <c r="G5" s="97"/>
      <c r="H5" s="97"/>
    </row>
    <row r="6" spans="1:20" s="10" customFormat="1" ht="18.75" x14ac:dyDescent="0.3">
      <c r="A6" s="15"/>
      <c r="D6" s="14"/>
      <c r="E6" s="14"/>
      <c r="F6" s="13"/>
    </row>
    <row r="7" spans="1:20" s="10" customFormat="1" ht="18.75" x14ac:dyDescent="0.2">
      <c r="A7" s="373" t="s">
        <v>7</v>
      </c>
      <c r="B7" s="373"/>
      <c r="C7" s="373"/>
      <c r="D7" s="11"/>
      <c r="E7" s="11"/>
      <c r="F7" s="11"/>
      <c r="G7" s="11"/>
      <c r="H7" s="11"/>
      <c r="I7" s="11"/>
      <c r="J7" s="11"/>
      <c r="K7" s="11"/>
      <c r="L7" s="11"/>
      <c r="M7" s="11"/>
      <c r="N7" s="11"/>
      <c r="O7" s="11"/>
      <c r="P7" s="11"/>
      <c r="Q7" s="11"/>
      <c r="R7" s="11"/>
      <c r="S7" s="11"/>
      <c r="T7" s="11"/>
    </row>
    <row r="8" spans="1:20" s="10" customFormat="1" ht="18.75" x14ac:dyDescent="0.2">
      <c r="A8" s="12"/>
      <c r="B8" s="12"/>
      <c r="C8" s="12"/>
      <c r="D8" s="12"/>
      <c r="E8" s="12"/>
      <c r="F8" s="12"/>
      <c r="G8" s="11"/>
      <c r="H8" s="11"/>
      <c r="I8" s="11"/>
      <c r="J8" s="11"/>
      <c r="K8" s="11"/>
      <c r="L8" s="11"/>
      <c r="M8" s="11"/>
      <c r="N8" s="11"/>
      <c r="O8" s="11"/>
      <c r="P8" s="11"/>
      <c r="Q8" s="11"/>
      <c r="R8" s="11"/>
      <c r="S8" s="11"/>
      <c r="T8" s="11"/>
    </row>
    <row r="9" spans="1:20" s="10" customFormat="1" ht="18.75" x14ac:dyDescent="0.2">
      <c r="A9" s="374" t="s">
        <v>623</v>
      </c>
      <c r="B9" s="374"/>
      <c r="C9" s="374"/>
      <c r="D9" s="6"/>
      <c r="E9" s="6"/>
      <c r="F9" s="6"/>
      <c r="G9" s="11"/>
      <c r="H9" s="11"/>
      <c r="I9" s="11"/>
      <c r="J9" s="11"/>
      <c r="K9" s="11"/>
      <c r="L9" s="11"/>
      <c r="M9" s="11"/>
      <c r="N9" s="11"/>
      <c r="O9" s="11"/>
      <c r="P9" s="11"/>
      <c r="Q9" s="11"/>
      <c r="R9" s="11"/>
      <c r="S9" s="11"/>
      <c r="T9" s="11"/>
    </row>
    <row r="10" spans="1:20" s="10" customFormat="1" ht="18.75" x14ac:dyDescent="0.2">
      <c r="A10" s="370" t="s">
        <v>6</v>
      </c>
      <c r="B10" s="370"/>
      <c r="C10" s="370"/>
      <c r="D10" s="4"/>
      <c r="E10" s="4"/>
      <c r="F10" s="4"/>
      <c r="G10" s="11"/>
      <c r="H10" s="11"/>
      <c r="I10" s="11"/>
      <c r="J10" s="11"/>
      <c r="K10" s="11"/>
      <c r="L10" s="11"/>
      <c r="M10" s="11"/>
      <c r="N10" s="11"/>
      <c r="O10" s="11"/>
      <c r="P10" s="11"/>
      <c r="Q10" s="11"/>
      <c r="R10" s="11"/>
      <c r="S10" s="11"/>
      <c r="T10" s="11"/>
    </row>
    <row r="11" spans="1:20" s="10" customFormat="1" ht="18.75" x14ac:dyDescent="0.2">
      <c r="A11" s="12"/>
      <c r="B11" s="12"/>
      <c r="C11" s="12"/>
      <c r="D11" s="12"/>
      <c r="E11" s="12"/>
      <c r="F11" s="12"/>
      <c r="G11" s="11"/>
      <c r="H11" s="11"/>
      <c r="I11" s="11"/>
      <c r="J11" s="11"/>
      <c r="K11" s="11"/>
      <c r="L11" s="11"/>
      <c r="M11" s="11"/>
      <c r="N11" s="11"/>
      <c r="O11" s="11"/>
      <c r="P11" s="11"/>
      <c r="Q11" s="11"/>
      <c r="R11" s="11"/>
      <c r="S11" s="11"/>
      <c r="T11" s="11"/>
    </row>
    <row r="12" spans="1:20" s="10" customFormat="1" ht="18.75" x14ac:dyDescent="0.2">
      <c r="A12" s="372" t="s">
        <v>618</v>
      </c>
      <c r="B12" s="372"/>
      <c r="C12" s="372"/>
      <c r="D12" s="6"/>
      <c r="E12" s="6"/>
      <c r="F12" s="6"/>
      <c r="G12" s="11"/>
      <c r="H12" s="11"/>
      <c r="I12" s="11"/>
      <c r="J12" s="11"/>
      <c r="K12" s="11"/>
      <c r="L12" s="11"/>
      <c r="M12" s="11"/>
      <c r="N12" s="11"/>
      <c r="O12" s="11"/>
      <c r="P12" s="11"/>
      <c r="Q12" s="11"/>
      <c r="R12" s="11"/>
      <c r="S12" s="11"/>
      <c r="T12" s="11"/>
    </row>
    <row r="13" spans="1:20" s="10" customFormat="1" ht="18.75" x14ac:dyDescent="0.2">
      <c r="A13" s="370" t="s">
        <v>5</v>
      </c>
      <c r="B13" s="370"/>
      <c r="C13" s="370"/>
      <c r="D13" s="4"/>
      <c r="E13" s="4"/>
      <c r="F13" s="4"/>
      <c r="G13" s="11"/>
      <c r="H13" s="11"/>
      <c r="I13" s="11"/>
      <c r="J13" s="11"/>
      <c r="K13" s="11"/>
      <c r="L13" s="11"/>
      <c r="M13" s="11"/>
      <c r="N13" s="11"/>
      <c r="O13" s="11"/>
      <c r="P13" s="11"/>
      <c r="Q13" s="11"/>
      <c r="R13" s="11"/>
      <c r="S13" s="11"/>
      <c r="T13" s="11"/>
    </row>
    <row r="14" spans="1:20" s="7" customFormat="1" ht="15.75" customHeight="1" x14ac:dyDescent="0.2">
      <c r="A14" s="8"/>
      <c r="B14" s="8"/>
      <c r="C14" s="8"/>
      <c r="D14" s="8"/>
      <c r="E14" s="8"/>
      <c r="F14" s="8"/>
      <c r="G14" s="8"/>
      <c r="H14" s="8"/>
      <c r="I14" s="8"/>
      <c r="J14" s="8"/>
      <c r="K14" s="8"/>
      <c r="L14" s="8"/>
      <c r="M14" s="8"/>
      <c r="N14" s="8"/>
      <c r="O14" s="8"/>
      <c r="P14" s="8"/>
      <c r="Q14" s="8"/>
      <c r="R14" s="8"/>
      <c r="S14" s="8"/>
      <c r="T14" s="8"/>
    </row>
    <row r="15" spans="1:20" s="2" customFormat="1" ht="93.75" customHeight="1" x14ac:dyDescent="0.2">
      <c r="A15" s="375" t="s">
        <v>603</v>
      </c>
      <c r="B15" s="375"/>
      <c r="C15" s="375"/>
      <c r="D15" s="6"/>
      <c r="E15" s="6"/>
      <c r="F15" s="6"/>
      <c r="G15" s="6"/>
      <c r="H15" s="6"/>
      <c r="I15" s="6"/>
      <c r="J15" s="6"/>
      <c r="K15" s="6"/>
      <c r="L15" s="6"/>
      <c r="M15" s="6"/>
      <c r="N15" s="6"/>
      <c r="O15" s="6"/>
      <c r="P15" s="6"/>
      <c r="Q15" s="6"/>
      <c r="R15" s="6"/>
      <c r="S15" s="6"/>
      <c r="T15" s="6"/>
    </row>
    <row r="16" spans="1:20" s="2" customFormat="1" ht="15" customHeight="1" x14ac:dyDescent="0.2">
      <c r="A16" s="370" t="s">
        <v>4</v>
      </c>
      <c r="B16" s="370"/>
      <c r="C16" s="370"/>
      <c r="D16" s="4"/>
      <c r="E16" s="4"/>
      <c r="F16" s="4"/>
      <c r="G16" s="4"/>
      <c r="H16" s="4"/>
      <c r="I16" s="4"/>
      <c r="J16" s="4"/>
      <c r="K16" s="4"/>
      <c r="L16" s="4"/>
      <c r="M16" s="4"/>
      <c r="N16" s="4"/>
      <c r="O16" s="4"/>
      <c r="P16" s="4"/>
      <c r="Q16" s="4"/>
      <c r="R16" s="4"/>
      <c r="S16" s="4"/>
      <c r="T16" s="4"/>
    </row>
    <row r="17" spans="1:20" s="2" customFormat="1" ht="15" customHeight="1" x14ac:dyDescent="0.2">
      <c r="A17" s="3"/>
      <c r="B17" s="3"/>
      <c r="C17" s="3"/>
      <c r="D17" s="3"/>
      <c r="E17" s="3"/>
      <c r="F17" s="3"/>
      <c r="G17" s="3"/>
      <c r="H17" s="3"/>
      <c r="I17" s="3"/>
      <c r="J17" s="3"/>
      <c r="K17" s="3"/>
      <c r="L17" s="3"/>
      <c r="M17" s="3"/>
      <c r="N17" s="3"/>
      <c r="O17" s="3"/>
      <c r="P17" s="3"/>
      <c r="Q17" s="3"/>
    </row>
    <row r="18" spans="1:20" s="2" customFormat="1" ht="15" customHeight="1" x14ac:dyDescent="0.2">
      <c r="A18" s="371" t="s">
        <v>382</v>
      </c>
      <c r="B18" s="372"/>
      <c r="C18" s="372"/>
      <c r="D18" s="5"/>
      <c r="E18" s="5"/>
      <c r="F18" s="5"/>
      <c r="G18" s="5"/>
      <c r="H18" s="5"/>
      <c r="I18" s="5"/>
      <c r="J18" s="5"/>
      <c r="K18" s="5"/>
      <c r="L18" s="5"/>
      <c r="M18" s="5"/>
      <c r="N18" s="5"/>
      <c r="O18" s="5"/>
      <c r="P18" s="5"/>
      <c r="Q18" s="5"/>
      <c r="R18" s="5"/>
      <c r="S18" s="5"/>
      <c r="T18" s="5"/>
    </row>
    <row r="19" spans="1:20" s="2" customFormat="1" ht="15" customHeight="1" x14ac:dyDescent="0.2">
      <c r="A19" s="4"/>
      <c r="B19" s="4"/>
      <c r="C19" s="4"/>
      <c r="D19" s="4"/>
      <c r="E19" s="4"/>
      <c r="F19" s="4"/>
      <c r="G19" s="3"/>
      <c r="H19" s="3"/>
      <c r="I19" s="3"/>
      <c r="J19" s="3"/>
      <c r="K19" s="3"/>
      <c r="L19" s="3"/>
      <c r="M19" s="3"/>
      <c r="N19" s="3"/>
      <c r="O19" s="3"/>
      <c r="P19" s="3"/>
      <c r="Q19" s="3"/>
    </row>
    <row r="20" spans="1:20" s="2" customFormat="1" ht="39.75" customHeight="1" x14ac:dyDescent="0.2">
      <c r="A20" s="19" t="s">
        <v>3</v>
      </c>
      <c r="B20" s="31" t="s">
        <v>63</v>
      </c>
      <c r="C20" s="30" t="s">
        <v>62</v>
      </c>
      <c r="D20" s="22"/>
      <c r="E20" s="22"/>
      <c r="F20" s="22"/>
      <c r="G20" s="21"/>
      <c r="H20" s="21"/>
      <c r="I20" s="21"/>
      <c r="J20" s="21"/>
      <c r="K20" s="21"/>
      <c r="L20" s="21"/>
      <c r="M20" s="21"/>
      <c r="N20" s="21"/>
      <c r="O20" s="21"/>
      <c r="P20" s="21"/>
      <c r="Q20" s="21"/>
      <c r="R20" s="20"/>
      <c r="S20" s="20"/>
      <c r="T20" s="20"/>
    </row>
    <row r="21" spans="1:20" s="2" customFormat="1" ht="16.5" customHeight="1" x14ac:dyDescent="0.2">
      <c r="A21" s="30">
        <v>1</v>
      </c>
      <c r="B21" s="31">
        <v>2</v>
      </c>
      <c r="C21" s="30">
        <v>3</v>
      </c>
      <c r="D21" s="22"/>
      <c r="E21" s="22"/>
      <c r="F21" s="22"/>
      <c r="G21" s="21"/>
      <c r="H21" s="21"/>
      <c r="I21" s="21"/>
      <c r="J21" s="21"/>
      <c r="K21" s="21"/>
      <c r="L21" s="21"/>
      <c r="M21" s="21"/>
      <c r="N21" s="21"/>
      <c r="O21" s="21"/>
      <c r="P21" s="21"/>
      <c r="Q21" s="21"/>
      <c r="R21" s="20"/>
      <c r="S21" s="20"/>
      <c r="T21" s="20"/>
    </row>
    <row r="22" spans="1:20" s="2" customFormat="1" ht="39" customHeight="1" x14ac:dyDescent="0.2">
      <c r="A22" s="18" t="s">
        <v>61</v>
      </c>
      <c r="B22" s="34" t="s">
        <v>269</v>
      </c>
      <c r="C22" s="33" t="s">
        <v>495</v>
      </c>
      <c r="D22" s="22"/>
      <c r="E22" s="22"/>
      <c r="F22" s="22"/>
      <c r="G22" s="21"/>
      <c r="H22" s="21"/>
      <c r="I22" s="21"/>
      <c r="J22" s="21"/>
      <c r="K22" s="21"/>
      <c r="L22" s="21"/>
      <c r="M22" s="21"/>
      <c r="N22" s="21"/>
      <c r="O22" s="21"/>
      <c r="P22" s="21"/>
      <c r="Q22" s="21"/>
      <c r="R22" s="20"/>
      <c r="S22" s="20"/>
      <c r="T22" s="20"/>
    </row>
    <row r="23" spans="1:20" s="2" customFormat="1" ht="78.75" x14ac:dyDescent="0.2">
      <c r="A23" s="18" t="s">
        <v>60</v>
      </c>
      <c r="B23" s="29" t="s">
        <v>497</v>
      </c>
      <c r="C23" s="33" t="s">
        <v>507</v>
      </c>
      <c r="D23" s="22"/>
      <c r="E23" s="22"/>
      <c r="F23" s="22"/>
      <c r="G23" s="21"/>
      <c r="H23" s="21"/>
      <c r="I23" s="21"/>
      <c r="J23" s="21"/>
      <c r="K23" s="21"/>
      <c r="L23" s="21"/>
      <c r="M23" s="21"/>
      <c r="N23" s="21"/>
      <c r="O23" s="21"/>
      <c r="P23" s="21"/>
      <c r="Q23" s="21"/>
      <c r="R23" s="20"/>
      <c r="S23" s="20"/>
      <c r="T23" s="20"/>
    </row>
    <row r="24" spans="1:20" s="2" customFormat="1" ht="22.5" customHeight="1" x14ac:dyDescent="0.2">
      <c r="A24" s="366"/>
      <c r="B24" s="367"/>
      <c r="C24" s="368"/>
      <c r="D24" s="22"/>
      <c r="E24" s="22"/>
      <c r="F24" s="22"/>
      <c r="G24" s="21"/>
      <c r="H24" s="21"/>
      <c r="I24" s="21"/>
      <c r="J24" s="21"/>
      <c r="K24" s="21"/>
      <c r="L24" s="21"/>
      <c r="M24" s="21"/>
      <c r="N24" s="21"/>
      <c r="O24" s="21"/>
      <c r="P24" s="21"/>
      <c r="Q24" s="21"/>
      <c r="R24" s="20"/>
      <c r="S24" s="20"/>
      <c r="T24" s="20"/>
    </row>
    <row r="25" spans="1:20" s="24" customFormat="1" ht="58.5" customHeight="1" x14ac:dyDescent="0.2">
      <c r="A25" s="18" t="s">
        <v>59</v>
      </c>
      <c r="B25" s="95" t="s">
        <v>330</v>
      </c>
      <c r="C25" s="28" t="s">
        <v>425</v>
      </c>
      <c r="D25" s="27"/>
      <c r="E25" s="27"/>
      <c r="F25" s="26"/>
      <c r="G25" s="26"/>
      <c r="H25" s="26"/>
      <c r="I25" s="26"/>
      <c r="J25" s="26"/>
      <c r="K25" s="26"/>
      <c r="L25" s="26"/>
      <c r="M25" s="26"/>
      <c r="N25" s="26"/>
      <c r="O25" s="26"/>
      <c r="P25" s="26"/>
      <c r="Q25" s="25"/>
      <c r="R25" s="25"/>
      <c r="S25" s="25"/>
      <c r="T25" s="25"/>
    </row>
    <row r="26" spans="1:20" s="24" customFormat="1" ht="42.75" customHeight="1" x14ac:dyDescent="0.2">
      <c r="A26" s="18" t="s">
        <v>58</v>
      </c>
      <c r="B26" s="95" t="s">
        <v>71</v>
      </c>
      <c r="C26" s="28" t="s">
        <v>417</v>
      </c>
      <c r="D26" s="27"/>
      <c r="E26" s="27"/>
      <c r="F26" s="26"/>
      <c r="G26" s="26"/>
      <c r="H26" s="26"/>
      <c r="I26" s="26"/>
      <c r="J26" s="26"/>
      <c r="K26" s="26"/>
      <c r="L26" s="26"/>
      <c r="M26" s="26"/>
      <c r="N26" s="26"/>
      <c r="O26" s="26"/>
      <c r="P26" s="26"/>
      <c r="Q26" s="25"/>
      <c r="R26" s="25"/>
      <c r="S26" s="25"/>
      <c r="T26" s="25"/>
    </row>
    <row r="27" spans="1:20" s="24" customFormat="1" ht="51.75" customHeight="1" x14ac:dyDescent="0.2">
      <c r="A27" s="18" t="s">
        <v>57</v>
      </c>
      <c r="B27" s="95" t="s">
        <v>70</v>
      </c>
      <c r="C27" s="28" t="s">
        <v>499</v>
      </c>
      <c r="D27" s="27"/>
      <c r="E27" s="27"/>
      <c r="F27" s="26"/>
      <c r="G27" s="26"/>
      <c r="H27" s="26"/>
      <c r="I27" s="26"/>
      <c r="J27" s="26"/>
      <c r="K27" s="26"/>
      <c r="L27" s="26"/>
      <c r="M27" s="26"/>
      <c r="N27" s="26"/>
      <c r="O27" s="26"/>
      <c r="P27" s="26"/>
      <c r="Q27" s="25"/>
      <c r="R27" s="25"/>
      <c r="S27" s="25"/>
      <c r="T27" s="25"/>
    </row>
    <row r="28" spans="1:20" s="24" customFormat="1" ht="42.75" customHeight="1" x14ac:dyDescent="0.2">
      <c r="A28" s="18" t="s">
        <v>56</v>
      </c>
      <c r="B28" s="95" t="s">
        <v>331</v>
      </c>
      <c r="C28" s="125" t="s">
        <v>424</v>
      </c>
      <c r="D28" s="27"/>
      <c r="E28" s="27"/>
      <c r="F28" s="26"/>
      <c r="G28" s="26"/>
      <c r="H28" s="26"/>
      <c r="I28" s="26"/>
      <c r="J28" s="26"/>
      <c r="K28" s="26"/>
      <c r="L28" s="26"/>
      <c r="M28" s="26"/>
      <c r="N28" s="26"/>
      <c r="O28" s="26"/>
      <c r="P28" s="26"/>
      <c r="Q28" s="25"/>
      <c r="R28" s="25"/>
      <c r="S28" s="25"/>
      <c r="T28" s="25"/>
    </row>
    <row r="29" spans="1:20" s="24" customFormat="1" ht="51.75" customHeight="1" x14ac:dyDescent="0.2">
      <c r="A29" s="18" t="s">
        <v>54</v>
      </c>
      <c r="B29" s="95" t="s">
        <v>332</v>
      </c>
      <c r="C29" s="125" t="s">
        <v>424</v>
      </c>
      <c r="D29" s="27"/>
      <c r="E29" s="27"/>
      <c r="F29" s="26"/>
      <c r="G29" s="26"/>
      <c r="H29" s="26"/>
      <c r="I29" s="26"/>
      <c r="J29" s="26"/>
      <c r="K29" s="26"/>
      <c r="L29" s="26"/>
      <c r="M29" s="26"/>
      <c r="N29" s="26"/>
      <c r="O29" s="26"/>
      <c r="P29" s="26"/>
      <c r="Q29" s="25"/>
      <c r="R29" s="25"/>
      <c r="S29" s="25"/>
      <c r="T29" s="25"/>
    </row>
    <row r="30" spans="1:20" s="24" customFormat="1" ht="51.75" customHeight="1" x14ac:dyDescent="0.2">
      <c r="A30" s="18" t="s">
        <v>52</v>
      </c>
      <c r="B30" s="95" t="s">
        <v>333</v>
      </c>
      <c r="C30" s="125" t="s">
        <v>424</v>
      </c>
      <c r="D30" s="27"/>
      <c r="E30" s="27"/>
      <c r="F30" s="26"/>
      <c r="G30" s="26"/>
      <c r="H30" s="26"/>
      <c r="I30" s="26"/>
      <c r="J30" s="26"/>
      <c r="K30" s="26"/>
      <c r="L30" s="26"/>
      <c r="M30" s="26"/>
      <c r="N30" s="26"/>
      <c r="O30" s="26"/>
      <c r="P30" s="26"/>
      <c r="Q30" s="25"/>
      <c r="R30" s="25"/>
      <c r="S30" s="25"/>
      <c r="T30" s="25"/>
    </row>
    <row r="31" spans="1:20" s="24" customFormat="1" ht="51.75" customHeight="1" x14ac:dyDescent="0.2">
      <c r="A31" s="18" t="s">
        <v>69</v>
      </c>
      <c r="B31" s="33" t="s">
        <v>334</v>
      </c>
      <c r="C31" s="125" t="s">
        <v>496</v>
      </c>
      <c r="D31" s="27"/>
      <c r="E31" s="27"/>
      <c r="F31" s="26"/>
      <c r="G31" s="26"/>
      <c r="H31" s="26"/>
      <c r="I31" s="26"/>
      <c r="J31" s="26"/>
      <c r="K31" s="26"/>
      <c r="L31" s="26"/>
      <c r="M31" s="26"/>
      <c r="N31" s="26"/>
      <c r="O31" s="26"/>
      <c r="P31" s="26"/>
      <c r="Q31" s="25"/>
      <c r="R31" s="25"/>
      <c r="S31" s="25"/>
      <c r="T31" s="25"/>
    </row>
    <row r="32" spans="1:20" s="24" customFormat="1" ht="51.75" customHeight="1" x14ac:dyDescent="0.2">
      <c r="A32" s="18" t="s">
        <v>67</v>
      </c>
      <c r="B32" s="33" t="s">
        <v>335</v>
      </c>
      <c r="C32" s="125" t="s">
        <v>424</v>
      </c>
      <c r="D32" s="27"/>
      <c r="E32" s="27"/>
      <c r="F32" s="26"/>
      <c r="G32" s="26"/>
      <c r="H32" s="26"/>
      <c r="I32" s="26"/>
      <c r="J32" s="26"/>
      <c r="K32" s="26"/>
      <c r="L32" s="26"/>
      <c r="M32" s="26"/>
      <c r="N32" s="26"/>
      <c r="O32" s="26"/>
      <c r="P32" s="26"/>
      <c r="Q32" s="25"/>
      <c r="R32" s="25"/>
      <c r="S32" s="25"/>
      <c r="T32" s="25"/>
    </row>
    <row r="33" spans="1:20" s="24" customFormat="1" ht="101.25" customHeight="1" x14ac:dyDescent="0.2">
      <c r="A33" s="18" t="s">
        <v>66</v>
      </c>
      <c r="B33" s="33" t="s">
        <v>336</v>
      </c>
      <c r="C33" s="95" t="s">
        <v>500</v>
      </c>
      <c r="D33" s="27"/>
      <c r="E33" s="27"/>
      <c r="F33" s="26"/>
      <c r="G33" s="26"/>
      <c r="H33" s="26"/>
      <c r="I33" s="26"/>
      <c r="J33" s="26"/>
      <c r="K33" s="26"/>
      <c r="L33" s="26"/>
      <c r="M33" s="26"/>
      <c r="N33" s="26"/>
      <c r="O33" s="26"/>
      <c r="P33" s="26"/>
      <c r="Q33" s="25"/>
      <c r="R33" s="25"/>
      <c r="S33" s="25"/>
      <c r="T33" s="25"/>
    </row>
    <row r="34" spans="1:20" ht="111" customHeight="1" x14ac:dyDescent="0.25">
      <c r="A34" s="18" t="s">
        <v>351</v>
      </c>
      <c r="B34" s="33" t="s">
        <v>337</v>
      </c>
      <c r="C34" s="260" t="s">
        <v>501</v>
      </c>
      <c r="D34" s="17"/>
      <c r="E34" s="17"/>
      <c r="F34" s="17"/>
      <c r="G34" s="17"/>
      <c r="H34" s="17"/>
      <c r="I34" s="17"/>
      <c r="J34" s="17"/>
      <c r="K34" s="17"/>
      <c r="L34" s="17"/>
      <c r="M34" s="17"/>
      <c r="N34" s="17"/>
      <c r="O34" s="17"/>
      <c r="P34" s="17"/>
      <c r="Q34" s="17"/>
      <c r="R34" s="17"/>
      <c r="S34" s="17"/>
      <c r="T34" s="17"/>
    </row>
    <row r="35" spans="1:20" ht="58.5" customHeight="1" x14ac:dyDescent="0.25">
      <c r="A35" s="18" t="s">
        <v>340</v>
      </c>
      <c r="B35" s="33" t="s">
        <v>68</v>
      </c>
      <c r="C35" s="19" t="s">
        <v>424</v>
      </c>
      <c r="D35" s="17"/>
      <c r="E35" s="17"/>
      <c r="F35" s="17"/>
      <c r="G35" s="17"/>
      <c r="H35" s="17"/>
      <c r="I35" s="17"/>
      <c r="J35" s="17"/>
      <c r="K35" s="17"/>
      <c r="L35" s="17"/>
      <c r="M35" s="17"/>
      <c r="N35" s="17"/>
      <c r="O35" s="17"/>
      <c r="P35" s="17"/>
      <c r="Q35" s="17"/>
      <c r="R35" s="17"/>
      <c r="S35" s="17"/>
      <c r="T35" s="17"/>
    </row>
    <row r="36" spans="1:20" ht="51.75" customHeight="1" x14ac:dyDescent="0.25">
      <c r="A36" s="18" t="s">
        <v>352</v>
      </c>
      <c r="B36" s="33" t="s">
        <v>338</v>
      </c>
      <c r="C36" s="19" t="s">
        <v>419</v>
      </c>
      <c r="D36" s="17"/>
      <c r="E36" s="17"/>
      <c r="F36" s="17"/>
      <c r="G36" s="17"/>
      <c r="H36" s="17"/>
      <c r="I36" s="17"/>
      <c r="J36" s="17"/>
      <c r="K36" s="17"/>
      <c r="L36" s="17"/>
      <c r="M36" s="17"/>
      <c r="N36" s="17"/>
      <c r="O36" s="17"/>
      <c r="P36" s="17"/>
      <c r="Q36" s="17"/>
      <c r="R36" s="17"/>
      <c r="S36" s="17"/>
      <c r="T36" s="17"/>
    </row>
    <row r="37" spans="1:20" ht="43.5" customHeight="1" x14ac:dyDescent="0.25">
      <c r="A37" s="18">
        <v>15</v>
      </c>
      <c r="B37" s="33" t="s">
        <v>339</v>
      </c>
      <c r="C37" s="19" t="s">
        <v>493</v>
      </c>
      <c r="D37" s="17"/>
      <c r="E37" s="17"/>
      <c r="F37" s="17"/>
      <c r="G37" s="17"/>
      <c r="H37" s="17"/>
      <c r="I37" s="17"/>
      <c r="J37" s="17"/>
      <c r="K37" s="17"/>
      <c r="L37" s="17"/>
      <c r="M37" s="17"/>
      <c r="N37" s="17"/>
      <c r="O37" s="17"/>
      <c r="P37" s="17"/>
      <c r="Q37" s="17"/>
      <c r="R37" s="17"/>
      <c r="S37" s="17"/>
      <c r="T37" s="17"/>
    </row>
    <row r="38" spans="1:20" ht="43.5" customHeight="1" x14ac:dyDescent="0.25">
      <c r="A38" s="18" t="s">
        <v>353</v>
      </c>
      <c r="B38" s="33" t="s">
        <v>214</v>
      </c>
      <c r="C38" s="101" t="s">
        <v>419</v>
      </c>
      <c r="D38" s="17"/>
      <c r="E38" s="17"/>
      <c r="F38" s="17"/>
      <c r="G38" s="17"/>
      <c r="H38" s="17"/>
      <c r="I38" s="17"/>
      <c r="J38" s="17"/>
      <c r="K38" s="17"/>
      <c r="L38" s="17"/>
      <c r="M38" s="17"/>
      <c r="N38" s="17"/>
      <c r="O38" s="17"/>
      <c r="P38" s="17"/>
      <c r="Q38" s="17"/>
      <c r="R38" s="17"/>
      <c r="S38" s="17"/>
      <c r="T38" s="17"/>
    </row>
    <row r="39" spans="1:20" ht="23.25" customHeight="1" x14ac:dyDescent="0.25">
      <c r="A39" s="366"/>
      <c r="B39" s="367"/>
      <c r="C39" s="368"/>
      <c r="D39" s="17"/>
      <c r="E39" s="17"/>
      <c r="F39" s="17"/>
      <c r="G39" s="17"/>
      <c r="H39" s="17"/>
      <c r="I39" s="17"/>
      <c r="J39" s="17"/>
      <c r="K39" s="17"/>
      <c r="L39" s="17"/>
      <c r="M39" s="17"/>
      <c r="N39" s="17"/>
      <c r="O39" s="17"/>
      <c r="P39" s="17"/>
      <c r="Q39" s="17"/>
      <c r="R39" s="17"/>
      <c r="S39" s="17"/>
      <c r="T39" s="17"/>
    </row>
    <row r="40" spans="1:20" ht="141" x14ac:dyDescent="0.25">
      <c r="A40" s="18" t="s">
        <v>341</v>
      </c>
      <c r="B40" s="33" t="s">
        <v>393</v>
      </c>
      <c r="C40" s="315" t="s">
        <v>601</v>
      </c>
      <c r="D40" s="17"/>
      <c r="E40" s="17"/>
      <c r="F40" s="17"/>
      <c r="G40" s="17"/>
      <c r="H40" s="17"/>
      <c r="I40" s="17"/>
      <c r="J40" s="17"/>
      <c r="K40" s="17"/>
      <c r="L40" s="17"/>
      <c r="M40" s="17"/>
      <c r="N40" s="17"/>
      <c r="O40" s="17"/>
      <c r="P40" s="17"/>
      <c r="Q40" s="17"/>
      <c r="R40" s="17"/>
      <c r="S40" s="17"/>
      <c r="T40" s="17"/>
    </row>
    <row r="41" spans="1:20" ht="105.75" customHeight="1" x14ac:dyDescent="0.25">
      <c r="A41" s="18" t="s">
        <v>354</v>
      </c>
      <c r="B41" s="33" t="s">
        <v>377</v>
      </c>
      <c r="C41" s="162" t="s">
        <v>558</v>
      </c>
      <c r="D41" s="17"/>
      <c r="E41" s="17"/>
      <c r="F41" s="17"/>
      <c r="G41" s="17"/>
      <c r="H41" s="17"/>
      <c r="I41" s="17"/>
      <c r="J41" s="17"/>
      <c r="K41" s="17"/>
      <c r="L41" s="17"/>
      <c r="M41" s="17"/>
      <c r="N41" s="17"/>
      <c r="O41" s="17"/>
      <c r="P41" s="17"/>
      <c r="Q41" s="17"/>
      <c r="R41" s="17"/>
      <c r="S41" s="17"/>
      <c r="T41" s="17"/>
    </row>
    <row r="42" spans="1:20" ht="103.5" customHeight="1" x14ac:dyDescent="0.25">
      <c r="A42" s="18" t="s">
        <v>342</v>
      </c>
      <c r="B42" s="33" t="s">
        <v>390</v>
      </c>
      <c r="C42" s="162" t="s">
        <v>558</v>
      </c>
      <c r="D42" s="17"/>
      <c r="E42" s="17"/>
      <c r="F42" s="17"/>
      <c r="G42" s="17"/>
      <c r="H42" s="17"/>
      <c r="I42" s="17"/>
      <c r="J42" s="17"/>
      <c r="K42" s="17"/>
      <c r="L42" s="17"/>
      <c r="M42" s="17"/>
      <c r="N42" s="17"/>
      <c r="O42" s="17"/>
      <c r="P42" s="17"/>
      <c r="Q42" s="17"/>
      <c r="R42" s="17"/>
      <c r="S42" s="17"/>
      <c r="T42" s="17"/>
    </row>
    <row r="43" spans="1:20" ht="186" customHeight="1" x14ac:dyDescent="0.25">
      <c r="A43" s="18" t="s">
        <v>357</v>
      </c>
      <c r="B43" s="33" t="s">
        <v>358</v>
      </c>
      <c r="C43" s="101" t="s">
        <v>431</v>
      </c>
      <c r="D43" s="17"/>
      <c r="E43" s="17"/>
      <c r="F43" s="17"/>
      <c r="G43" s="17"/>
      <c r="H43" s="17"/>
      <c r="I43" s="17"/>
      <c r="J43" s="17"/>
      <c r="K43" s="17"/>
      <c r="L43" s="17"/>
      <c r="M43" s="17"/>
      <c r="N43" s="17"/>
      <c r="O43" s="17"/>
      <c r="P43" s="17"/>
      <c r="Q43" s="17"/>
      <c r="R43" s="17"/>
      <c r="S43" s="17"/>
      <c r="T43" s="17"/>
    </row>
    <row r="44" spans="1:20" ht="111" customHeight="1" x14ac:dyDescent="0.25">
      <c r="A44" s="18" t="s">
        <v>343</v>
      </c>
      <c r="B44" s="33" t="s">
        <v>383</v>
      </c>
      <c r="C44" s="101" t="s">
        <v>513</v>
      </c>
      <c r="D44" s="17"/>
      <c r="E44" s="17"/>
      <c r="F44" s="17"/>
      <c r="G44" s="17"/>
      <c r="H44" s="17"/>
      <c r="I44" s="17"/>
      <c r="J44" s="17"/>
      <c r="K44" s="17"/>
      <c r="L44" s="17"/>
      <c r="M44" s="17"/>
      <c r="N44" s="17"/>
      <c r="O44" s="17"/>
      <c r="P44" s="17"/>
      <c r="Q44" s="17"/>
      <c r="R44" s="17"/>
      <c r="S44" s="17"/>
      <c r="T44" s="17"/>
    </row>
    <row r="45" spans="1:20" ht="120" customHeight="1" x14ac:dyDescent="0.25">
      <c r="A45" s="18" t="s">
        <v>378</v>
      </c>
      <c r="B45" s="33" t="s">
        <v>384</v>
      </c>
      <c r="C45" s="33">
        <v>0.9</v>
      </c>
      <c r="D45" s="17"/>
      <c r="E45" s="17"/>
      <c r="F45" s="17"/>
      <c r="G45" s="17"/>
      <c r="H45" s="17"/>
      <c r="I45" s="17"/>
      <c r="J45" s="17"/>
      <c r="K45" s="17"/>
      <c r="L45" s="17"/>
      <c r="M45" s="17"/>
      <c r="N45" s="17"/>
      <c r="O45" s="17"/>
      <c r="P45" s="17"/>
      <c r="Q45" s="17"/>
      <c r="R45" s="17"/>
      <c r="S45" s="17"/>
      <c r="T45" s="17"/>
    </row>
    <row r="46" spans="1:20" ht="101.25" customHeight="1" x14ac:dyDescent="0.25">
      <c r="A46" s="18" t="s">
        <v>344</v>
      </c>
      <c r="B46" s="33" t="s">
        <v>385</v>
      </c>
      <c r="C46" s="28" t="s">
        <v>577</v>
      </c>
      <c r="D46" s="17"/>
      <c r="E46" s="17"/>
      <c r="F46" s="17"/>
      <c r="G46" s="17"/>
      <c r="H46" s="17"/>
      <c r="I46" s="17"/>
      <c r="J46" s="17"/>
      <c r="K46" s="17"/>
      <c r="L46" s="17"/>
      <c r="M46" s="17"/>
      <c r="N46" s="17"/>
      <c r="O46" s="17"/>
      <c r="P46" s="17"/>
      <c r="Q46" s="17"/>
      <c r="R46" s="17"/>
      <c r="S46" s="17"/>
      <c r="T46" s="17"/>
    </row>
    <row r="47" spans="1:20" ht="18.75" customHeight="1" x14ac:dyDescent="0.25">
      <c r="A47" s="366"/>
      <c r="B47" s="367"/>
      <c r="C47" s="368"/>
      <c r="D47" s="17"/>
      <c r="E47" s="17"/>
      <c r="F47" s="17"/>
      <c r="G47" s="17"/>
      <c r="H47" s="17"/>
      <c r="I47" s="17"/>
      <c r="J47" s="17"/>
      <c r="K47" s="17"/>
      <c r="L47" s="17"/>
      <c r="M47" s="17"/>
      <c r="N47" s="17"/>
      <c r="O47" s="17"/>
      <c r="P47" s="17"/>
      <c r="Q47" s="17"/>
      <c r="R47" s="17"/>
      <c r="S47" s="17"/>
      <c r="T47" s="17"/>
    </row>
    <row r="48" spans="1:20" ht="75.75" customHeight="1" x14ac:dyDescent="0.25">
      <c r="A48" s="18" t="s">
        <v>379</v>
      </c>
      <c r="B48" s="33" t="s">
        <v>391</v>
      </c>
      <c r="C48" s="131" t="str">
        <f>CONCATENATE(ROUND('6.2. Паспорт фин осв ввод'!U24,2)," млн рублей")</f>
        <v>0 млн рублей</v>
      </c>
      <c r="D48" s="17"/>
      <c r="E48" s="17"/>
      <c r="F48" s="17"/>
      <c r="G48" s="17"/>
      <c r="H48" s="17"/>
      <c r="I48" s="17"/>
      <c r="J48" s="17"/>
      <c r="K48" s="17"/>
      <c r="L48" s="17"/>
      <c r="M48" s="17"/>
      <c r="N48" s="17"/>
      <c r="O48" s="17"/>
      <c r="P48" s="17"/>
      <c r="Q48" s="17"/>
      <c r="R48" s="17"/>
      <c r="S48" s="17"/>
      <c r="T48" s="17"/>
    </row>
    <row r="49" spans="1:20" ht="71.25" customHeight="1" x14ac:dyDescent="0.25">
      <c r="A49" s="18" t="s">
        <v>345</v>
      </c>
      <c r="B49" s="33" t="s">
        <v>392</v>
      </c>
      <c r="C49" s="131" t="str">
        <f>CONCATENATE(ROUND('6.2. Паспорт фин осв ввод'!U30,2)," млн рублей")</f>
        <v>0 млн рублей</v>
      </c>
      <c r="D49" s="17"/>
      <c r="E49" s="17"/>
      <c r="F49" s="17"/>
      <c r="G49" s="17"/>
      <c r="H49" s="17"/>
      <c r="I49" s="17"/>
      <c r="J49" s="17"/>
      <c r="K49" s="17"/>
      <c r="L49" s="17"/>
      <c r="M49" s="17"/>
      <c r="N49" s="17"/>
      <c r="O49" s="17"/>
      <c r="P49" s="17"/>
      <c r="Q49" s="17"/>
      <c r="R49" s="17"/>
      <c r="S49" s="17"/>
      <c r="T49" s="17"/>
    </row>
    <row r="50" spans="1:20" x14ac:dyDescent="0.25">
      <c r="A50" s="17"/>
      <c r="B50" s="17"/>
      <c r="C50" s="17"/>
      <c r="D50" s="17"/>
      <c r="E50" s="17"/>
      <c r="F50" s="17"/>
      <c r="G50" s="17"/>
      <c r="H50" s="17"/>
      <c r="I50" s="17"/>
      <c r="J50" s="17"/>
      <c r="K50" s="17"/>
      <c r="L50" s="17"/>
      <c r="M50" s="17"/>
      <c r="N50" s="17"/>
      <c r="O50" s="17"/>
      <c r="P50" s="17"/>
      <c r="Q50" s="17"/>
      <c r="R50" s="17"/>
      <c r="S50" s="17"/>
      <c r="T50" s="17"/>
    </row>
    <row r="51" spans="1:20" x14ac:dyDescent="0.25">
      <c r="A51" s="17"/>
      <c r="B51" s="17"/>
      <c r="C51" s="17"/>
      <c r="D51" s="17"/>
      <c r="E51" s="17"/>
      <c r="F51" s="17"/>
      <c r="G51" s="17"/>
      <c r="H51" s="17"/>
      <c r="I51" s="17"/>
      <c r="J51" s="17"/>
      <c r="K51" s="17"/>
      <c r="L51" s="17"/>
      <c r="M51" s="17"/>
      <c r="N51" s="17"/>
      <c r="O51" s="17"/>
      <c r="P51" s="17"/>
      <c r="Q51" s="17"/>
      <c r="R51" s="17"/>
      <c r="S51" s="17"/>
      <c r="T51" s="17"/>
    </row>
    <row r="52" spans="1:20" x14ac:dyDescent="0.25">
      <c r="A52" s="17"/>
      <c r="B52" s="17"/>
      <c r="C52" s="17"/>
      <c r="D52" s="17"/>
      <c r="E52" s="17"/>
      <c r="F52" s="17"/>
      <c r="G52" s="17"/>
      <c r="H52" s="17"/>
      <c r="I52" s="17"/>
      <c r="J52" s="17"/>
      <c r="K52" s="17"/>
      <c r="L52" s="17"/>
      <c r="M52" s="17"/>
      <c r="N52" s="17"/>
      <c r="O52" s="17"/>
      <c r="P52" s="17"/>
      <c r="Q52" s="17"/>
      <c r="R52" s="17"/>
      <c r="S52" s="17"/>
      <c r="T52" s="17"/>
    </row>
    <row r="53" spans="1:20" x14ac:dyDescent="0.25">
      <c r="A53" s="17"/>
      <c r="B53" s="17"/>
      <c r="C53" s="17"/>
      <c r="D53" s="17"/>
      <c r="E53" s="17"/>
      <c r="F53" s="17"/>
      <c r="G53" s="17"/>
      <c r="H53" s="17"/>
      <c r="I53" s="17"/>
      <c r="J53" s="17"/>
      <c r="K53" s="17"/>
      <c r="L53" s="17"/>
      <c r="M53" s="17"/>
      <c r="N53" s="17"/>
      <c r="O53" s="17"/>
      <c r="P53" s="17"/>
      <c r="Q53" s="17"/>
      <c r="R53" s="17"/>
      <c r="S53" s="17"/>
      <c r="T53" s="17"/>
    </row>
    <row r="54" spans="1:20" x14ac:dyDescent="0.25">
      <c r="A54" s="17"/>
      <c r="B54" s="17"/>
      <c r="C54" s="17"/>
      <c r="D54" s="17"/>
      <c r="E54" s="17"/>
      <c r="F54" s="17"/>
      <c r="G54" s="17"/>
      <c r="H54" s="17"/>
      <c r="I54" s="17"/>
      <c r="J54" s="17"/>
      <c r="K54" s="17"/>
      <c r="L54" s="17"/>
      <c r="M54" s="17"/>
      <c r="N54" s="17"/>
      <c r="O54" s="17"/>
      <c r="P54" s="17"/>
      <c r="Q54" s="17"/>
      <c r="R54" s="17"/>
      <c r="S54" s="17"/>
      <c r="T54" s="17"/>
    </row>
    <row r="55" spans="1:20" x14ac:dyDescent="0.25">
      <c r="A55" s="17"/>
      <c r="B55" s="17"/>
      <c r="C55" s="17"/>
      <c r="D55" s="17"/>
      <c r="E55" s="17"/>
      <c r="F55" s="17"/>
      <c r="G55" s="17"/>
      <c r="H55" s="17"/>
      <c r="I55" s="17"/>
      <c r="J55" s="17"/>
      <c r="K55" s="17"/>
      <c r="L55" s="17"/>
      <c r="M55" s="17"/>
      <c r="N55" s="17"/>
      <c r="O55" s="17"/>
      <c r="P55" s="17"/>
      <c r="Q55" s="17"/>
      <c r="R55" s="17"/>
      <c r="S55" s="17"/>
      <c r="T55" s="17"/>
    </row>
    <row r="56" spans="1:20" x14ac:dyDescent="0.25">
      <c r="A56" s="17"/>
      <c r="B56" s="17"/>
      <c r="C56" s="17"/>
      <c r="D56" s="17"/>
      <c r="E56" s="17"/>
      <c r="F56" s="17"/>
      <c r="G56" s="17"/>
      <c r="H56" s="17"/>
      <c r="I56" s="17"/>
      <c r="J56" s="17"/>
      <c r="K56" s="17"/>
      <c r="L56" s="17"/>
      <c r="M56" s="17"/>
      <c r="N56" s="17"/>
      <c r="O56" s="17"/>
      <c r="P56" s="17"/>
      <c r="Q56" s="17"/>
      <c r="R56" s="17"/>
      <c r="S56" s="17"/>
      <c r="T56" s="17"/>
    </row>
    <row r="57" spans="1:20" x14ac:dyDescent="0.25">
      <c r="A57" s="17"/>
      <c r="B57" s="17"/>
      <c r="C57" s="17"/>
      <c r="D57" s="17"/>
      <c r="E57" s="17"/>
      <c r="F57" s="17"/>
      <c r="G57" s="17"/>
      <c r="H57" s="17"/>
      <c r="I57" s="17"/>
      <c r="J57" s="17"/>
      <c r="K57" s="17"/>
      <c r="L57" s="17"/>
      <c r="M57" s="17"/>
      <c r="N57" s="17"/>
      <c r="O57" s="17"/>
      <c r="P57" s="17"/>
      <c r="Q57" s="17"/>
      <c r="R57" s="17"/>
      <c r="S57" s="17"/>
      <c r="T57" s="17"/>
    </row>
    <row r="58" spans="1:20" x14ac:dyDescent="0.25">
      <c r="A58" s="17"/>
      <c r="B58" s="17"/>
      <c r="C58" s="17"/>
      <c r="D58" s="17"/>
      <c r="E58" s="17"/>
      <c r="F58" s="17"/>
      <c r="G58" s="17"/>
      <c r="H58" s="17"/>
      <c r="I58" s="17"/>
      <c r="J58" s="17"/>
      <c r="K58" s="17"/>
      <c r="L58" s="17"/>
      <c r="M58" s="17"/>
      <c r="N58" s="17"/>
      <c r="O58" s="17"/>
      <c r="P58" s="17"/>
      <c r="Q58" s="17"/>
      <c r="R58" s="17"/>
      <c r="S58" s="17"/>
      <c r="T58" s="17"/>
    </row>
    <row r="59" spans="1:20" x14ac:dyDescent="0.25">
      <c r="A59" s="17"/>
      <c r="B59" s="17"/>
      <c r="C59" s="17"/>
      <c r="D59" s="17"/>
      <c r="E59" s="17"/>
      <c r="F59" s="17"/>
      <c r="G59" s="17"/>
      <c r="H59" s="17"/>
      <c r="I59" s="17"/>
      <c r="J59" s="17"/>
      <c r="K59" s="17"/>
      <c r="L59" s="17"/>
      <c r="M59" s="17"/>
      <c r="N59" s="17"/>
      <c r="O59" s="17"/>
      <c r="P59" s="17"/>
      <c r="Q59" s="17"/>
      <c r="R59" s="17"/>
      <c r="S59" s="17"/>
      <c r="T59" s="17"/>
    </row>
    <row r="60" spans="1:20" x14ac:dyDescent="0.25">
      <c r="A60" s="17"/>
      <c r="B60" s="17"/>
      <c r="C60" s="17"/>
      <c r="D60" s="17"/>
      <c r="E60" s="17"/>
      <c r="F60" s="17"/>
      <c r="G60" s="17"/>
      <c r="H60" s="17"/>
      <c r="I60" s="17"/>
      <c r="J60" s="17"/>
      <c r="K60" s="17"/>
      <c r="L60" s="17"/>
      <c r="M60" s="17"/>
      <c r="N60" s="17"/>
      <c r="O60" s="17"/>
      <c r="P60" s="17"/>
      <c r="Q60" s="17"/>
      <c r="R60" s="17"/>
      <c r="S60" s="17"/>
      <c r="T60" s="17"/>
    </row>
    <row r="61" spans="1:20" x14ac:dyDescent="0.25">
      <c r="A61" s="17"/>
      <c r="B61" s="17"/>
      <c r="C61" s="17"/>
      <c r="D61" s="17"/>
      <c r="E61" s="17"/>
      <c r="F61" s="17"/>
      <c r="G61" s="17"/>
      <c r="H61" s="17"/>
      <c r="I61" s="17"/>
      <c r="J61" s="17"/>
      <c r="K61" s="17"/>
      <c r="L61" s="17"/>
      <c r="M61" s="17"/>
      <c r="N61" s="17"/>
      <c r="O61" s="17"/>
      <c r="P61" s="17"/>
      <c r="Q61" s="17"/>
      <c r="R61" s="17"/>
      <c r="S61" s="17"/>
      <c r="T61" s="17"/>
    </row>
    <row r="62" spans="1:20" x14ac:dyDescent="0.25">
      <c r="A62" s="17"/>
      <c r="B62" s="17"/>
      <c r="C62" s="17"/>
      <c r="D62" s="17"/>
      <c r="E62" s="17"/>
      <c r="F62" s="17"/>
      <c r="G62" s="17"/>
      <c r="H62" s="17"/>
      <c r="I62" s="17"/>
      <c r="J62" s="17"/>
      <c r="K62" s="17"/>
      <c r="L62" s="17"/>
      <c r="M62" s="17"/>
      <c r="N62" s="17"/>
      <c r="O62" s="17"/>
      <c r="P62" s="17"/>
      <c r="Q62" s="17"/>
      <c r="R62" s="17"/>
      <c r="S62" s="17"/>
      <c r="T62" s="17"/>
    </row>
    <row r="63" spans="1:20" x14ac:dyDescent="0.25">
      <c r="A63" s="17"/>
      <c r="B63" s="17"/>
      <c r="C63" s="17"/>
      <c r="D63" s="17"/>
      <c r="E63" s="17"/>
      <c r="F63" s="17"/>
      <c r="G63" s="17"/>
      <c r="H63" s="17"/>
      <c r="I63" s="17"/>
      <c r="J63" s="17"/>
      <c r="K63" s="17"/>
      <c r="L63" s="17"/>
      <c r="M63" s="17"/>
      <c r="N63" s="17"/>
      <c r="O63" s="17"/>
      <c r="P63" s="17"/>
      <c r="Q63" s="17"/>
      <c r="R63" s="17"/>
      <c r="S63" s="17"/>
      <c r="T63" s="17"/>
    </row>
    <row r="64" spans="1:20" x14ac:dyDescent="0.25">
      <c r="A64" s="17"/>
      <c r="B64" s="17"/>
      <c r="C64" s="17"/>
      <c r="D64" s="17"/>
      <c r="E64" s="17"/>
      <c r="F64" s="17"/>
      <c r="G64" s="17"/>
      <c r="H64" s="17"/>
      <c r="I64" s="17"/>
      <c r="J64" s="17"/>
      <c r="K64" s="17"/>
      <c r="L64" s="17"/>
      <c r="M64" s="17"/>
      <c r="N64" s="17"/>
      <c r="O64" s="17"/>
      <c r="P64" s="17"/>
      <c r="Q64" s="17"/>
      <c r="R64" s="17"/>
      <c r="S64" s="17"/>
      <c r="T64" s="17"/>
    </row>
    <row r="65" spans="1:20" x14ac:dyDescent="0.25">
      <c r="A65" s="17"/>
      <c r="B65" s="17"/>
      <c r="C65" s="17"/>
      <c r="D65" s="17"/>
      <c r="E65" s="17"/>
      <c r="F65" s="17"/>
      <c r="G65" s="17"/>
      <c r="H65" s="17"/>
      <c r="I65" s="17"/>
      <c r="J65" s="17"/>
      <c r="K65" s="17"/>
      <c r="L65" s="17"/>
      <c r="M65" s="17"/>
      <c r="N65" s="17"/>
      <c r="O65" s="17"/>
      <c r="P65" s="17"/>
      <c r="Q65" s="17"/>
      <c r="R65" s="17"/>
      <c r="S65" s="17"/>
      <c r="T65" s="17"/>
    </row>
    <row r="66" spans="1:20" x14ac:dyDescent="0.25">
      <c r="A66" s="17"/>
      <c r="B66" s="17"/>
      <c r="C66" s="17"/>
      <c r="D66" s="17"/>
      <c r="E66" s="17"/>
      <c r="F66" s="17"/>
      <c r="G66" s="17"/>
      <c r="H66" s="17"/>
      <c r="I66" s="17"/>
      <c r="J66" s="17"/>
      <c r="K66" s="17"/>
      <c r="L66" s="17"/>
      <c r="M66" s="17"/>
      <c r="N66" s="17"/>
      <c r="O66" s="17"/>
      <c r="P66" s="17"/>
      <c r="Q66" s="17"/>
      <c r="R66" s="17"/>
      <c r="S66" s="17"/>
      <c r="T66" s="17"/>
    </row>
    <row r="67" spans="1:20" x14ac:dyDescent="0.25">
      <c r="A67" s="17"/>
      <c r="B67" s="17"/>
      <c r="C67" s="17"/>
      <c r="D67" s="17"/>
      <c r="E67" s="17"/>
      <c r="F67" s="17"/>
      <c r="G67" s="17"/>
      <c r="H67" s="17"/>
      <c r="I67" s="17"/>
      <c r="J67" s="17"/>
      <c r="K67" s="17"/>
      <c r="L67" s="17"/>
      <c r="M67" s="17"/>
      <c r="N67" s="17"/>
      <c r="O67" s="17"/>
      <c r="P67" s="17"/>
      <c r="Q67" s="17"/>
      <c r="R67" s="17"/>
      <c r="S67" s="17"/>
      <c r="T67" s="17"/>
    </row>
    <row r="68" spans="1:20" x14ac:dyDescent="0.25">
      <c r="A68" s="17"/>
      <c r="B68" s="17"/>
      <c r="C68" s="17"/>
      <c r="D68" s="17"/>
      <c r="E68" s="17"/>
      <c r="F68" s="17"/>
      <c r="G68" s="17"/>
      <c r="H68" s="17"/>
      <c r="I68" s="17"/>
      <c r="J68" s="17"/>
      <c r="K68" s="17"/>
      <c r="L68" s="17"/>
      <c r="M68" s="17"/>
      <c r="N68" s="17"/>
      <c r="O68" s="17"/>
      <c r="P68" s="17"/>
      <c r="Q68" s="17"/>
      <c r="R68" s="17"/>
      <c r="S68" s="17"/>
      <c r="T68" s="17"/>
    </row>
    <row r="69" spans="1:20" x14ac:dyDescent="0.25">
      <c r="A69" s="17"/>
      <c r="B69" s="17"/>
      <c r="C69" s="17"/>
      <c r="D69" s="17"/>
      <c r="E69" s="17"/>
      <c r="F69" s="17"/>
      <c r="G69" s="17"/>
      <c r="H69" s="17"/>
      <c r="I69" s="17"/>
      <c r="J69" s="17"/>
      <c r="K69" s="17"/>
      <c r="L69" s="17"/>
      <c r="M69" s="17"/>
      <c r="N69" s="17"/>
      <c r="O69" s="17"/>
      <c r="P69" s="17"/>
      <c r="Q69" s="17"/>
      <c r="R69" s="17"/>
      <c r="S69" s="17"/>
      <c r="T69" s="17"/>
    </row>
    <row r="70" spans="1:20" x14ac:dyDescent="0.25">
      <c r="A70" s="17"/>
      <c r="B70" s="17"/>
      <c r="C70" s="17"/>
      <c r="D70" s="17"/>
      <c r="E70" s="17"/>
      <c r="F70" s="17"/>
      <c r="G70" s="17"/>
      <c r="H70" s="17"/>
      <c r="I70" s="17"/>
      <c r="J70" s="17"/>
      <c r="K70" s="17"/>
      <c r="L70" s="17"/>
      <c r="M70" s="17"/>
      <c r="N70" s="17"/>
      <c r="O70" s="17"/>
      <c r="P70" s="17"/>
      <c r="Q70" s="17"/>
      <c r="R70" s="17"/>
      <c r="S70" s="17"/>
      <c r="T70" s="17"/>
    </row>
    <row r="71" spans="1:20" x14ac:dyDescent="0.25">
      <c r="A71" s="17"/>
      <c r="B71" s="17"/>
      <c r="C71" s="17"/>
      <c r="D71" s="17"/>
      <c r="E71" s="17"/>
      <c r="F71" s="17"/>
      <c r="G71" s="17"/>
      <c r="H71" s="17"/>
      <c r="I71" s="17"/>
      <c r="J71" s="17"/>
      <c r="K71" s="17"/>
      <c r="L71" s="17"/>
      <c r="M71" s="17"/>
      <c r="N71" s="17"/>
      <c r="O71" s="17"/>
      <c r="P71" s="17"/>
      <c r="Q71" s="17"/>
      <c r="R71" s="17"/>
      <c r="S71" s="17"/>
      <c r="T71" s="17"/>
    </row>
    <row r="72" spans="1:20" x14ac:dyDescent="0.25">
      <c r="A72" s="17"/>
      <c r="B72" s="17"/>
      <c r="C72" s="17"/>
      <c r="D72" s="17"/>
      <c r="E72" s="17"/>
      <c r="F72" s="17"/>
      <c r="G72" s="17"/>
      <c r="H72" s="17"/>
      <c r="I72" s="17"/>
      <c r="J72" s="17"/>
      <c r="K72" s="17"/>
      <c r="L72" s="17"/>
      <c r="M72" s="17"/>
      <c r="N72" s="17"/>
      <c r="O72" s="17"/>
      <c r="P72" s="17"/>
      <c r="Q72" s="17"/>
      <c r="R72" s="17"/>
      <c r="S72" s="17"/>
      <c r="T72" s="17"/>
    </row>
    <row r="73" spans="1:20" x14ac:dyDescent="0.25">
      <c r="A73" s="17"/>
      <c r="B73" s="17"/>
      <c r="C73" s="17"/>
      <c r="D73" s="17"/>
      <c r="E73" s="17"/>
      <c r="F73" s="17"/>
      <c r="G73" s="17"/>
      <c r="H73" s="17"/>
      <c r="I73" s="17"/>
      <c r="J73" s="17"/>
      <c r="K73" s="17"/>
      <c r="L73" s="17"/>
      <c r="M73" s="17"/>
      <c r="N73" s="17"/>
      <c r="O73" s="17"/>
      <c r="P73" s="17"/>
      <c r="Q73" s="17"/>
      <c r="R73" s="17"/>
      <c r="S73" s="17"/>
      <c r="T73" s="17"/>
    </row>
    <row r="74" spans="1:20" x14ac:dyDescent="0.25">
      <c r="A74" s="17"/>
      <c r="B74" s="17"/>
      <c r="C74" s="17"/>
      <c r="D74" s="17"/>
      <c r="E74" s="17"/>
      <c r="F74" s="17"/>
      <c r="G74" s="17"/>
      <c r="H74" s="17"/>
      <c r="I74" s="17"/>
      <c r="J74" s="17"/>
      <c r="K74" s="17"/>
      <c r="L74" s="17"/>
      <c r="M74" s="17"/>
      <c r="N74" s="17"/>
      <c r="O74" s="17"/>
      <c r="P74" s="17"/>
      <c r="Q74" s="17"/>
      <c r="R74" s="17"/>
      <c r="S74" s="17"/>
      <c r="T74" s="17"/>
    </row>
    <row r="75" spans="1:20" x14ac:dyDescent="0.25">
      <c r="A75" s="17"/>
      <c r="B75" s="17"/>
      <c r="C75" s="17"/>
      <c r="D75" s="17"/>
      <c r="E75" s="17"/>
      <c r="F75" s="17"/>
      <c r="G75" s="17"/>
      <c r="H75" s="17"/>
      <c r="I75" s="17"/>
      <c r="J75" s="17"/>
      <c r="K75" s="17"/>
      <c r="L75" s="17"/>
      <c r="M75" s="17"/>
      <c r="N75" s="17"/>
      <c r="O75" s="17"/>
      <c r="P75" s="17"/>
      <c r="Q75" s="17"/>
      <c r="R75" s="17"/>
      <c r="S75" s="17"/>
      <c r="T75" s="17"/>
    </row>
    <row r="76" spans="1:20" x14ac:dyDescent="0.25">
      <c r="A76" s="17"/>
      <c r="B76" s="17"/>
      <c r="C76" s="17"/>
      <c r="D76" s="17"/>
      <c r="E76" s="17"/>
      <c r="F76" s="17"/>
      <c r="G76" s="17"/>
      <c r="H76" s="17"/>
      <c r="I76" s="17"/>
      <c r="J76" s="17"/>
      <c r="K76" s="17"/>
      <c r="L76" s="17"/>
      <c r="M76" s="17"/>
      <c r="N76" s="17"/>
      <c r="O76" s="17"/>
      <c r="P76" s="17"/>
      <c r="Q76" s="17"/>
      <c r="R76" s="17"/>
      <c r="S76" s="17"/>
      <c r="T76" s="17"/>
    </row>
    <row r="77" spans="1:20" x14ac:dyDescent="0.25">
      <c r="A77" s="17"/>
      <c r="B77" s="17"/>
      <c r="C77" s="17"/>
      <c r="D77" s="17"/>
      <c r="E77" s="17"/>
      <c r="F77" s="17"/>
      <c r="G77" s="17"/>
      <c r="H77" s="17"/>
      <c r="I77" s="17"/>
      <c r="J77" s="17"/>
      <c r="K77" s="17"/>
      <c r="L77" s="17"/>
      <c r="M77" s="17"/>
      <c r="N77" s="17"/>
      <c r="O77" s="17"/>
      <c r="P77" s="17"/>
      <c r="Q77" s="17"/>
      <c r="R77" s="17"/>
      <c r="S77" s="17"/>
      <c r="T77" s="17"/>
    </row>
    <row r="78" spans="1:20" x14ac:dyDescent="0.25">
      <c r="A78" s="17"/>
      <c r="B78" s="17"/>
      <c r="C78" s="17"/>
      <c r="D78" s="17"/>
      <c r="E78" s="17"/>
      <c r="F78" s="17"/>
      <c r="G78" s="17"/>
      <c r="H78" s="17"/>
      <c r="I78" s="17"/>
      <c r="J78" s="17"/>
      <c r="K78" s="17"/>
      <c r="L78" s="17"/>
      <c r="M78" s="17"/>
      <c r="N78" s="17"/>
      <c r="O78" s="17"/>
      <c r="P78" s="17"/>
      <c r="Q78" s="17"/>
      <c r="R78" s="17"/>
      <c r="S78" s="17"/>
      <c r="T78" s="17"/>
    </row>
    <row r="79" spans="1:20" x14ac:dyDescent="0.25">
      <c r="A79" s="17"/>
      <c r="B79" s="17"/>
      <c r="C79" s="17"/>
      <c r="D79" s="17"/>
      <c r="E79" s="17"/>
      <c r="F79" s="17"/>
      <c r="G79" s="17"/>
      <c r="H79" s="17"/>
      <c r="I79" s="17"/>
      <c r="J79" s="17"/>
      <c r="K79" s="17"/>
      <c r="L79" s="17"/>
      <c r="M79" s="17"/>
      <c r="N79" s="17"/>
      <c r="O79" s="17"/>
      <c r="P79" s="17"/>
      <c r="Q79" s="17"/>
      <c r="R79" s="17"/>
      <c r="S79" s="17"/>
      <c r="T79" s="17"/>
    </row>
    <row r="80" spans="1:20" x14ac:dyDescent="0.25">
      <c r="A80" s="17"/>
      <c r="B80" s="17"/>
      <c r="C80" s="17"/>
      <c r="D80" s="17"/>
      <c r="E80" s="17"/>
      <c r="F80" s="17"/>
      <c r="G80" s="17"/>
      <c r="H80" s="17"/>
      <c r="I80" s="17"/>
      <c r="J80" s="17"/>
      <c r="K80" s="17"/>
      <c r="L80" s="17"/>
      <c r="M80" s="17"/>
      <c r="N80" s="17"/>
      <c r="O80" s="17"/>
      <c r="P80" s="17"/>
      <c r="Q80" s="17"/>
      <c r="R80" s="17"/>
      <c r="S80" s="17"/>
      <c r="T80" s="17"/>
    </row>
    <row r="81" spans="1:20" x14ac:dyDescent="0.25">
      <c r="A81" s="17"/>
      <c r="B81" s="17"/>
      <c r="C81" s="17"/>
      <c r="D81" s="17"/>
      <c r="E81" s="17"/>
      <c r="F81" s="17"/>
      <c r="G81" s="17"/>
      <c r="H81" s="17"/>
      <c r="I81" s="17"/>
      <c r="J81" s="17"/>
      <c r="K81" s="17"/>
      <c r="L81" s="17"/>
      <c r="M81" s="17"/>
      <c r="N81" s="17"/>
      <c r="O81" s="17"/>
      <c r="P81" s="17"/>
      <c r="Q81" s="17"/>
      <c r="R81" s="17"/>
      <c r="S81" s="17"/>
      <c r="T81" s="17"/>
    </row>
    <row r="82" spans="1:20" x14ac:dyDescent="0.25">
      <c r="A82" s="17"/>
      <c r="B82" s="17"/>
      <c r="C82" s="17"/>
      <c r="D82" s="17"/>
      <c r="E82" s="17"/>
      <c r="F82" s="17"/>
      <c r="G82" s="17"/>
      <c r="H82" s="17"/>
      <c r="I82" s="17"/>
      <c r="J82" s="17"/>
      <c r="K82" s="17"/>
      <c r="L82" s="17"/>
      <c r="M82" s="17"/>
      <c r="N82" s="17"/>
      <c r="O82" s="17"/>
      <c r="P82" s="17"/>
      <c r="Q82" s="17"/>
      <c r="R82" s="17"/>
      <c r="S82" s="17"/>
      <c r="T82" s="17"/>
    </row>
    <row r="83" spans="1:20" x14ac:dyDescent="0.25">
      <c r="A83" s="17"/>
      <c r="B83" s="17"/>
      <c r="C83" s="17"/>
      <c r="D83" s="17"/>
      <c r="E83" s="17"/>
      <c r="F83" s="17"/>
      <c r="G83" s="17"/>
      <c r="H83" s="17"/>
      <c r="I83" s="17"/>
      <c r="J83" s="17"/>
      <c r="K83" s="17"/>
      <c r="L83" s="17"/>
      <c r="M83" s="17"/>
      <c r="N83" s="17"/>
      <c r="O83" s="17"/>
      <c r="P83" s="17"/>
      <c r="Q83" s="17"/>
      <c r="R83" s="17"/>
      <c r="S83" s="17"/>
      <c r="T83" s="17"/>
    </row>
    <row r="84" spans="1:20" x14ac:dyDescent="0.25">
      <c r="A84" s="17"/>
      <c r="B84" s="17"/>
      <c r="C84" s="17"/>
      <c r="D84" s="17"/>
      <c r="E84" s="17"/>
      <c r="F84" s="17"/>
      <c r="G84" s="17"/>
      <c r="H84" s="17"/>
      <c r="I84" s="17"/>
      <c r="J84" s="17"/>
      <c r="K84" s="17"/>
      <c r="L84" s="17"/>
      <c r="M84" s="17"/>
      <c r="N84" s="17"/>
      <c r="O84" s="17"/>
      <c r="P84" s="17"/>
      <c r="Q84" s="17"/>
      <c r="R84" s="17"/>
      <c r="S84" s="17"/>
      <c r="T84" s="17"/>
    </row>
    <row r="85" spans="1:20" x14ac:dyDescent="0.25">
      <c r="A85" s="17"/>
      <c r="B85" s="17"/>
      <c r="C85" s="17"/>
      <c r="D85" s="17"/>
      <c r="E85" s="17"/>
      <c r="F85" s="17"/>
      <c r="G85" s="17"/>
      <c r="H85" s="17"/>
      <c r="I85" s="17"/>
      <c r="J85" s="17"/>
      <c r="K85" s="17"/>
      <c r="L85" s="17"/>
      <c r="M85" s="17"/>
      <c r="N85" s="17"/>
      <c r="O85" s="17"/>
      <c r="P85" s="17"/>
      <c r="Q85" s="17"/>
      <c r="R85" s="17"/>
      <c r="S85" s="17"/>
      <c r="T85" s="17"/>
    </row>
    <row r="86" spans="1:20" x14ac:dyDescent="0.25">
      <c r="A86" s="17"/>
      <c r="B86" s="17"/>
      <c r="C86" s="17"/>
      <c r="D86" s="17"/>
      <c r="E86" s="17"/>
      <c r="F86" s="17"/>
      <c r="G86" s="17"/>
      <c r="H86" s="17"/>
      <c r="I86" s="17"/>
      <c r="J86" s="17"/>
      <c r="K86" s="17"/>
      <c r="L86" s="17"/>
      <c r="M86" s="17"/>
      <c r="N86" s="17"/>
      <c r="O86" s="17"/>
      <c r="P86" s="17"/>
      <c r="Q86" s="17"/>
      <c r="R86" s="17"/>
      <c r="S86" s="17"/>
      <c r="T86" s="17"/>
    </row>
    <row r="87" spans="1:20" x14ac:dyDescent="0.25">
      <c r="A87" s="17"/>
      <c r="B87" s="17"/>
      <c r="C87" s="17"/>
      <c r="D87" s="17"/>
      <c r="E87" s="17"/>
      <c r="F87" s="17"/>
      <c r="G87" s="17"/>
      <c r="H87" s="17"/>
      <c r="I87" s="17"/>
      <c r="J87" s="17"/>
      <c r="K87" s="17"/>
      <c r="L87" s="17"/>
      <c r="M87" s="17"/>
      <c r="N87" s="17"/>
      <c r="O87" s="17"/>
      <c r="P87" s="17"/>
      <c r="Q87" s="17"/>
      <c r="R87" s="17"/>
      <c r="S87" s="17"/>
      <c r="T87" s="17"/>
    </row>
    <row r="88" spans="1:20" x14ac:dyDescent="0.25">
      <c r="A88" s="17"/>
      <c r="B88" s="17"/>
      <c r="C88" s="17"/>
      <c r="D88" s="17"/>
      <c r="E88" s="17"/>
      <c r="F88" s="17"/>
      <c r="G88" s="17"/>
      <c r="H88" s="17"/>
      <c r="I88" s="17"/>
      <c r="J88" s="17"/>
      <c r="K88" s="17"/>
      <c r="L88" s="17"/>
      <c r="M88" s="17"/>
      <c r="N88" s="17"/>
      <c r="O88" s="17"/>
      <c r="P88" s="17"/>
      <c r="Q88" s="17"/>
      <c r="R88" s="17"/>
      <c r="S88" s="17"/>
      <c r="T88" s="17"/>
    </row>
    <row r="89" spans="1:20" x14ac:dyDescent="0.25">
      <c r="A89" s="17"/>
      <c r="B89" s="17"/>
      <c r="C89" s="17"/>
      <c r="D89" s="17"/>
      <c r="E89" s="17"/>
      <c r="F89" s="17"/>
      <c r="G89" s="17"/>
      <c r="H89" s="17"/>
      <c r="I89" s="17"/>
      <c r="J89" s="17"/>
      <c r="K89" s="17"/>
      <c r="L89" s="17"/>
      <c r="M89" s="17"/>
      <c r="N89" s="17"/>
      <c r="O89" s="17"/>
      <c r="P89" s="17"/>
      <c r="Q89" s="17"/>
      <c r="R89" s="17"/>
      <c r="S89" s="17"/>
      <c r="T89" s="17"/>
    </row>
    <row r="90" spans="1:20" x14ac:dyDescent="0.25">
      <c r="A90" s="17"/>
      <c r="B90" s="17"/>
      <c r="C90" s="17"/>
      <c r="D90" s="17"/>
      <c r="E90" s="17"/>
      <c r="F90" s="17"/>
      <c r="G90" s="17"/>
      <c r="H90" s="17"/>
      <c r="I90" s="17"/>
      <c r="J90" s="17"/>
      <c r="K90" s="17"/>
      <c r="L90" s="17"/>
      <c r="M90" s="17"/>
      <c r="N90" s="17"/>
      <c r="O90" s="17"/>
      <c r="P90" s="17"/>
      <c r="Q90" s="17"/>
      <c r="R90" s="17"/>
      <c r="S90" s="17"/>
      <c r="T90" s="17"/>
    </row>
    <row r="91" spans="1:20" x14ac:dyDescent="0.25">
      <c r="A91" s="17"/>
      <c r="B91" s="17"/>
      <c r="C91" s="17"/>
      <c r="D91" s="17"/>
      <c r="E91" s="17"/>
      <c r="F91" s="17"/>
      <c r="G91" s="17"/>
      <c r="H91" s="17"/>
      <c r="I91" s="17"/>
      <c r="J91" s="17"/>
      <c r="K91" s="17"/>
      <c r="L91" s="17"/>
      <c r="M91" s="17"/>
      <c r="N91" s="17"/>
      <c r="O91" s="17"/>
      <c r="P91" s="17"/>
      <c r="Q91" s="17"/>
      <c r="R91" s="17"/>
      <c r="S91" s="17"/>
      <c r="T91" s="17"/>
    </row>
    <row r="92" spans="1:20" x14ac:dyDescent="0.25">
      <c r="A92" s="17"/>
      <c r="B92" s="17"/>
      <c r="C92" s="17"/>
      <c r="D92" s="17"/>
      <c r="E92" s="17"/>
      <c r="F92" s="17"/>
      <c r="G92" s="17"/>
      <c r="H92" s="17"/>
      <c r="I92" s="17"/>
      <c r="J92" s="17"/>
      <c r="K92" s="17"/>
      <c r="L92" s="17"/>
      <c r="M92" s="17"/>
      <c r="N92" s="17"/>
      <c r="O92" s="17"/>
      <c r="P92" s="17"/>
      <c r="Q92" s="17"/>
      <c r="R92" s="17"/>
      <c r="S92" s="17"/>
      <c r="T92" s="17"/>
    </row>
    <row r="93" spans="1:20" x14ac:dyDescent="0.25">
      <c r="A93" s="17"/>
      <c r="B93" s="17"/>
      <c r="C93" s="17"/>
      <c r="D93" s="17"/>
      <c r="E93" s="17"/>
      <c r="F93" s="17"/>
      <c r="G93" s="17"/>
      <c r="H93" s="17"/>
      <c r="I93" s="17"/>
      <c r="J93" s="17"/>
      <c r="K93" s="17"/>
      <c r="L93" s="17"/>
      <c r="M93" s="17"/>
      <c r="N93" s="17"/>
      <c r="O93" s="17"/>
      <c r="P93" s="17"/>
      <c r="Q93" s="17"/>
      <c r="R93" s="17"/>
      <c r="S93" s="17"/>
      <c r="T93" s="17"/>
    </row>
    <row r="94" spans="1:20" x14ac:dyDescent="0.25">
      <c r="A94" s="17"/>
      <c r="B94" s="17"/>
      <c r="C94" s="17"/>
      <c r="D94" s="17"/>
      <c r="E94" s="17"/>
      <c r="F94" s="17"/>
      <c r="G94" s="17"/>
      <c r="H94" s="17"/>
      <c r="I94" s="17"/>
      <c r="J94" s="17"/>
      <c r="K94" s="17"/>
      <c r="L94" s="17"/>
      <c r="M94" s="17"/>
      <c r="N94" s="17"/>
      <c r="O94" s="17"/>
      <c r="P94" s="17"/>
      <c r="Q94" s="17"/>
      <c r="R94" s="17"/>
      <c r="S94" s="17"/>
      <c r="T94" s="17"/>
    </row>
    <row r="95" spans="1:20" x14ac:dyDescent="0.25">
      <c r="A95" s="17"/>
      <c r="B95" s="17"/>
      <c r="C95" s="17"/>
      <c r="D95" s="17"/>
      <c r="E95" s="17"/>
      <c r="F95" s="17"/>
      <c r="G95" s="17"/>
      <c r="H95" s="17"/>
      <c r="I95" s="17"/>
      <c r="J95" s="17"/>
      <c r="K95" s="17"/>
      <c r="L95" s="17"/>
      <c r="M95" s="17"/>
      <c r="N95" s="17"/>
      <c r="O95" s="17"/>
      <c r="P95" s="17"/>
      <c r="Q95" s="17"/>
      <c r="R95" s="17"/>
      <c r="S95" s="17"/>
      <c r="T95" s="17"/>
    </row>
    <row r="96" spans="1:20" x14ac:dyDescent="0.25">
      <c r="A96" s="17"/>
      <c r="B96" s="17"/>
      <c r="C96" s="17"/>
      <c r="D96" s="17"/>
      <c r="E96" s="17"/>
      <c r="F96" s="17"/>
      <c r="G96" s="17"/>
      <c r="H96" s="17"/>
      <c r="I96" s="17"/>
      <c r="J96" s="17"/>
      <c r="K96" s="17"/>
      <c r="L96" s="17"/>
      <c r="M96" s="17"/>
      <c r="N96" s="17"/>
      <c r="O96" s="17"/>
      <c r="P96" s="17"/>
      <c r="Q96" s="17"/>
      <c r="R96" s="17"/>
      <c r="S96" s="17"/>
      <c r="T96" s="17"/>
    </row>
    <row r="97" spans="1:20" x14ac:dyDescent="0.25">
      <c r="A97" s="17"/>
      <c r="B97" s="17"/>
      <c r="C97" s="17"/>
      <c r="D97" s="17"/>
      <c r="E97" s="17"/>
      <c r="F97" s="17"/>
      <c r="G97" s="17"/>
      <c r="H97" s="17"/>
      <c r="I97" s="17"/>
      <c r="J97" s="17"/>
      <c r="K97" s="17"/>
      <c r="L97" s="17"/>
      <c r="M97" s="17"/>
      <c r="N97" s="17"/>
      <c r="O97" s="17"/>
      <c r="P97" s="17"/>
      <c r="Q97" s="17"/>
      <c r="R97" s="17"/>
      <c r="S97" s="17"/>
      <c r="T97" s="17"/>
    </row>
    <row r="98" spans="1:20" x14ac:dyDescent="0.25">
      <c r="A98" s="17"/>
      <c r="B98" s="17"/>
      <c r="C98" s="17"/>
      <c r="D98" s="17"/>
      <c r="E98" s="17"/>
      <c r="F98" s="17"/>
      <c r="G98" s="17"/>
      <c r="H98" s="17"/>
      <c r="I98" s="17"/>
      <c r="J98" s="17"/>
      <c r="K98" s="17"/>
      <c r="L98" s="17"/>
      <c r="M98" s="17"/>
      <c r="N98" s="17"/>
      <c r="O98" s="17"/>
      <c r="P98" s="17"/>
      <c r="Q98" s="17"/>
      <c r="R98" s="17"/>
      <c r="S98" s="17"/>
      <c r="T98" s="17"/>
    </row>
    <row r="99" spans="1:20" x14ac:dyDescent="0.25">
      <c r="A99" s="17"/>
      <c r="B99" s="17"/>
      <c r="C99" s="17"/>
      <c r="D99" s="17"/>
      <c r="E99" s="17"/>
      <c r="F99" s="17"/>
      <c r="G99" s="17"/>
      <c r="H99" s="17"/>
      <c r="I99" s="17"/>
      <c r="J99" s="17"/>
      <c r="K99" s="17"/>
      <c r="L99" s="17"/>
      <c r="M99" s="17"/>
      <c r="N99" s="17"/>
      <c r="O99" s="17"/>
      <c r="P99" s="17"/>
      <c r="Q99" s="17"/>
      <c r="R99" s="17"/>
      <c r="S99" s="17"/>
      <c r="T99" s="17"/>
    </row>
    <row r="100" spans="1:20" x14ac:dyDescent="0.25">
      <c r="A100" s="17"/>
      <c r="B100" s="17"/>
      <c r="C100" s="17"/>
      <c r="D100" s="17"/>
      <c r="E100" s="17"/>
      <c r="F100" s="17"/>
      <c r="G100" s="17"/>
      <c r="H100" s="17"/>
      <c r="I100" s="17"/>
      <c r="J100" s="17"/>
      <c r="K100" s="17"/>
      <c r="L100" s="17"/>
      <c r="M100" s="17"/>
      <c r="N100" s="17"/>
      <c r="O100" s="17"/>
      <c r="P100" s="17"/>
      <c r="Q100" s="17"/>
      <c r="R100" s="17"/>
      <c r="S100" s="17"/>
      <c r="T100" s="17"/>
    </row>
    <row r="101" spans="1:20" x14ac:dyDescent="0.25">
      <c r="A101" s="17"/>
      <c r="B101" s="17"/>
      <c r="C101" s="17"/>
      <c r="D101" s="17"/>
      <c r="E101" s="17"/>
      <c r="F101" s="17"/>
      <c r="G101" s="17"/>
      <c r="H101" s="17"/>
      <c r="I101" s="17"/>
      <c r="J101" s="17"/>
      <c r="K101" s="17"/>
      <c r="L101" s="17"/>
      <c r="M101" s="17"/>
      <c r="N101" s="17"/>
      <c r="O101" s="17"/>
      <c r="P101" s="17"/>
      <c r="Q101" s="17"/>
      <c r="R101" s="17"/>
      <c r="S101" s="17"/>
      <c r="T101" s="17"/>
    </row>
    <row r="102" spans="1:20" x14ac:dyDescent="0.25">
      <c r="A102" s="17"/>
      <c r="B102" s="17"/>
      <c r="C102" s="17"/>
      <c r="D102" s="17"/>
      <c r="E102" s="17"/>
      <c r="F102" s="17"/>
      <c r="G102" s="17"/>
      <c r="H102" s="17"/>
      <c r="I102" s="17"/>
      <c r="J102" s="17"/>
      <c r="K102" s="17"/>
      <c r="L102" s="17"/>
      <c r="M102" s="17"/>
      <c r="N102" s="17"/>
      <c r="O102" s="17"/>
      <c r="P102" s="17"/>
      <c r="Q102" s="17"/>
      <c r="R102" s="17"/>
      <c r="S102" s="17"/>
      <c r="T102" s="17"/>
    </row>
    <row r="103" spans="1:20" x14ac:dyDescent="0.25">
      <c r="A103" s="17"/>
      <c r="B103" s="17"/>
      <c r="C103" s="17"/>
      <c r="D103" s="17"/>
      <c r="E103" s="17"/>
      <c r="F103" s="17"/>
      <c r="G103" s="17"/>
      <c r="H103" s="17"/>
      <c r="I103" s="17"/>
      <c r="J103" s="17"/>
      <c r="K103" s="17"/>
      <c r="L103" s="17"/>
      <c r="M103" s="17"/>
      <c r="N103" s="17"/>
      <c r="O103" s="17"/>
      <c r="P103" s="17"/>
      <c r="Q103" s="17"/>
      <c r="R103" s="17"/>
      <c r="S103" s="17"/>
      <c r="T103" s="17"/>
    </row>
    <row r="104" spans="1:20" x14ac:dyDescent="0.25">
      <c r="A104" s="17"/>
      <c r="B104" s="17"/>
      <c r="C104" s="17"/>
      <c r="D104" s="17"/>
      <c r="E104" s="17"/>
      <c r="F104" s="17"/>
      <c r="G104" s="17"/>
      <c r="H104" s="17"/>
      <c r="I104" s="17"/>
      <c r="J104" s="17"/>
      <c r="K104" s="17"/>
      <c r="L104" s="17"/>
      <c r="M104" s="17"/>
      <c r="N104" s="17"/>
      <c r="O104" s="17"/>
      <c r="P104" s="17"/>
      <c r="Q104" s="17"/>
      <c r="R104" s="17"/>
      <c r="S104" s="17"/>
      <c r="T104" s="17"/>
    </row>
    <row r="105" spans="1:20" x14ac:dyDescent="0.25">
      <c r="A105" s="17"/>
      <c r="B105" s="17"/>
      <c r="C105" s="17"/>
      <c r="D105" s="17"/>
      <c r="E105" s="17"/>
      <c r="F105" s="17"/>
      <c r="G105" s="17"/>
      <c r="H105" s="17"/>
      <c r="I105" s="17"/>
      <c r="J105" s="17"/>
      <c r="K105" s="17"/>
      <c r="L105" s="17"/>
      <c r="M105" s="17"/>
      <c r="N105" s="17"/>
      <c r="O105" s="17"/>
      <c r="P105" s="17"/>
      <c r="Q105" s="17"/>
      <c r="R105" s="17"/>
      <c r="S105" s="17"/>
      <c r="T105" s="17"/>
    </row>
    <row r="106" spans="1:20" x14ac:dyDescent="0.25">
      <c r="A106" s="17"/>
      <c r="B106" s="17"/>
      <c r="C106" s="17"/>
      <c r="D106" s="17"/>
      <c r="E106" s="17"/>
      <c r="F106" s="17"/>
      <c r="G106" s="17"/>
      <c r="H106" s="17"/>
      <c r="I106" s="17"/>
      <c r="J106" s="17"/>
      <c r="K106" s="17"/>
      <c r="L106" s="17"/>
      <c r="M106" s="17"/>
      <c r="N106" s="17"/>
      <c r="O106" s="17"/>
      <c r="P106" s="17"/>
      <c r="Q106" s="17"/>
      <c r="R106" s="17"/>
      <c r="S106" s="17"/>
      <c r="T106" s="17"/>
    </row>
    <row r="107" spans="1:20" x14ac:dyDescent="0.25">
      <c r="A107" s="17"/>
      <c r="B107" s="17"/>
      <c r="C107" s="17"/>
      <c r="D107" s="17"/>
      <c r="E107" s="17"/>
      <c r="F107" s="17"/>
      <c r="G107" s="17"/>
      <c r="H107" s="17"/>
      <c r="I107" s="17"/>
      <c r="J107" s="17"/>
      <c r="K107" s="17"/>
      <c r="L107" s="17"/>
      <c r="M107" s="17"/>
      <c r="N107" s="17"/>
      <c r="O107" s="17"/>
      <c r="P107" s="17"/>
      <c r="Q107" s="17"/>
      <c r="R107" s="17"/>
      <c r="S107" s="17"/>
      <c r="T107" s="17"/>
    </row>
    <row r="108" spans="1:20" x14ac:dyDescent="0.25">
      <c r="A108" s="17"/>
      <c r="B108" s="17"/>
      <c r="C108" s="17"/>
      <c r="D108" s="17"/>
      <c r="E108" s="17"/>
      <c r="F108" s="17"/>
      <c r="G108" s="17"/>
      <c r="H108" s="17"/>
      <c r="I108" s="17"/>
      <c r="J108" s="17"/>
      <c r="K108" s="17"/>
      <c r="L108" s="17"/>
      <c r="M108" s="17"/>
      <c r="N108" s="17"/>
      <c r="O108" s="17"/>
      <c r="P108" s="17"/>
      <c r="Q108" s="17"/>
      <c r="R108" s="17"/>
      <c r="S108" s="17"/>
      <c r="T108" s="17"/>
    </row>
    <row r="109" spans="1:20" x14ac:dyDescent="0.25">
      <c r="A109" s="17"/>
      <c r="B109" s="17"/>
      <c r="C109" s="17"/>
      <c r="D109" s="17"/>
      <c r="E109" s="17"/>
      <c r="F109" s="17"/>
      <c r="G109" s="17"/>
      <c r="H109" s="17"/>
      <c r="I109" s="17"/>
      <c r="J109" s="17"/>
      <c r="K109" s="17"/>
      <c r="L109" s="17"/>
      <c r="M109" s="17"/>
      <c r="N109" s="17"/>
      <c r="O109" s="17"/>
      <c r="P109" s="17"/>
      <c r="Q109" s="17"/>
      <c r="R109" s="17"/>
      <c r="S109" s="17"/>
      <c r="T109" s="17"/>
    </row>
    <row r="110" spans="1:20" x14ac:dyDescent="0.25">
      <c r="A110" s="17"/>
      <c r="B110" s="17"/>
      <c r="C110" s="17"/>
      <c r="D110" s="17"/>
      <c r="E110" s="17"/>
      <c r="F110" s="17"/>
      <c r="G110" s="17"/>
      <c r="H110" s="17"/>
      <c r="I110" s="17"/>
      <c r="J110" s="17"/>
      <c r="K110" s="17"/>
      <c r="L110" s="17"/>
      <c r="M110" s="17"/>
      <c r="N110" s="17"/>
      <c r="O110" s="17"/>
      <c r="P110" s="17"/>
      <c r="Q110" s="17"/>
      <c r="R110" s="17"/>
      <c r="S110" s="17"/>
      <c r="T110" s="17"/>
    </row>
    <row r="111" spans="1:20" x14ac:dyDescent="0.25">
      <c r="A111" s="17"/>
      <c r="B111" s="17"/>
      <c r="C111" s="17"/>
      <c r="D111" s="17"/>
      <c r="E111" s="17"/>
      <c r="F111" s="17"/>
      <c r="G111" s="17"/>
      <c r="H111" s="17"/>
      <c r="I111" s="17"/>
      <c r="J111" s="17"/>
      <c r="K111" s="17"/>
      <c r="L111" s="17"/>
      <c r="M111" s="17"/>
      <c r="N111" s="17"/>
      <c r="O111" s="17"/>
      <c r="P111" s="17"/>
      <c r="Q111" s="17"/>
      <c r="R111" s="17"/>
      <c r="S111" s="17"/>
      <c r="T111" s="17"/>
    </row>
    <row r="112" spans="1:20" x14ac:dyDescent="0.25">
      <c r="A112" s="17"/>
      <c r="B112" s="17"/>
      <c r="C112" s="17"/>
      <c r="D112" s="17"/>
      <c r="E112" s="17"/>
      <c r="F112" s="17"/>
      <c r="G112" s="17"/>
      <c r="H112" s="17"/>
      <c r="I112" s="17"/>
      <c r="J112" s="17"/>
      <c r="K112" s="17"/>
      <c r="L112" s="17"/>
      <c r="M112" s="17"/>
      <c r="N112" s="17"/>
      <c r="O112" s="17"/>
      <c r="P112" s="17"/>
      <c r="Q112" s="17"/>
      <c r="R112" s="17"/>
      <c r="S112" s="17"/>
      <c r="T112" s="17"/>
    </row>
    <row r="113" spans="1:20" x14ac:dyDescent="0.25">
      <c r="A113" s="17"/>
      <c r="B113" s="17"/>
      <c r="C113" s="17"/>
      <c r="D113" s="17"/>
      <c r="E113" s="17"/>
      <c r="F113" s="17"/>
      <c r="G113" s="17"/>
      <c r="H113" s="17"/>
      <c r="I113" s="17"/>
      <c r="J113" s="17"/>
      <c r="K113" s="17"/>
      <c r="L113" s="17"/>
      <c r="M113" s="17"/>
      <c r="N113" s="17"/>
      <c r="O113" s="17"/>
      <c r="P113" s="17"/>
      <c r="Q113" s="17"/>
      <c r="R113" s="17"/>
      <c r="S113" s="17"/>
      <c r="T113" s="17"/>
    </row>
    <row r="114" spans="1:20" x14ac:dyDescent="0.25">
      <c r="A114" s="17"/>
      <c r="B114" s="17"/>
      <c r="C114" s="17"/>
      <c r="D114" s="17"/>
      <c r="E114" s="17"/>
      <c r="F114" s="17"/>
      <c r="G114" s="17"/>
      <c r="H114" s="17"/>
      <c r="I114" s="17"/>
      <c r="J114" s="17"/>
      <c r="K114" s="17"/>
      <c r="L114" s="17"/>
      <c r="M114" s="17"/>
      <c r="N114" s="17"/>
      <c r="O114" s="17"/>
      <c r="P114" s="17"/>
      <c r="Q114" s="17"/>
      <c r="R114" s="17"/>
      <c r="S114" s="17"/>
      <c r="T114" s="17"/>
    </row>
    <row r="115" spans="1:20" x14ac:dyDescent="0.25">
      <c r="A115" s="17"/>
      <c r="B115" s="17"/>
      <c r="C115" s="17"/>
      <c r="D115" s="17"/>
      <c r="E115" s="17"/>
      <c r="F115" s="17"/>
      <c r="G115" s="17"/>
      <c r="H115" s="17"/>
      <c r="I115" s="17"/>
      <c r="J115" s="17"/>
      <c r="K115" s="17"/>
      <c r="L115" s="17"/>
      <c r="M115" s="17"/>
      <c r="N115" s="17"/>
      <c r="O115" s="17"/>
      <c r="P115" s="17"/>
      <c r="Q115" s="17"/>
      <c r="R115" s="17"/>
      <c r="S115" s="17"/>
      <c r="T115" s="17"/>
    </row>
    <row r="116" spans="1:20" x14ac:dyDescent="0.25">
      <c r="A116" s="17"/>
      <c r="B116" s="17"/>
      <c r="C116" s="17"/>
      <c r="D116" s="17"/>
      <c r="E116" s="17"/>
      <c r="F116" s="17"/>
      <c r="G116" s="17"/>
      <c r="H116" s="17"/>
      <c r="I116" s="17"/>
      <c r="J116" s="17"/>
      <c r="K116" s="17"/>
      <c r="L116" s="17"/>
      <c r="M116" s="17"/>
      <c r="N116" s="17"/>
      <c r="O116" s="17"/>
      <c r="P116" s="17"/>
      <c r="Q116" s="17"/>
      <c r="R116" s="17"/>
      <c r="S116" s="17"/>
      <c r="T116" s="17"/>
    </row>
    <row r="117" spans="1:20" x14ac:dyDescent="0.25">
      <c r="A117" s="17"/>
      <c r="B117" s="17"/>
      <c r="C117" s="17"/>
      <c r="D117" s="17"/>
      <c r="E117" s="17"/>
      <c r="F117" s="17"/>
      <c r="G117" s="17"/>
      <c r="H117" s="17"/>
      <c r="I117" s="17"/>
      <c r="J117" s="17"/>
      <c r="K117" s="17"/>
      <c r="L117" s="17"/>
      <c r="M117" s="17"/>
      <c r="N117" s="17"/>
      <c r="O117" s="17"/>
      <c r="P117" s="17"/>
      <c r="Q117" s="17"/>
      <c r="R117" s="17"/>
      <c r="S117" s="17"/>
      <c r="T117" s="17"/>
    </row>
    <row r="118" spans="1:20" x14ac:dyDescent="0.25">
      <c r="A118" s="17"/>
      <c r="B118" s="17"/>
      <c r="C118" s="17"/>
      <c r="D118" s="17"/>
      <c r="E118" s="17"/>
      <c r="F118" s="17"/>
      <c r="G118" s="17"/>
      <c r="H118" s="17"/>
      <c r="I118" s="17"/>
      <c r="J118" s="17"/>
      <c r="K118" s="17"/>
      <c r="L118" s="17"/>
      <c r="M118" s="17"/>
      <c r="N118" s="17"/>
      <c r="O118" s="17"/>
      <c r="P118" s="17"/>
      <c r="Q118" s="17"/>
      <c r="R118" s="17"/>
      <c r="S118" s="17"/>
      <c r="T118" s="17"/>
    </row>
    <row r="119" spans="1:20" x14ac:dyDescent="0.25">
      <c r="A119" s="17"/>
      <c r="B119" s="17"/>
      <c r="C119" s="17"/>
      <c r="D119" s="17"/>
      <c r="E119" s="17"/>
      <c r="F119" s="17"/>
      <c r="G119" s="17"/>
      <c r="H119" s="17"/>
      <c r="I119" s="17"/>
      <c r="J119" s="17"/>
      <c r="K119" s="17"/>
      <c r="L119" s="17"/>
      <c r="M119" s="17"/>
      <c r="N119" s="17"/>
      <c r="O119" s="17"/>
      <c r="P119" s="17"/>
      <c r="Q119" s="17"/>
      <c r="R119" s="17"/>
      <c r="S119" s="17"/>
      <c r="T119" s="17"/>
    </row>
    <row r="120" spans="1:20" x14ac:dyDescent="0.25">
      <c r="A120" s="17"/>
      <c r="B120" s="17"/>
      <c r="C120" s="17"/>
      <c r="D120" s="17"/>
      <c r="E120" s="17"/>
      <c r="F120" s="17"/>
      <c r="G120" s="17"/>
      <c r="H120" s="17"/>
      <c r="I120" s="17"/>
      <c r="J120" s="17"/>
      <c r="K120" s="17"/>
      <c r="L120" s="17"/>
      <c r="M120" s="17"/>
      <c r="N120" s="17"/>
      <c r="O120" s="17"/>
      <c r="P120" s="17"/>
      <c r="Q120" s="17"/>
      <c r="R120" s="17"/>
      <c r="S120" s="17"/>
      <c r="T120" s="17"/>
    </row>
    <row r="121" spans="1:20" x14ac:dyDescent="0.25">
      <c r="A121" s="17"/>
      <c r="B121" s="17"/>
      <c r="C121" s="17"/>
      <c r="D121" s="17"/>
      <c r="E121" s="17"/>
      <c r="F121" s="17"/>
      <c r="G121" s="17"/>
      <c r="H121" s="17"/>
      <c r="I121" s="17"/>
      <c r="J121" s="17"/>
      <c r="K121" s="17"/>
      <c r="L121" s="17"/>
      <c r="M121" s="17"/>
      <c r="N121" s="17"/>
      <c r="O121" s="17"/>
      <c r="P121" s="17"/>
      <c r="Q121" s="17"/>
      <c r="R121" s="17"/>
      <c r="S121" s="17"/>
      <c r="T121" s="17"/>
    </row>
    <row r="122" spans="1:20" x14ac:dyDescent="0.25">
      <c r="A122" s="17"/>
      <c r="B122" s="17"/>
      <c r="C122" s="17"/>
      <c r="D122" s="17"/>
      <c r="E122" s="17"/>
      <c r="F122" s="17"/>
      <c r="G122" s="17"/>
      <c r="H122" s="17"/>
      <c r="I122" s="17"/>
      <c r="J122" s="17"/>
      <c r="K122" s="17"/>
      <c r="L122" s="17"/>
      <c r="M122" s="17"/>
      <c r="N122" s="17"/>
      <c r="O122" s="17"/>
      <c r="P122" s="17"/>
      <c r="Q122" s="17"/>
      <c r="R122" s="17"/>
      <c r="S122" s="17"/>
      <c r="T122" s="17"/>
    </row>
    <row r="123" spans="1:20" x14ac:dyDescent="0.25">
      <c r="A123" s="17"/>
      <c r="B123" s="17"/>
      <c r="C123" s="17"/>
      <c r="D123" s="17"/>
      <c r="E123" s="17"/>
      <c r="F123" s="17"/>
      <c r="G123" s="17"/>
      <c r="H123" s="17"/>
      <c r="I123" s="17"/>
      <c r="J123" s="17"/>
      <c r="K123" s="17"/>
      <c r="L123" s="17"/>
      <c r="M123" s="17"/>
      <c r="N123" s="17"/>
      <c r="O123" s="17"/>
      <c r="P123" s="17"/>
      <c r="Q123" s="17"/>
      <c r="R123" s="17"/>
      <c r="S123" s="17"/>
      <c r="T123" s="17"/>
    </row>
    <row r="124" spans="1:20" x14ac:dyDescent="0.25">
      <c r="A124" s="17"/>
      <c r="B124" s="17"/>
      <c r="C124" s="17"/>
      <c r="D124" s="17"/>
      <c r="E124" s="17"/>
      <c r="F124" s="17"/>
      <c r="G124" s="17"/>
      <c r="H124" s="17"/>
      <c r="I124" s="17"/>
      <c r="J124" s="17"/>
      <c r="K124" s="17"/>
      <c r="L124" s="17"/>
      <c r="M124" s="17"/>
      <c r="N124" s="17"/>
      <c r="O124" s="17"/>
      <c r="P124" s="17"/>
      <c r="Q124" s="17"/>
      <c r="R124" s="17"/>
      <c r="S124" s="17"/>
      <c r="T124" s="17"/>
    </row>
    <row r="125" spans="1:20" x14ac:dyDescent="0.25">
      <c r="A125" s="17"/>
      <c r="B125" s="17"/>
      <c r="C125" s="17"/>
      <c r="D125" s="17"/>
      <c r="E125" s="17"/>
      <c r="F125" s="17"/>
      <c r="G125" s="17"/>
      <c r="H125" s="17"/>
      <c r="I125" s="17"/>
      <c r="J125" s="17"/>
      <c r="K125" s="17"/>
      <c r="L125" s="17"/>
      <c r="M125" s="17"/>
      <c r="N125" s="17"/>
      <c r="O125" s="17"/>
      <c r="P125" s="17"/>
      <c r="Q125" s="17"/>
      <c r="R125" s="17"/>
      <c r="S125" s="17"/>
      <c r="T125" s="17"/>
    </row>
    <row r="126" spans="1:20" x14ac:dyDescent="0.25">
      <c r="A126" s="17"/>
      <c r="B126" s="17"/>
      <c r="C126" s="17"/>
      <c r="D126" s="17"/>
      <c r="E126" s="17"/>
      <c r="F126" s="17"/>
      <c r="G126" s="17"/>
      <c r="H126" s="17"/>
      <c r="I126" s="17"/>
      <c r="J126" s="17"/>
      <c r="K126" s="17"/>
      <c r="L126" s="17"/>
      <c r="M126" s="17"/>
      <c r="N126" s="17"/>
      <c r="O126" s="17"/>
      <c r="P126" s="17"/>
      <c r="Q126" s="17"/>
      <c r="R126" s="17"/>
      <c r="S126" s="17"/>
      <c r="T126" s="17"/>
    </row>
    <row r="127" spans="1:20" x14ac:dyDescent="0.25">
      <c r="A127" s="17"/>
      <c r="B127" s="17"/>
      <c r="C127" s="17"/>
      <c r="D127" s="17"/>
      <c r="E127" s="17"/>
      <c r="F127" s="17"/>
      <c r="G127" s="17"/>
      <c r="H127" s="17"/>
      <c r="I127" s="17"/>
      <c r="J127" s="17"/>
      <c r="K127" s="17"/>
      <c r="L127" s="17"/>
      <c r="M127" s="17"/>
      <c r="N127" s="17"/>
      <c r="O127" s="17"/>
      <c r="P127" s="17"/>
      <c r="Q127" s="17"/>
      <c r="R127" s="17"/>
      <c r="S127" s="17"/>
      <c r="T127" s="17"/>
    </row>
    <row r="128" spans="1:20" x14ac:dyDescent="0.25">
      <c r="A128" s="17"/>
      <c r="B128" s="17"/>
      <c r="C128" s="17"/>
      <c r="D128" s="17"/>
      <c r="E128" s="17"/>
      <c r="F128" s="17"/>
      <c r="G128" s="17"/>
      <c r="H128" s="17"/>
      <c r="I128" s="17"/>
      <c r="J128" s="17"/>
      <c r="K128" s="17"/>
      <c r="L128" s="17"/>
      <c r="M128" s="17"/>
      <c r="N128" s="17"/>
      <c r="O128" s="17"/>
      <c r="P128" s="17"/>
      <c r="Q128" s="17"/>
      <c r="R128" s="17"/>
      <c r="S128" s="17"/>
      <c r="T128" s="17"/>
    </row>
    <row r="129" spans="1:20" x14ac:dyDescent="0.25">
      <c r="A129" s="17"/>
      <c r="B129" s="17"/>
      <c r="C129" s="17"/>
      <c r="D129" s="17"/>
      <c r="E129" s="17"/>
      <c r="F129" s="17"/>
      <c r="G129" s="17"/>
      <c r="H129" s="17"/>
      <c r="I129" s="17"/>
      <c r="J129" s="17"/>
      <c r="K129" s="17"/>
      <c r="L129" s="17"/>
      <c r="M129" s="17"/>
      <c r="N129" s="17"/>
      <c r="O129" s="17"/>
      <c r="P129" s="17"/>
      <c r="Q129" s="17"/>
      <c r="R129" s="17"/>
      <c r="S129" s="17"/>
      <c r="T129" s="17"/>
    </row>
    <row r="130" spans="1:20" x14ac:dyDescent="0.25">
      <c r="A130" s="17"/>
      <c r="B130" s="17"/>
      <c r="C130" s="17"/>
      <c r="D130" s="17"/>
      <c r="E130" s="17"/>
      <c r="F130" s="17"/>
      <c r="G130" s="17"/>
      <c r="H130" s="17"/>
      <c r="I130" s="17"/>
      <c r="J130" s="17"/>
      <c r="K130" s="17"/>
      <c r="L130" s="17"/>
      <c r="M130" s="17"/>
      <c r="N130" s="17"/>
      <c r="O130" s="17"/>
      <c r="P130" s="17"/>
      <c r="Q130" s="17"/>
      <c r="R130" s="17"/>
      <c r="S130" s="17"/>
      <c r="T130" s="17"/>
    </row>
    <row r="131" spans="1:20" x14ac:dyDescent="0.25">
      <c r="A131" s="17"/>
      <c r="B131" s="17"/>
      <c r="C131" s="17"/>
      <c r="D131" s="17"/>
      <c r="E131" s="17"/>
      <c r="F131" s="17"/>
      <c r="G131" s="17"/>
      <c r="H131" s="17"/>
      <c r="I131" s="17"/>
      <c r="J131" s="17"/>
      <c r="K131" s="17"/>
      <c r="L131" s="17"/>
      <c r="M131" s="17"/>
      <c r="N131" s="17"/>
      <c r="O131" s="17"/>
      <c r="P131" s="17"/>
      <c r="Q131" s="17"/>
      <c r="R131" s="17"/>
      <c r="S131" s="17"/>
      <c r="T131" s="17"/>
    </row>
    <row r="132" spans="1:20" x14ac:dyDescent="0.25">
      <c r="A132" s="17"/>
      <c r="B132" s="17"/>
      <c r="C132" s="17"/>
      <c r="D132" s="17"/>
      <c r="E132" s="17"/>
      <c r="F132" s="17"/>
      <c r="G132" s="17"/>
      <c r="H132" s="17"/>
      <c r="I132" s="17"/>
      <c r="J132" s="17"/>
      <c r="K132" s="17"/>
      <c r="L132" s="17"/>
      <c r="M132" s="17"/>
      <c r="N132" s="17"/>
      <c r="O132" s="17"/>
      <c r="P132" s="17"/>
      <c r="Q132" s="17"/>
      <c r="R132" s="17"/>
      <c r="S132" s="17"/>
      <c r="T132" s="17"/>
    </row>
    <row r="133" spans="1:20" x14ac:dyDescent="0.25">
      <c r="A133" s="17"/>
      <c r="B133" s="17"/>
      <c r="C133" s="17"/>
      <c r="D133" s="17"/>
      <c r="E133" s="17"/>
      <c r="F133" s="17"/>
      <c r="G133" s="17"/>
      <c r="H133" s="17"/>
      <c r="I133" s="17"/>
      <c r="J133" s="17"/>
      <c r="K133" s="17"/>
      <c r="L133" s="17"/>
      <c r="M133" s="17"/>
      <c r="N133" s="17"/>
      <c r="O133" s="17"/>
      <c r="P133" s="17"/>
      <c r="Q133" s="17"/>
      <c r="R133" s="17"/>
      <c r="S133" s="17"/>
      <c r="T133" s="17"/>
    </row>
    <row r="134" spans="1:20" x14ac:dyDescent="0.25">
      <c r="A134" s="17"/>
      <c r="B134" s="17"/>
      <c r="C134" s="17"/>
      <c r="D134" s="17"/>
      <c r="E134" s="17"/>
      <c r="F134" s="17"/>
      <c r="G134" s="17"/>
      <c r="H134" s="17"/>
      <c r="I134" s="17"/>
      <c r="J134" s="17"/>
      <c r="K134" s="17"/>
      <c r="L134" s="17"/>
      <c r="M134" s="17"/>
      <c r="N134" s="17"/>
      <c r="O134" s="17"/>
      <c r="P134" s="17"/>
      <c r="Q134" s="17"/>
      <c r="R134" s="17"/>
      <c r="S134" s="17"/>
      <c r="T134" s="17"/>
    </row>
    <row r="135" spans="1:20" x14ac:dyDescent="0.25">
      <c r="A135" s="17"/>
      <c r="B135" s="17"/>
      <c r="C135" s="17"/>
      <c r="D135" s="17"/>
      <c r="E135" s="17"/>
      <c r="F135" s="17"/>
      <c r="G135" s="17"/>
      <c r="H135" s="17"/>
      <c r="I135" s="17"/>
      <c r="J135" s="17"/>
      <c r="K135" s="17"/>
      <c r="L135" s="17"/>
      <c r="M135" s="17"/>
      <c r="N135" s="17"/>
      <c r="O135" s="17"/>
      <c r="P135" s="17"/>
      <c r="Q135" s="17"/>
      <c r="R135" s="17"/>
      <c r="S135" s="17"/>
      <c r="T135" s="17"/>
    </row>
    <row r="136" spans="1:20" x14ac:dyDescent="0.25">
      <c r="A136" s="17"/>
      <c r="B136" s="17"/>
      <c r="C136" s="17"/>
      <c r="D136" s="17"/>
      <c r="E136" s="17"/>
      <c r="F136" s="17"/>
      <c r="G136" s="17"/>
      <c r="H136" s="17"/>
      <c r="I136" s="17"/>
      <c r="J136" s="17"/>
      <c r="K136" s="17"/>
      <c r="L136" s="17"/>
      <c r="M136" s="17"/>
      <c r="N136" s="17"/>
      <c r="O136" s="17"/>
      <c r="P136" s="17"/>
      <c r="Q136" s="17"/>
      <c r="R136" s="17"/>
      <c r="S136" s="17"/>
      <c r="T136" s="17"/>
    </row>
    <row r="137" spans="1:20" x14ac:dyDescent="0.25">
      <c r="A137" s="17"/>
      <c r="B137" s="17"/>
      <c r="C137" s="17"/>
      <c r="D137" s="17"/>
      <c r="E137" s="17"/>
      <c r="F137" s="17"/>
      <c r="G137" s="17"/>
      <c r="H137" s="17"/>
      <c r="I137" s="17"/>
      <c r="J137" s="17"/>
      <c r="K137" s="17"/>
      <c r="L137" s="17"/>
      <c r="M137" s="17"/>
      <c r="N137" s="17"/>
      <c r="O137" s="17"/>
      <c r="P137" s="17"/>
      <c r="Q137" s="17"/>
      <c r="R137" s="17"/>
      <c r="S137" s="17"/>
      <c r="T137" s="17"/>
    </row>
    <row r="138" spans="1:20" x14ac:dyDescent="0.25">
      <c r="A138" s="17"/>
      <c r="B138" s="17"/>
      <c r="C138" s="17"/>
      <c r="D138" s="17"/>
      <c r="E138" s="17"/>
      <c r="F138" s="17"/>
      <c r="G138" s="17"/>
      <c r="H138" s="17"/>
      <c r="I138" s="17"/>
      <c r="J138" s="17"/>
      <c r="K138" s="17"/>
      <c r="L138" s="17"/>
      <c r="M138" s="17"/>
      <c r="N138" s="17"/>
      <c r="O138" s="17"/>
      <c r="P138" s="17"/>
      <c r="Q138" s="17"/>
      <c r="R138" s="17"/>
      <c r="S138" s="17"/>
      <c r="T138" s="17"/>
    </row>
    <row r="139" spans="1:20" x14ac:dyDescent="0.25">
      <c r="A139" s="17"/>
      <c r="B139" s="17"/>
      <c r="C139" s="17"/>
      <c r="D139" s="17"/>
      <c r="E139" s="17"/>
      <c r="F139" s="17"/>
      <c r="G139" s="17"/>
      <c r="H139" s="17"/>
      <c r="I139" s="17"/>
      <c r="J139" s="17"/>
      <c r="K139" s="17"/>
      <c r="L139" s="17"/>
      <c r="M139" s="17"/>
      <c r="N139" s="17"/>
      <c r="O139" s="17"/>
      <c r="P139" s="17"/>
      <c r="Q139" s="17"/>
      <c r="R139" s="17"/>
      <c r="S139" s="17"/>
      <c r="T139" s="17"/>
    </row>
    <row r="140" spans="1:20" x14ac:dyDescent="0.25">
      <c r="A140" s="17"/>
      <c r="B140" s="17"/>
      <c r="C140" s="17"/>
      <c r="D140" s="17"/>
      <c r="E140" s="17"/>
      <c r="F140" s="17"/>
      <c r="G140" s="17"/>
      <c r="H140" s="17"/>
      <c r="I140" s="17"/>
      <c r="J140" s="17"/>
      <c r="K140" s="17"/>
      <c r="L140" s="17"/>
      <c r="M140" s="17"/>
      <c r="N140" s="17"/>
      <c r="O140" s="17"/>
      <c r="P140" s="17"/>
      <c r="Q140" s="17"/>
      <c r="R140" s="17"/>
      <c r="S140" s="17"/>
      <c r="T140" s="17"/>
    </row>
    <row r="141" spans="1:20" x14ac:dyDescent="0.25">
      <c r="A141" s="17"/>
      <c r="B141" s="17"/>
      <c r="C141" s="17"/>
      <c r="D141" s="17"/>
      <c r="E141" s="17"/>
      <c r="F141" s="17"/>
      <c r="G141" s="17"/>
      <c r="H141" s="17"/>
      <c r="I141" s="17"/>
      <c r="J141" s="17"/>
      <c r="K141" s="17"/>
      <c r="L141" s="17"/>
      <c r="M141" s="17"/>
      <c r="N141" s="17"/>
      <c r="O141" s="17"/>
      <c r="P141" s="17"/>
      <c r="Q141" s="17"/>
      <c r="R141" s="17"/>
      <c r="S141" s="17"/>
      <c r="T141" s="17"/>
    </row>
    <row r="142" spans="1:20" x14ac:dyDescent="0.25">
      <c r="A142" s="17"/>
      <c r="B142" s="17"/>
      <c r="C142" s="17"/>
      <c r="D142" s="17"/>
      <c r="E142" s="17"/>
      <c r="F142" s="17"/>
      <c r="G142" s="17"/>
      <c r="H142" s="17"/>
      <c r="I142" s="17"/>
      <c r="J142" s="17"/>
      <c r="K142" s="17"/>
      <c r="L142" s="17"/>
      <c r="M142" s="17"/>
      <c r="N142" s="17"/>
      <c r="O142" s="17"/>
      <c r="P142" s="17"/>
      <c r="Q142" s="17"/>
      <c r="R142" s="17"/>
      <c r="S142" s="17"/>
      <c r="T142" s="17"/>
    </row>
    <row r="143" spans="1:20" x14ac:dyDescent="0.25">
      <c r="A143" s="17"/>
      <c r="B143" s="17"/>
      <c r="C143" s="17"/>
      <c r="D143" s="17"/>
      <c r="E143" s="17"/>
      <c r="F143" s="17"/>
      <c r="G143" s="17"/>
      <c r="H143" s="17"/>
      <c r="I143" s="17"/>
      <c r="J143" s="17"/>
      <c r="K143" s="17"/>
      <c r="L143" s="17"/>
      <c r="M143" s="17"/>
      <c r="N143" s="17"/>
      <c r="O143" s="17"/>
      <c r="P143" s="17"/>
      <c r="Q143" s="17"/>
      <c r="R143" s="17"/>
      <c r="S143" s="17"/>
      <c r="T143" s="17"/>
    </row>
    <row r="144" spans="1:20" x14ac:dyDescent="0.25">
      <c r="A144" s="17"/>
      <c r="B144" s="17"/>
      <c r="C144" s="17"/>
      <c r="D144" s="17"/>
      <c r="E144" s="17"/>
      <c r="F144" s="17"/>
      <c r="G144" s="17"/>
      <c r="H144" s="17"/>
      <c r="I144" s="17"/>
      <c r="J144" s="17"/>
      <c r="K144" s="17"/>
      <c r="L144" s="17"/>
      <c r="M144" s="17"/>
      <c r="N144" s="17"/>
      <c r="O144" s="17"/>
      <c r="P144" s="17"/>
      <c r="Q144" s="17"/>
      <c r="R144" s="17"/>
      <c r="S144" s="17"/>
      <c r="T144" s="17"/>
    </row>
    <row r="145" spans="1:20" x14ac:dyDescent="0.25">
      <c r="A145" s="17"/>
      <c r="B145" s="17"/>
      <c r="C145" s="17"/>
      <c r="D145" s="17"/>
      <c r="E145" s="17"/>
      <c r="F145" s="17"/>
      <c r="G145" s="17"/>
      <c r="H145" s="17"/>
      <c r="I145" s="17"/>
      <c r="J145" s="17"/>
      <c r="K145" s="17"/>
      <c r="L145" s="17"/>
      <c r="M145" s="17"/>
      <c r="N145" s="17"/>
      <c r="O145" s="17"/>
      <c r="P145" s="17"/>
      <c r="Q145" s="17"/>
      <c r="R145" s="17"/>
      <c r="S145" s="17"/>
      <c r="T145" s="17"/>
    </row>
    <row r="146" spans="1:20" x14ac:dyDescent="0.25">
      <c r="A146" s="17"/>
      <c r="B146" s="17"/>
      <c r="C146" s="17"/>
      <c r="D146" s="17"/>
      <c r="E146" s="17"/>
      <c r="F146" s="17"/>
      <c r="G146" s="17"/>
      <c r="H146" s="17"/>
      <c r="I146" s="17"/>
      <c r="J146" s="17"/>
      <c r="K146" s="17"/>
      <c r="L146" s="17"/>
      <c r="M146" s="17"/>
      <c r="N146" s="17"/>
      <c r="O146" s="17"/>
      <c r="P146" s="17"/>
      <c r="Q146" s="17"/>
      <c r="R146" s="17"/>
      <c r="S146" s="17"/>
      <c r="T146" s="17"/>
    </row>
    <row r="147" spans="1:20" x14ac:dyDescent="0.25">
      <c r="A147" s="17"/>
      <c r="B147" s="17"/>
      <c r="C147" s="17"/>
      <c r="D147" s="17"/>
      <c r="E147" s="17"/>
      <c r="F147" s="17"/>
      <c r="G147" s="17"/>
      <c r="H147" s="17"/>
      <c r="I147" s="17"/>
      <c r="J147" s="17"/>
      <c r="K147" s="17"/>
      <c r="L147" s="17"/>
      <c r="M147" s="17"/>
      <c r="N147" s="17"/>
      <c r="O147" s="17"/>
      <c r="P147" s="17"/>
      <c r="Q147" s="17"/>
      <c r="R147" s="17"/>
      <c r="S147" s="17"/>
      <c r="T147" s="17"/>
    </row>
    <row r="148" spans="1:20" x14ac:dyDescent="0.25">
      <c r="A148" s="17"/>
      <c r="B148" s="17"/>
      <c r="C148" s="17"/>
      <c r="D148" s="17"/>
      <c r="E148" s="17"/>
      <c r="F148" s="17"/>
      <c r="G148" s="17"/>
      <c r="H148" s="17"/>
      <c r="I148" s="17"/>
      <c r="J148" s="17"/>
      <c r="K148" s="17"/>
      <c r="L148" s="17"/>
      <c r="M148" s="17"/>
      <c r="N148" s="17"/>
      <c r="O148" s="17"/>
      <c r="P148" s="17"/>
      <c r="Q148" s="17"/>
      <c r="R148" s="17"/>
      <c r="S148" s="17"/>
      <c r="T148" s="17"/>
    </row>
    <row r="149" spans="1:20" x14ac:dyDescent="0.25">
      <c r="A149" s="17"/>
      <c r="B149" s="17"/>
      <c r="C149" s="17"/>
      <c r="D149" s="17"/>
      <c r="E149" s="17"/>
      <c r="F149" s="17"/>
      <c r="G149" s="17"/>
      <c r="H149" s="17"/>
      <c r="I149" s="17"/>
      <c r="J149" s="17"/>
      <c r="K149" s="17"/>
      <c r="L149" s="17"/>
      <c r="M149" s="17"/>
      <c r="N149" s="17"/>
      <c r="O149" s="17"/>
      <c r="P149" s="17"/>
      <c r="Q149" s="17"/>
      <c r="R149" s="17"/>
      <c r="S149" s="17"/>
      <c r="T149" s="17"/>
    </row>
    <row r="150" spans="1:20" x14ac:dyDescent="0.25">
      <c r="A150" s="17"/>
      <c r="B150" s="17"/>
      <c r="C150" s="17"/>
      <c r="D150" s="17"/>
      <c r="E150" s="17"/>
      <c r="F150" s="17"/>
      <c r="G150" s="17"/>
      <c r="H150" s="17"/>
      <c r="I150" s="17"/>
      <c r="J150" s="17"/>
      <c r="K150" s="17"/>
      <c r="L150" s="17"/>
      <c r="M150" s="17"/>
      <c r="N150" s="17"/>
      <c r="O150" s="17"/>
      <c r="P150" s="17"/>
      <c r="Q150" s="17"/>
      <c r="R150" s="17"/>
      <c r="S150" s="17"/>
      <c r="T150" s="17"/>
    </row>
    <row r="151" spans="1:20" x14ac:dyDescent="0.25">
      <c r="A151" s="17"/>
      <c r="B151" s="17"/>
      <c r="C151" s="17"/>
      <c r="D151" s="17"/>
      <c r="E151" s="17"/>
      <c r="F151" s="17"/>
      <c r="G151" s="17"/>
      <c r="H151" s="17"/>
      <c r="I151" s="17"/>
      <c r="J151" s="17"/>
      <c r="K151" s="17"/>
      <c r="L151" s="17"/>
      <c r="M151" s="17"/>
      <c r="N151" s="17"/>
      <c r="O151" s="17"/>
      <c r="P151" s="17"/>
      <c r="Q151" s="17"/>
      <c r="R151" s="17"/>
      <c r="S151" s="17"/>
      <c r="T151" s="17"/>
    </row>
    <row r="152" spans="1:20" x14ac:dyDescent="0.25">
      <c r="A152" s="17"/>
      <c r="B152" s="17"/>
      <c r="C152" s="17"/>
      <c r="D152" s="17"/>
      <c r="E152" s="17"/>
      <c r="F152" s="17"/>
      <c r="G152" s="17"/>
      <c r="H152" s="17"/>
      <c r="I152" s="17"/>
      <c r="J152" s="17"/>
      <c r="K152" s="17"/>
      <c r="L152" s="17"/>
      <c r="M152" s="17"/>
      <c r="N152" s="17"/>
      <c r="O152" s="17"/>
      <c r="P152" s="17"/>
      <c r="Q152" s="17"/>
      <c r="R152" s="17"/>
      <c r="S152" s="17"/>
      <c r="T152" s="17"/>
    </row>
    <row r="153" spans="1:20" x14ac:dyDescent="0.25">
      <c r="A153" s="17"/>
      <c r="B153" s="17"/>
      <c r="C153" s="17"/>
      <c r="D153" s="17"/>
      <c r="E153" s="17"/>
      <c r="F153" s="17"/>
      <c r="G153" s="17"/>
      <c r="H153" s="17"/>
      <c r="I153" s="17"/>
      <c r="J153" s="17"/>
      <c r="K153" s="17"/>
      <c r="L153" s="17"/>
      <c r="M153" s="17"/>
      <c r="N153" s="17"/>
      <c r="O153" s="17"/>
      <c r="P153" s="17"/>
      <c r="Q153" s="17"/>
      <c r="R153" s="17"/>
      <c r="S153" s="17"/>
      <c r="T153" s="17"/>
    </row>
    <row r="154" spans="1:20" x14ac:dyDescent="0.25">
      <c r="A154" s="17"/>
      <c r="B154" s="17"/>
      <c r="C154" s="17"/>
      <c r="D154" s="17"/>
      <c r="E154" s="17"/>
      <c r="F154" s="17"/>
      <c r="G154" s="17"/>
      <c r="H154" s="17"/>
      <c r="I154" s="17"/>
      <c r="J154" s="17"/>
      <c r="K154" s="17"/>
      <c r="L154" s="17"/>
      <c r="M154" s="17"/>
      <c r="N154" s="17"/>
      <c r="O154" s="17"/>
      <c r="P154" s="17"/>
      <c r="Q154" s="17"/>
      <c r="R154" s="17"/>
      <c r="S154" s="17"/>
      <c r="T154" s="17"/>
    </row>
    <row r="155" spans="1:20" x14ac:dyDescent="0.25">
      <c r="A155" s="17"/>
      <c r="B155" s="17"/>
      <c r="C155" s="17"/>
      <c r="D155" s="17"/>
      <c r="E155" s="17"/>
      <c r="F155" s="17"/>
      <c r="G155" s="17"/>
      <c r="H155" s="17"/>
      <c r="I155" s="17"/>
      <c r="J155" s="17"/>
      <c r="K155" s="17"/>
      <c r="L155" s="17"/>
      <c r="M155" s="17"/>
      <c r="N155" s="17"/>
      <c r="O155" s="17"/>
      <c r="P155" s="17"/>
      <c r="Q155" s="17"/>
      <c r="R155" s="17"/>
      <c r="S155" s="17"/>
      <c r="T155" s="17"/>
    </row>
    <row r="156" spans="1:20" x14ac:dyDescent="0.25">
      <c r="A156" s="17"/>
      <c r="B156" s="17"/>
      <c r="C156" s="17"/>
      <c r="D156" s="17"/>
      <c r="E156" s="17"/>
      <c r="F156" s="17"/>
      <c r="G156" s="17"/>
      <c r="H156" s="17"/>
      <c r="I156" s="17"/>
      <c r="J156" s="17"/>
      <c r="K156" s="17"/>
      <c r="L156" s="17"/>
      <c r="M156" s="17"/>
      <c r="N156" s="17"/>
      <c r="O156" s="17"/>
      <c r="P156" s="17"/>
      <c r="Q156" s="17"/>
      <c r="R156" s="17"/>
      <c r="S156" s="17"/>
      <c r="T156" s="17"/>
    </row>
    <row r="157" spans="1:20" x14ac:dyDescent="0.25">
      <c r="A157" s="17"/>
      <c r="B157" s="17"/>
      <c r="C157" s="17"/>
      <c r="D157" s="17"/>
      <c r="E157" s="17"/>
      <c r="F157" s="17"/>
      <c r="G157" s="17"/>
      <c r="H157" s="17"/>
      <c r="I157" s="17"/>
      <c r="J157" s="17"/>
      <c r="K157" s="17"/>
      <c r="L157" s="17"/>
      <c r="M157" s="17"/>
      <c r="N157" s="17"/>
      <c r="O157" s="17"/>
      <c r="P157" s="17"/>
      <c r="Q157" s="17"/>
      <c r="R157" s="17"/>
      <c r="S157" s="17"/>
      <c r="T157" s="17"/>
    </row>
    <row r="158" spans="1:20" x14ac:dyDescent="0.25">
      <c r="A158" s="17"/>
      <c r="B158" s="17"/>
      <c r="C158" s="17"/>
      <c r="D158" s="17"/>
      <c r="E158" s="17"/>
      <c r="F158" s="17"/>
      <c r="G158" s="17"/>
      <c r="H158" s="17"/>
      <c r="I158" s="17"/>
      <c r="J158" s="17"/>
      <c r="K158" s="17"/>
      <c r="L158" s="17"/>
      <c r="M158" s="17"/>
      <c r="N158" s="17"/>
      <c r="O158" s="17"/>
      <c r="P158" s="17"/>
      <c r="Q158" s="17"/>
      <c r="R158" s="17"/>
      <c r="S158" s="17"/>
      <c r="T158" s="17"/>
    </row>
    <row r="159" spans="1:20" x14ac:dyDescent="0.25">
      <c r="A159" s="17"/>
      <c r="B159" s="17"/>
      <c r="C159" s="17"/>
      <c r="D159" s="17"/>
      <c r="E159" s="17"/>
      <c r="F159" s="17"/>
      <c r="G159" s="17"/>
      <c r="H159" s="17"/>
      <c r="I159" s="17"/>
      <c r="J159" s="17"/>
      <c r="K159" s="17"/>
      <c r="L159" s="17"/>
      <c r="M159" s="17"/>
      <c r="N159" s="17"/>
      <c r="O159" s="17"/>
      <c r="P159" s="17"/>
      <c r="Q159" s="17"/>
      <c r="R159" s="17"/>
      <c r="S159" s="17"/>
      <c r="T159" s="17"/>
    </row>
    <row r="160" spans="1:20" x14ac:dyDescent="0.25">
      <c r="A160" s="17"/>
      <c r="B160" s="17"/>
      <c r="C160" s="17"/>
      <c r="D160" s="17"/>
      <c r="E160" s="17"/>
      <c r="F160" s="17"/>
      <c r="G160" s="17"/>
      <c r="H160" s="17"/>
      <c r="I160" s="17"/>
      <c r="J160" s="17"/>
      <c r="K160" s="17"/>
      <c r="L160" s="17"/>
      <c r="M160" s="17"/>
      <c r="N160" s="17"/>
      <c r="O160" s="17"/>
      <c r="P160" s="17"/>
      <c r="Q160" s="17"/>
      <c r="R160" s="17"/>
      <c r="S160" s="17"/>
      <c r="T160" s="17"/>
    </row>
    <row r="161" spans="1:20" x14ac:dyDescent="0.25">
      <c r="A161" s="17"/>
      <c r="B161" s="17"/>
      <c r="C161" s="17"/>
      <c r="D161" s="17"/>
      <c r="E161" s="17"/>
      <c r="F161" s="17"/>
      <c r="G161" s="17"/>
      <c r="H161" s="17"/>
      <c r="I161" s="17"/>
      <c r="J161" s="17"/>
      <c r="K161" s="17"/>
      <c r="L161" s="17"/>
      <c r="M161" s="17"/>
      <c r="N161" s="17"/>
      <c r="O161" s="17"/>
      <c r="P161" s="17"/>
      <c r="Q161" s="17"/>
      <c r="R161" s="17"/>
      <c r="S161" s="17"/>
      <c r="T161" s="17"/>
    </row>
    <row r="162" spans="1:20" x14ac:dyDescent="0.25">
      <c r="A162" s="17"/>
      <c r="B162" s="17"/>
      <c r="C162" s="17"/>
      <c r="D162" s="17"/>
      <c r="E162" s="17"/>
      <c r="F162" s="17"/>
      <c r="G162" s="17"/>
      <c r="H162" s="17"/>
      <c r="I162" s="17"/>
      <c r="J162" s="17"/>
      <c r="K162" s="17"/>
      <c r="L162" s="17"/>
      <c r="M162" s="17"/>
      <c r="N162" s="17"/>
      <c r="O162" s="17"/>
      <c r="P162" s="17"/>
      <c r="Q162" s="17"/>
      <c r="R162" s="17"/>
      <c r="S162" s="17"/>
      <c r="T162" s="17"/>
    </row>
    <row r="163" spans="1:20" x14ac:dyDescent="0.25">
      <c r="A163" s="17"/>
      <c r="B163" s="17"/>
      <c r="C163" s="17"/>
      <c r="D163" s="17"/>
      <c r="E163" s="17"/>
      <c r="F163" s="17"/>
      <c r="G163" s="17"/>
      <c r="H163" s="17"/>
      <c r="I163" s="17"/>
      <c r="J163" s="17"/>
      <c r="K163" s="17"/>
      <c r="L163" s="17"/>
      <c r="M163" s="17"/>
      <c r="N163" s="17"/>
      <c r="O163" s="17"/>
      <c r="P163" s="17"/>
      <c r="Q163" s="17"/>
      <c r="R163" s="17"/>
      <c r="S163" s="17"/>
      <c r="T163" s="17"/>
    </row>
    <row r="164" spans="1:20" x14ac:dyDescent="0.25">
      <c r="A164" s="17"/>
      <c r="B164" s="17"/>
      <c r="C164" s="17"/>
      <c r="D164" s="17"/>
      <c r="E164" s="17"/>
      <c r="F164" s="17"/>
      <c r="G164" s="17"/>
      <c r="H164" s="17"/>
      <c r="I164" s="17"/>
      <c r="J164" s="17"/>
      <c r="K164" s="17"/>
      <c r="L164" s="17"/>
      <c r="M164" s="17"/>
      <c r="N164" s="17"/>
      <c r="O164" s="17"/>
      <c r="P164" s="17"/>
      <c r="Q164" s="17"/>
      <c r="R164" s="17"/>
      <c r="S164" s="17"/>
      <c r="T164" s="17"/>
    </row>
    <row r="165" spans="1:20" x14ac:dyDescent="0.25">
      <c r="A165" s="17"/>
      <c r="B165" s="17"/>
      <c r="C165" s="17"/>
      <c r="D165" s="17"/>
      <c r="E165" s="17"/>
      <c r="F165" s="17"/>
      <c r="G165" s="17"/>
      <c r="H165" s="17"/>
      <c r="I165" s="17"/>
      <c r="J165" s="17"/>
      <c r="K165" s="17"/>
      <c r="L165" s="17"/>
      <c r="M165" s="17"/>
      <c r="N165" s="17"/>
      <c r="O165" s="17"/>
      <c r="P165" s="17"/>
      <c r="Q165" s="17"/>
      <c r="R165" s="17"/>
      <c r="S165" s="17"/>
      <c r="T165" s="17"/>
    </row>
    <row r="166" spans="1:20" x14ac:dyDescent="0.25">
      <c r="A166" s="17"/>
      <c r="B166" s="17"/>
      <c r="C166" s="17"/>
      <c r="D166" s="17"/>
      <c r="E166" s="17"/>
      <c r="F166" s="17"/>
      <c r="G166" s="17"/>
      <c r="H166" s="17"/>
      <c r="I166" s="17"/>
      <c r="J166" s="17"/>
      <c r="K166" s="17"/>
      <c r="L166" s="17"/>
      <c r="M166" s="17"/>
      <c r="N166" s="17"/>
      <c r="O166" s="17"/>
      <c r="P166" s="17"/>
      <c r="Q166" s="17"/>
      <c r="R166" s="17"/>
      <c r="S166" s="17"/>
      <c r="T166" s="17"/>
    </row>
    <row r="167" spans="1:20" x14ac:dyDescent="0.25">
      <c r="A167" s="17"/>
      <c r="B167" s="17"/>
      <c r="C167" s="17"/>
      <c r="D167" s="17"/>
      <c r="E167" s="17"/>
      <c r="F167" s="17"/>
      <c r="G167" s="17"/>
      <c r="H167" s="17"/>
      <c r="I167" s="17"/>
      <c r="J167" s="17"/>
      <c r="K167" s="17"/>
      <c r="L167" s="17"/>
      <c r="M167" s="17"/>
      <c r="N167" s="17"/>
      <c r="O167" s="17"/>
      <c r="P167" s="17"/>
      <c r="Q167" s="17"/>
      <c r="R167" s="17"/>
      <c r="S167" s="17"/>
      <c r="T167" s="17"/>
    </row>
    <row r="168" spans="1:20" x14ac:dyDescent="0.25">
      <c r="A168" s="17"/>
      <c r="B168" s="17"/>
      <c r="C168" s="17"/>
      <c r="D168" s="17"/>
      <c r="E168" s="17"/>
      <c r="F168" s="17"/>
      <c r="G168" s="17"/>
      <c r="H168" s="17"/>
      <c r="I168" s="17"/>
      <c r="J168" s="17"/>
      <c r="K168" s="17"/>
      <c r="L168" s="17"/>
      <c r="M168" s="17"/>
      <c r="N168" s="17"/>
      <c r="O168" s="17"/>
      <c r="P168" s="17"/>
      <c r="Q168" s="17"/>
      <c r="R168" s="17"/>
      <c r="S168" s="17"/>
      <c r="T168" s="17"/>
    </row>
    <row r="169" spans="1:20" x14ac:dyDescent="0.25">
      <c r="A169" s="17"/>
      <c r="B169" s="17"/>
      <c r="C169" s="17"/>
      <c r="D169" s="17"/>
      <c r="E169" s="17"/>
      <c r="F169" s="17"/>
      <c r="G169" s="17"/>
      <c r="H169" s="17"/>
      <c r="I169" s="17"/>
      <c r="J169" s="17"/>
      <c r="K169" s="17"/>
      <c r="L169" s="17"/>
      <c r="M169" s="17"/>
      <c r="N169" s="17"/>
      <c r="O169" s="17"/>
      <c r="P169" s="17"/>
      <c r="Q169" s="17"/>
      <c r="R169" s="17"/>
      <c r="S169" s="17"/>
      <c r="T169" s="17"/>
    </row>
    <row r="170" spans="1:20" x14ac:dyDescent="0.25">
      <c r="A170" s="17"/>
      <c r="B170" s="17"/>
      <c r="C170" s="17"/>
      <c r="D170" s="17"/>
      <c r="E170" s="17"/>
      <c r="F170" s="17"/>
      <c r="G170" s="17"/>
      <c r="H170" s="17"/>
      <c r="I170" s="17"/>
      <c r="J170" s="17"/>
      <c r="K170" s="17"/>
      <c r="L170" s="17"/>
      <c r="M170" s="17"/>
      <c r="N170" s="17"/>
      <c r="O170" s="17"/>
      <c r="P170" s="17"/>
      <c r="Q170" s="17"/>
      <c r="R170" s="17"/>
      <c r="S170" s="17"/>
      <c r="T170" s="17"/>
    </row>
    <row r="171" spans="1:20" x14ac:dyDescent="0.25">
      <c r="A171" s="17"/>
      <c r="B171" s="17"/>
      <c r="C171" s="17"/>
      <c r="D171" s="17"/>
      <c r="E171" s="17"/>
      <c r="F171" s="17"/>
      <c r="G171" s="17"/>
      <c r="H171" s="17"/>
      <c r="I171" s="17"/>
      <c r="J171" s="17"/>
      <c r="K171" s="17"/>
      <c r="L171" s="17"/>
      <c r="M171" s="17"/>
      <c r="N171" s="17"/>
      <c r="O171" s="17"/>
      <c r="P171" s="17"/>
      <c r="Q171" s="17"/>
      <c r="R171" s="17"/>
      <c r="S171" s="17"/>
      <c r="T171" s="17"/>
    </row>
    <row r="172" spans="1:20" x14ac:dyDescent="0.25">
      <c r="A172" s="17"/>
      <c r="B172" s="17"/>
      <c r="C172" s="17"/>
      <c r="D172" s="17"/>
      <c r="E172" s="17"/>
      <c r="F172" s="17"/>
      <c r="G172" s="17"/>
      <c r="H172" s="17"/>
      <c r="I172" s="17"/>
      <c r="J172" s="17"/>
      <c r="K172" s="17"/>
      <c r="L172" s="17"/>
      <c r="M172" s="17"/>
      <c r="N172" s="17"/>
      <c r="O172" s="17"/>
      <c r="P172" s="17"/>
      <c r="Q172" s="17"/>
      <c r="R172" s="17"/>
      <c r="S172" s="17"/>
      <c r="T172" s="17"/>
    </row>
    <row r="173" spans="1:20" x14ac:dyDescent="0.25">
      <c r="A173" s="17"/>
      <c r="B173" s="17"/>
      <c r="C173" s="17"/>
      <c r="D173" s="17"/>
      <c r="E173" s="17"/>
      <c r="F173" s="17"/>
      <c r="G173" s="17"/>
      <c r="H173" s="17"/>
      <c r="I173" s="17"/>
      <c r="J173" s="17"/>
      <c r="K173" s="17"/>
      <c r="L173" s="17"/>
      <c r="M173" s="17"/>
      <c r="N173" s="17"/>
      <c r="O173" s="17"/>
      <c r="P173" s="17"/>
      <c r="Q173" s="17"/>
      <c r="R173" s="17"/>
      <c r="S173" s="17"/>
      <c r="T173" s="17"/>
    </row>
    <row r="174" spans="1:20" x14ac:dyDescent="0.25">
      <c r="A174" s="17"/>
      <c r="B174" s="17"/>
      <c r="C174" s="17"/>
      <c r="D174" s="17"/>
      <c r="E174" s="17"/>
      <c r="F174" s="17"/>
      <c r="G174" s="17"/>
      <c r="H174" s="17"/>
      <c r="I174" s="17"/>
      <c r="J174" s="17"/>
      <c r="K174" s="17"/>
      <c r="L174" s="17"/>
      <c r="M174" s="17"/>
      <c r="N174" s="17"/>
      <c r="O174" s="17"/>
      <c r="P174" s="17"/>
      <c r="Q174" s="17"/>
      <c r="R174" s="17"/>
      <c r="S174" s="17"/>
      <c r="T174" s="17"/>
    </row>
    <row r="175" spans="1:20" x14ac:dyDescent="0.25">
      <c r="A175" s="17"/>
      <c r="B175" s="17"/>
      <c r="C175" s="17"/>
      <c r="D175" s="17"/>
      <c r="E175" s="17"/>
      <c r="F175" s="17"/>
      <c r="G175" s="17"/>
      <c r="H175" s="17"/>
      <c r="I175" s="17"/>
      <c r="J175" s="17"/>
      <c r="K175" s="17"/>
      <c r="L175" s="17"/>
      <c r="M175" s="17"/>
      <c r="N175" s="17"/>
      <c r="O175" s="17"/>
      <c r="P175" s="17"/>
      <c r="Q175" s="17"/>
      <c r="R175" s="17"/>
      <c r="S175" s="17"/>
      <c r="T175" s="17"/>
    </row>
    <row r="176" spans="1:20" x14ac:dyDescent="0.25">
      <c r="A176" s="17"/>
      <c r="B176" s="17"/>
      <c r="C176" s="17"/>
      <c r="D176" s="17"/>
      <c r="E176" s="17"/>
      <c r="F176" s="17"/>
      <c r="G176" s="17"/>
      <c r="H176" s="17"/>
      <c r="I176" s="17"/>
      <c r="J176" s="17"/>
      <c r="K176" s="17"/>
      <c r="L176" s="17"/>
      <c r="M176" s="17"/>
      <c r="N176" s="17"/>
      <c r="O176" s="17"/>
      <c r="P176" s="17"/>
      <c r="Q176" s="17"/>
      <c r="R176" s="17"/>
      <c r="S176" s="17"/>
      <c r="T176" s="17"/>
    </row>
    <row r="177" spans="1:20" x14ac:dyDescent="0.25">
      <c r="A177" s="17"/>
      <c r="B177" s="17"/>
      <c r="C177" s="17"/>
      <c r="D177" s="17"/>
      <c r="E177" s="17"/>
      <c r="F177" s="17"/>
      <c r="G177" s="17"/>
      <c r="H177" s="17"/>
      <c r="I177" s="17"/>
      <c r="J177" s="17"/>
      <c r="K177" s="17"/>
      <c r="L177" s="17"/>
      <c r="M177" s="17"/>
      <c r="N177" s="17"/>
      <c r="O177" s="17"/>
      <c r="P177" s="17"/>
      <c r="Q177" s="17"/>
      <c r="R177" s="17"/>
      <c r="S177" s="17"/>
      <c r="T177" s="17"/>
    </row>
    <row r="178" spans="1:20" x14ac:dyDescent="0.25">
      <c r="A178" s="17"/>
      <c r="B178" s="17"/>
      <c r="C178" s="17"/>
      <c r="D178" s="17"/>
      <c r="E178" s="17"/>
      <c r="F178" s="17"/>
      <c r="G178" s="17"/>
      <c r="H178" s="17"/>
      <c r="I178" s="17"/>
      <c r="J178" s="17"/>
      <c r="K178" s="17"/>
      <c r="L178" s="17"/>
      <c r="M178" s="17"/>
      <c r="N178" s="17"/>
      <c r="O178" s="17"/>
      <c r="P178" s="17"/>
      <c r="Q178" s="17"/>
      <c r="R178" s="17"/>
      <c r="S178" s="17"/>
      <c r="T178" s="17"/>
    </row>
    <row r="179" spans="1:20" x14ac:dyDescent="0.25">
      <c r="A179" s="17"/>
      <c r="B179" s="17"/>
      <c r="C179" s="17"/>
      <c r="D179" s="17"/>
      <c r="E179" s="17"/>
      <c r="F179" s="17"/>
      <c r="G179" s="17"/>
      <c r="H179" s="17"/>
      <c r="I179" s="17"/>
      <c r="J179" s="17"/>
      <c r="K179" s="17"/>
      <c r="L179" s="17"/>
      <c r="M179" s="17"/>
      <c r="N179" s="17"/>
      <c r="O179" s="17"/>
      <c r="P179" s="17"/>
      <c r="Q179" s="17"/>
      <c r="R179" s="17"/>
      <c r="S179" s="17"/>
      <c r="T179" s="17"/>
    </row>
    <row r="180" spans="1:20" x14ac:dyDescent="0.25">
      <c r="A180" s="17"/>
      <c r="B180" s="17"/>
      <c r="C180" s="17"/>
      <c r="D180" s="17"/>
      <c r="E180" s="17"/>
      <c r="F180" s="17"/>
      <c r="G180" s="17"/>
      <c r="H180" s="17"/>
      <c r="I180" s="17"/>
      <c r="J180" s="17"/>
      <c r="K180" s="17"/>
      <c r="L180" s="17"/>
      <c r="M180" s="17"/>
      <c r="N180" s="17"/>
      <c r="O180" s="17"/>
      <c r="P180" s="17"/>
      <c r="Q180" s="17"/>
      <c r="R180" s="17"/>
      <c r="S180" s="17"/>
      <c r="T180" s="17"/>
    </row>
    <row r="181" spans="1:20" x14ac:dyDescent="0.25">
      <c r="A181" s="17"/>
      <c r="B181" s="17"/>
      <c r="C181" s="17"/>
      <c r="D181" s="17"/>
      <c r="E181" s="17"/>
      <c r="F181" s="17"/>
      <c r="G181" s="17"/>
      <c r="H181" s="17"/>
      <c r="I181" s="17"/>
      <c r="J181" s="17"/>
      <c r="K181" s="17"/>
      <c r="L181" s="17"/>
      <c r="M181" s="17"/>
      <c r="N181" s="17"/>
      <c r="O181" s="17"/>
      <c r="P181" s="17"/>
      <c r="Q181" s="17"/>
      <c r="R181" s="17"/>
      <c r="S181" s="17"/>
      <c r="T181" s="17"/>
    </row>
    <row r="182" spans="1:20" x14ac:dyDescent="0.25">
      <c r="A182" s="17"/>
      <c r="B182" s="17"/>
      <c r="C182" s="17"/>
      <c r="D182" s="17"/>
      <c r="E182" s="17"/>
      <c r="F182" s="17"/>
      <c r="G182" s="17"/>
      <c r="H182" s="17"/>
      <c r="I182" s="17"/>
      <c r="J182" s="17"/>
      <c r="K182" s="17"/>
      <c r="L182" s="17"/>
      <c r="M182" s="17"/>
      <c r="N182" s="17"/>
      <c r="O182" s="17"/>
      <c r="P182" s="17"/>
      <c r="Q182" s="17"/>
      <c r="R182" s="17"/>
      <c r="S182" s="17"/>
      <c r="T182" s="17"/>
    </row>
    <row r="183" spans="1:20" x14ac:dyDescent="0.25">
      <c r="A183" s="17"/>
      <c r="B183" s="17"/>
      <c r="C183" s="17"/>
      <c r="D183" s="17"/>
      <c r="E183" s="17"/>
      <c r="F183" s="17"/>
      <c r="G183" s="17"/>
      <c r="H183" s="17"/>
      <c r="I183" s="17"/>
      <c r="J183" s="17"/>
      <c r="K183" s="17"/>
      <c r="L183" s="17"/>
      <c r="M183" s="17"/>
      <c r="N183" s="17"/>
      <c r="O183" s="17"/>
      <c r="P183" s="17"/>
      <c r="Q183" s="17"/>
      <c r="R183" s="17"/>
      <c r="S183" s="17"/>
      <c r="T183" s="17"/>
    </row>
    <row r="184" spans="1:20" x14ac:dyDescent="0.25">
      <c r="A184" s="17"/>
      <c r="B184" s="17"/>
      <c r="C184" s="17"/>
      <c r="D184" s="17"/>
      <c r="E184" s="17"/>
      <c r="F184" s="17"/>
      <c r="G184" s="17"/>
      <c r="H184" s="17"/>
      <c r="I184" s="17"/>
      <c r="J184" s="17"/>
      <c r="K184" s="17"/>
      <c r="L184" s="17"/>
      <c r="M184" s="17"/>
      <c r="N184" s="17"/>
      <c r="O184" s="17"/>
      <c r="P184" s="17"/>
      <c r="Q184" s="17"/>
      <c r="R184" s="17"/>
      <c r="S184" s="17"/>
      <c r="T184" s="17"/>
    </row>
    <row r="185" spans="1:20" x14ac:dyDescent="0.25">
      <c r="A185" s="17"/>
      <c r="B185" s="17"/>
      <c r="C185" s="17"/>
      <c r="D185" s="17"/>
      <c r="E185" s="17"/>
      <c r="F185" s="17"/>
      <c r="G185" s="17"/>
      <c r="H185" s="17"/>
      <c r="I185" s="17"/>
      <c r="J185" s="17"/>
      <c r="K185" s="17"/>
      <c r="L185" s="17"/>
      <c r="M185" s="17"/>
      <c r="N185" s="17"/>
      <c r="O185" s="17"/>
      <c r="P185" s="17"/>
      <c r="Q185" s="17"/>
      <c r="R185" s="17"/>
      <c r="S185" s="17"/>
      <c r="T185" s="17"/>
    </row>
    <row r="186" spans="1:20" x14ac:dyDescent="0.25">
      <c r="A186" s="17"/>
      <c r="B186" s="17"/>
      <c r="C186" s="17"/>
      <c r="D186" s="17"/>
      <c r="E186" s="17"/>
      <c r="F186" s="17"/>
      <c r="G186" s="17"/>
      <c r="H186" s="17"/>
      <c r="I186" s="17"/>
      <c r="J186" s="17"/>
      <c r="K186" s="17"/>
      <c r="L186" s="17"/>
      <c r="M186" s="17"/>
      <c r="N186" s="17"/>
      <c r="O186" s="17"/>
      <c r="P186" s="17"/>
      <c r="Q186" s="17"/>
      <c r="R186" s="17"/>
      <c r="S186" s="17"/>
      <c r="T186" s="17"/>
    </row>
    <row r="187" spans="1:20" x14ac:dyDescent="0.25">
      <c r="A187" s="17"/>
      <c r="B187" s="17"/>
      <c r="C187" s="17"/>
      <c r="D187" s="17"/>
      <c r="E187" s="17"/>
      <c r="F187" s="17"/>
      <c r="G187" s="17"/>
      <c r="H187" s="17"/>
      <c r="I187" s="17"/>
      <c r="J187" s="17"/>
      <c r="K187" s="17"/>
      <c r="L187" s="17"/>
      <c r="M187" s="17"/>
      <c r="N187" s="17"/>
      <c r="O187" s="17"/>
      <c r="P187" s="17"/>
      <c r="Q187" s="17"/>
      <c r="R187" s="17"/>
      <c r="S187" s="17"/>
      <c r="T187" s="17"/>
    </row>
    <row r="188" spans="1:20" x14ac:dyDescent="0.25">
      <c r="A188" s="17"/>
      <c r="B188" s="17"/>
      <c r="C188" s="17"/>
      <c r="D188" s="17"/>
      <c r="E188" s="17"/>
      <c r="F188" s="17"/>
      <c r="G188" s="17"/>
      <c r="H188" s="17"/>
      <c r="I188" s="17"/>
      <c r="J188" s="17"/>
      <c r="K188" s="17"/>
      <c r="L188" s="17"/>
      <c r="M188" s="17"/>
      <c r="N188" s="17"/>
      <c r="O188" s="17"/>
      <c r="P188" s="17"/>
      <c r="Q188" s="17"/>
      <c r="R188" s="17"/>
      <c r="S188" s="17"/>
      <c r="T188" s="17"/>
    </row>
    <row r="189" spans="1:20" x14ac:dyDescent="0.25">
      <c r="A189" s="17"/>
      <c r="B189" s="17"/>
      <c r="C189" s="17"/>
      <c r="D189" s="17"/>
      <c r="E189" s="17"/>
      <c r="F189" s="17"/>
      <c r="G189" s="17"/>
      <c r="H189" s="17"/>
      <c r="I189" s="17"/>
      <c r="J189" s="17"/>
      <c r="K189" s="17"/>
      <c r="L189" s="17"/>
      <c r="M189" s="17"/>
      <c r="N189" s="17"/>
      <c r="O189" s="17"/>
      <c r="P189" s="17"/>
      <c r="Q189" s="17"/>
      <c r="R189" s="17"/>
      <c r="S189" s="17"/>
      <c r="T189" s="17"/>
    </row>
    <row r="190" spans="1:20" x14ac:dyDescent="0.25">
      <c r="A190" s="17"/>
      <c r="B190" s="17"/>
      <c r="C190" s="17"/>
      <c r="D190" s="17"/>
      <c r="E190" s="17"/>
      <c r="F190" s="17"/>
      <c r="G190" s="17"/>
      <c r="H190" s="17"/>
      <c r="I190" s="17"/>
      <c r="J190" s="17"/>
      <c r="K190" s="17"/>
      <c r="L190" s="17"/>
      <c r="M190" s="17"/>
      <c r="N190" s="17"/>
      <c r="O190" s="17"/>
      <c r="P190" s="17"/>
      <c r="Q190" s="17"/>
      <c r="R190" s="17"/>
      <c r="S190" s="17"/>
      <c r="T190" s="17"/>
    </row>
    <row r="191" spans="1:20" x14ac:dyDescent="0.25">
      <c r="A191" s="17"/>
      <c r="B191" s="17"/>
      <c r="C191" s="17"/>
      <c r="D191" s="17"/>
      <c r="E191" s="17"/>
      <c r="F191" s="17"/>
      <c r="G191" s="17"/>
      <c r="H191" s="17"/>
      <c r="I191" s="17"/>
      <c r="J191" s="17"/>
      <c r="K191" s="17"/>
      <c r="L191" s="17"/>
      <c r="M191" s="17"/>
      <c r="N191" s="17"/>
      <c r="O191" s="17"/>
      <c r="P191" s="17"/>
      <c r="Q191" s="17"/>
      <c r="R191" s="17"/>
      <c r="S191" s="17"/>
      <c r="T191" s="17"/>
    </row>
    <row r="192" spans="1:20" x14ac:dyDescent="0.25">
      <c r="A192" s="17"/>
      <c r="B192" s="17"/>
      <c r="C192" s="17"/>
      <c r="D192" s="17"/>
      <c r="E192" s="17"/>
      <c r="F192" s="17"/>
      <c r="G192" s="17"/>
      <c r="H192" s="17"/>
      <c r="I192" s="17"/>
      <c r="J192" s="17"/>
      <c r="K192" s="17"/>
      <c r="L192" s="17"/>
      <c r="M192" s="17"/>
      <c r="N192" s="17"/>
      <c r="O192" s="17"/>
      <c r="P192" s="17"/>
      <c r="Q192" s="17"/>
      <c r="R192" s="17"/>
      <c r="S192" s="17"/>
      <c r="T192" s="17"/>
    </row>
    <row r="193" spans="1:20" x14ac:dyDescent="0.25">
      <c r="A193" s="17"/>
      <c r="B193" s="17"/>
      <c r="C193" s="17"/>
      <c r="D193" s="17"/>
      <c r="E193" s="17"/>
      <c r="F193" s="17"/>
      <c r="G193" s="17"/>
      <c r="H193" s="17"/>
      <c r="I193" s="17"/>
      <c r="J193" s="17"/>
      <c r="K193" s="17"/>
      <c r="L193" s="17"/>
      <c r="M193" s="17"/>
      <c r="N193" s="17"/>
      <c r="O193" s="17"/>
      <c r="P193" s="17"/>
      <c r="Q193" s="17"/>
      <c r="R193" s="17"/>
      <c r="S193" s="17"/>
      <c r="T193" s="17"/>
    </row>
    <row r="194" spans="1:20" x14ac:dyDescent="0.25">
      <c r="A194" s="17"/>
      <c r="B194" s="17"/>
      <c r="C194" s="17"/>
      <c r="D194" s="17"/>
      <c r="E194" s="17"/>
      <c r="F194" s="17"/>
      <c r="G194" s="17"/>
      <c r="H194" s="17"/>
      <c r="I194" s="17"/>
      <c r="J194" s="17"/>
      <c r="K194" s="17"/>
      <c r="L194" s="17"/>
      <c r="M194" s="17"/>
      <c r="N194" s="17"/>
      <c r="O194" s="17"/>
      <c r="P194" s="17"/>
      <c r="Q194" s="17"/>
      <c r="R194" s="17"/>
      <c r="S194" s="17"/>
      <c r="T194" s="17"/>
    </row>
    <row r="195" spans="1:20" x14ac:dyDescent="0.25">
      <c r="A195" s="17"/>
      <c r="B195" s="17"/>
      <c r="C195" s="17"/>
      <c r="D195" s="17"/>
      <c r="E195" s="17"/>
      <c r="F195" s="17"/>
      <c r="G195" s="17"/>
      <c r="H195" s="17"/>
      <c r="I195" s="17"/>
      <c r="J195" s="17"/>
      <c r="K195" s="17"/>
      <c r="L195" s="17"/>
      <c r="M195" s="17"/>
      <c r="N195" s="17"/>
      <c r="O195" s="17"/>
      <c r="P195" s="17"/>
      <c r="Q195" s="17"/>
      <c r="R195" s="17"/>
      <c r="S195" s="17"/>
      <c r="T195" s="17"/>
    </row>
    <row r="196" spans="1:20" x14ac:dyDescent="0.25">
      <c r="A196" s="17"/>
      <c r="B196" s="17"/>
      <c r="C196" s="17"/>
      <c r="D196" s="17"/>
      <c r="E196" s="17"/>
      <c r="F196" s="17"/>
      <c r="G196" s="17"/>
      <c r="H196" s="17"/>
      <c r="I196" s="17"/>
      <c r="J196" s="17"/>
      <c r="K196" s="17"/>
      <c r="L196" s="17"/>
      <c r="M196" s="17"/>
      <c r="N196" s="17"/>
      <c r="O196" s="17"/>
      <c r="P196" s="17"/>
      <c r="Q196" s="17"/>
      <c r="R196" s="17"/>
      <c r="S196" s="17"/>
      <c r="T196" s="17"/>
    </row>
    <row r="197" spans="1:20" x14ac:dyDescent="0.25">
      <c r="A197" s="17"/>
      <c r="B197" s="17"/>
      <c r="C197" s="17"/>
      <c r="D197" s="17"/>
      <c r="E197" s="17"/>
      <c r="F197" s="17"/>
      <c r="G197" s="17"/>
      <c r="H197" s="17"/>
      <c r="I197" s="17"/>
      <c r="J197" s="17"/>
      <c r="K197" s="17"/>
      <c r="L197" s="17"/>
      <c r="M197" s="17"/>
      <c r="N197" s="17"/>
      <c r="O197" s="17"/>
      <c r="P197" s="17"/>
      <c r="Q197" s="17"/>
      <c r="R197" s="17"/>
      <c r="S197" s="17"/>
      <c r="T197" s="17"/>
    </row>
    <row r="198" spans="1:20" x14ac:dyDescent="0.25">
      <c r="A198" s="17"/>
      <c r="B198" s="17"/>
      <c r="C198" s="17"/>
      <c r="D198" s="17"/>
      <c r="E198" s="17"/>
      <c r="F198" s="17"/>
      <c r="G198" s="17"/>
      <c r="H198" s="17"/>
      <c r="I198" s="17"/>
      <c r="J198" s="17"/>
      <c r="K198" s="17"/>
      <c r="L198" s="17"/>
      <c r="M198" s="17"/>
      <c r="N198" s="17"/>
      <c r="O198" s="17"/>
      <c r="P198" s="17"/>
      <c r="Q198" s="17"/>
      <c r="R198" s="17"/>
      <c r="S198" s="17"/>
      <c r="T198" s="17"/>
    </row>
    <row r="199" spans="1:20" x14ac:dyDescent="0.25">
      <c r="A199" s="17"/>
      <c r="B199" s="17"/>
      <c r="C199" s="17"/>
      <c r="D199" s="17"/>
      <c r="E199" s="17"/>
      <c r="F199" s="17"/>
      <c r="G199" s="17"/>
      <c r="H199" s="17"/>
      <c r="I199" s="17"/>
      <c r="J199" s="17"/>
      <c r="K199" s="17"/>
      <c r="L199" s="17"/>
      <c r="M199" s="17"/>
      <c r="N199" s="17"/>
      <c r="O199" s="17"/>
      <c r="P199" s="17"/>
      <c r="Q199" s="17"/>
      <c r="R199" s="17"/>
      <c r="S199" s="17"/>
      <c r="T199" s="17"/>
    </row>
    <row r="200" spans="1:20" x14ac:dyDescent="0.25">
      <c r="A200" s="17"/>
      <c r="B200" s="17"/>
      <c r="C200" s="17"/>
      <c r="D200" s="17"/>
      <c r="E200" s="17"/>
      <c r="F200" s="17"/>
      <c r="G200" s="17"/>
      <c r="H200" s="17"/>
      <c r="I200" s="17"/>
      <c r="J200" s="17"/>
      <c r="K200" s="17"/>
      <c r="L200" s="17"/>
      <c r="M200" s="17"/>
      <c r="N200" s="17"/>
      <c r="O200" s="17"/>
      <c r="P200" s="17"/>
      <c r="Q200" s="17"/>
      <c r="R200" s="17"/>
      <c r="S200" s="17"/>
      <c r="T200" s="17"/>
    </row>
    <row r="201" spans="1:20" x14ac:dyDescent="0.25">
      <c r="A201" s="17"/>
      <c r="B201" s="17"/>
      <c r="C201" s="17"/>
      <c r="D201" s="17"/>
      <c r="E201" s="17"/>
      <c r="F201" s="17"/>
      <c r="G201" s="17"/>
      <c r="H201" s="17"/>
      <c r="I201" s="17"/>
      <c r="J201" s="17"/>
      <c r="K201" s="17"/>
      <c r="L201" s="17"/>
      <c r="M201" s="17"/>
      <c r="N201" s="17"/>
      <c r="O201" s="17"/>
      <c r="P201" s="17"/>
      <c r="Q201" s="17"/>
      <c r="R201" s="17"/>
      <c r="S201" s="17"/>
      <c r="T201" s="17"/>
    </row>
    <row r="202" spans="1:20" x14ac:dyDescent="0.25">
      <c r="A202" s="17"/>
      <c r="B202" s="17"/>
      <c r="C202" s="17"/>
      <c r="D202" s="17"/>
      <c r="E202" s="17"/>
      <c r="F202" s="17"/>
      <c r="G202" s="17"/>
      <c r="H202" s="17"/>
      <c r="I202" s="17"/>
      <c r="J202" s="17"/>
      <c r="K202" s="17"/>
      <c r="L202" s="17"/>
      <c r="M202" s="17"/>
      <c r="N202" s="17"/>
      <c r="O202" s="17"/>
      <c r="P202" s="17"/>
      <c r="Q202" s="17"/>
      <c r="R202" s="17"/>
      <c r="S202" s="17"/>
      <c r="T202" s="17"/>
    </row>
    <row r="203" spans="1:20" x14ac:dyDescent="0.25">
      <c r="A203" s="17"/>
      <c r="B203" s="17"/>
      <c r="C203" s="17"/>
      <c r="D203" s="17"/>
      <c r="E203" s="17"/>
      <c r="F203" s="17"/>
      <c r="G203" s="17"/>
      <c r="H203" s="17"/>
      <c r="I203" s="17"/>
      <c r="J203" s="17"/>
      <c r="K203" s="17"/>
      <c r="L203" s="17"/>
      <c r="M203" s="17"/>
      <c r="N203" s="17"/>
      <c r="O203" s="17"/>
      <c r="P203" s="17"/>
      <c r="Q203" s="17"/>
      <c r="R203" s="17"/>
      <c r="S203" s="17"/>
      <c r="T203" s="17"/>
    </row>
    <row r="204" spans="1:20" x14ac:dyDescent="0.25">
      <c r="A204" s="17"/>
      <c r="B204" s="17"/>
      <c r="C204" s="17"/>
      <c r="D204" s="17"/>
      <c r="E204" s="17"/>
      <c r="F204" s="17"/>
      <c r="G204" s="17"/>
      <c r="H204" s="17"/>
      <c r="I204" s="17"/>
      <c r="J204" s="17"/>
      <c r="K204" s="17"/>
      <c r="L204" s="17"/>
      <c r="M204" s="17"/>
      <c r="N204" s="17"/>
      <c r="O204" s="17"/>
      <c r="P204" s="17"/>
      <c r="Q204" s="17"/>
      <c r="R204" s="17"/>
      <c r="S204" s="17"/>
      <c r="T204" s="17"/>
    </row>
    <row r="205" spans="1:20" x14ac:dyDescent="0.25">
      <c r="A205" s="17"/>
      <c r="B205" s="17"/>
      <c r="C205" s="17"/>
      <c r="D205" s="17"/>
      <c r="E205" s="17"/>
      <c r="F205" s="17"/>
      <c r="G205" s="17"/>
      <c r="H205" s="17"/>
      <c r="I205" s="17"/>
      <c r="J205" s="17"/>
      <c r="K205" s="17"/>
      <c r="L205" s="17"/>
      <c r="M205" s="17"/>
      <c r="N205" s="17"/>
      <c r="O205" s="17"/>
      <c r="P205" s="17"/>
      <c r="Q205" s="17"/>
      <c r="R205" s="17"/>
      <c r="S205" s="17"/>
      <c r="T205" s="17"/>
    </row>
    <row r="206" spans="1:20" x14ac:dyDescent="0.25">
      <c r="A206" s="17"/>
      <c r="B206" s="17"/>
      <c r="C206" s="17"/>
      <c r="D206" s="17"/>
      <c r="E206" s="17"/>
      <c r="F206" s="17"/>
      <c r="G206" s="17"/>
      <c r="H206" s="17"/>
      <c r="I206" s="17"/>
      <c r="J206" s="17"/>
      <c r="K206" s="17"/>
      <c r="L206" s="17"/>
      <c r="M206" s="17"/>
      <c r="N206" s="17"/>
      <c r="O206" s="17"/>
      <c r="P206" s="17"/>
      <c r="Q206" s="17"/>
      <c r="R206" s="17"/>
      <c r="S206" s="17"/>
      <c r="T206" s="17"/>
    </row>
    <row r="207" spans="1:20" x14ac:dyDescent="0.25">
      <c r="A207" s="17"/>
      <c r="B207" s="17"/>
      <c r="C207" s="17"/>
      <c r="D207" s="17"/>
      <c r="E207" s="17"/>
      <c r="F207" s="17"/>
      <c r="G207" s="17"/>
      <c r="H207" s="17"/>
      <c r="I207" s="17"/>
      <c r="J207" s="17"/>
      <c r="K207" s="17"/>
      <c r="L207" s="17"/>
      <c r="M207" s="17"/>
      <c r="N207" s="17"/>
      <c r="O207" s="17"/>
      <c r="P207" s="17"/>
      <c r="Q207" s="17"/>
      <c r="R207" s="17"/>
      <c r="S207" s="17"/>
      <c r="T207" s="17"/>
    </row>
    <row r="208" spans="1:20" x14ac:dyDescent="0.25">
      <c r="A208" s="17"/>
      <c r="B208" s="17"/>
      <c r="C208" s="17"/>
      <c r="D208" s="17"/>
      <c r="E208" s="17"/>
      <c r="F208" s="17"/>
      <c r="G208" s="17"/>
      <c r="H208" s="17"/>
      <c r="I208" s="17"/>
      <c r="J208" s="17"/>
      <c r="K208" s="17"/>
      <c r="L208" s="17"/>
      <c r="M208" s="17"/>
      <c r="N208" s="17"/>
      <c r="O208" s="17"/>
      <c r="P208" s="17"/>
      <c r="Q208" s="17"/>
      <c r="R208" s="17"/>
      <c r="S208" s="17"/>
      <c r="T208" s="17"/>
    </row>
    <row r="209" spans="1:20" x14ac:dyDescent="0.25">
      <c r="A209" s="17"/>
      <c r="B209" s="17"/>
      <c r="C209" s="17"/>
      <c r="D209" s="17"/>
      <c r="E209" s="17"/>
      <c r="F209" s="17"/>
      <c r="G209" s="17"/>
      <c r="H209" s="17"/>
      <c r="I209" s="17"/>
      <c r="J209" s="17"/>
      <c r="K209" s="17"/>
      <c r="L209" s="17"/>
      <c r="M209" s="17"/>
      <c r="N209" s="17"/>
      <c r="O209" s="17"/>
      <c r="P209" s="17"/>
      <c r="Q209" s="17"/>
      <c r="R209" s="17"/>
      <c r="S209" s="17"/>
      <c r="T209" s="17"/>
    </row>
    <row r="210" spans="1:20" x14ac:dyDescent="0.25">
      <c r="A210" s="17"/>
      <c r="B210" s="17"/>
      <c r="C210" s="17"/>
      <c r="D210" s="17"/>
      <c r="E210" s="17"/>
      <c r="F210" s="17"/>
      <c r="G210" s="17"/>
      <c r="H210" s="17"/>
      <c r="I210" s="17"/>
      <c r="J210" s="17"/>
      <c r="K210" s="17"/>
      <c r="L210" s="17"/>
      <c r="M210" s="17"/>
      <c r="N210" s="17"/>
      <c r="O210" s="17"/>
      <c r="P210" s="17"/>
      <c r="Q210" s="17"/>
      <c r="R210" s="17"/>
      <c r="S210" s="17"/>
      <c r="T210" s="17"/>
    </row>
    <row r="211" spans="1:20" x14ac:dyDescent="0.25">
      <c r="A211" s="17"/>
      <c r="B211" s="17"/>
      <c r="C211" s="17"/>
      <c r="D211" s="17"/>
      <c r="E211" s="17"/>
      <c r="F211" s="17"/>
      <c r="G211" s="17"/>
      <c r="H211" s="17"/>
      <c r="I211" s="17"/>
      <c r="J211" s="17"/>
      <c r="K211" s="17"/>
      <c r="L211" s="17"/>
      <c r="M211" s="17"/>
      <c r="N211" s="17"/>
      <c r="O211" s="17"/>
      <c r="P211" s="17"/>
      <c r="Q211" s="17"/>
      <c r="R211" s="17"/>
      <c r="S211" s="17"/>
      <c r="T211" s="17"/>
    </row>
    <row r="212" spans="1:20" x14ac:dyDescent="0.25">
      <c r="A212" s="17"/>
      <c r="B212" s="17"/>
      <c r="C212" s="17"/>
      <c r="D212" s="17"/>
      <c r="E212" s="17"/>
      <c r="F212" s="17"/>
      <c r="G212" s="17"/>
      <c r="H212" s="17"/>
      <c r="I212" s="17"/>
      <c r="J212" s="17"/>
      <c r="K212" s="17"/>
      <c r="L212" s="17"/>
      <c r="M212" s="17"/>
      <c r="N212" s="17"/>
      <c r="O212" s="17"/>
      <c r="P212" s="17"/>
      <c r="Q212" s="17"/>
      <c r="R212" s="17"/>
      <c r="S212" s="17"/>
      <c r="T212" s="17"/>
    </row>
    <row r="213" spans="1:20" x14ac:dyDescent="0.25">
      <c r="A213" s="17"/>
      <c r="B213" s="17"/>
      <c r="C213" s="17"/>
      <c r="D213" s="17"/>
      <c r="E213" s="17"/>
      <c r="F213" s="17"/>
      <c r="G213" s="17"/>
      <c r="H213" s="17"/>
      <c r="I213" s="17"/>
      <c r="J213" s="17"/>
      <c r="K213" s="17"/>
      <c r="L213" s="17"/>
      <c r="M213" s="17"/>
      <c r="N213" s="17"/>
      <c r="O213" s="17"/>
      <c r="P213" s="17"/>
      <c r="Q213" s="17"/>
      <c r="R213" s="17"/>
      <c r="S213" s="17"/>
      <c r="T213" s="17"/>
    </row>
    <row r="214" spans="1:20" x14ac:dyDescent="0.25">
      <c r="A214" s="17"/>
      <c r="B214" s="17"/>
      <c r="C214" s="17"/>
      <c r="D214" s="17"/>
      <c r="E214" s="17"/>
      <c r="F214" s="17"/>
      <c r="G214" s="17"/>
      <c r="H214" s="17"/>
      <c r="I214" s="17"/>
      <c r="J214" s="17"/>
      <c r="K214" s="17"/>
      <c r="L214" s="17"/>
      <c r="M214" s="17"/>
      <c r="N214" s="17"/>
      <c r="O214" s="17"/>
      <c r="P214" s="17"/>
      <c r="Q214" s="17"/>
      <c r="R214" s="17"/>
      <c r="S214" s="17"/>
      <c r="T214" s="17"/>
    </row>
    <row r="215" spans="1:20" x14ac:dyDescent="0.25">
      <c r="A215" s="17"/>
      <c r="B215" s="17"/>
      <c r="C215" s="17"/>
      <c r="D215" s="17"/>
      <c r="E215" s="17"/>
      <c r="F215" s="17"/>
      <c r="G215" s="17"/>
      <c r="H215" s="17"/>
      <c r="I215" s="17"/>
      <c r="J215" s="17"/>
      <c r="K215" s="17"/>
      <c r="L215" s="17"/>
      <c r="M215" s="17"/>
      <c r="N215" s="17"/>
      <c r="O215" s="17"/>
      <c r="P215" s="17"/>
      <c r="Q215" s="17"/>
      <c r="R215" s="17"/>
      <c r="S215" s="17"/>
      <c r="T215" s="17"/>
    </row>
    <row r="216" spans="1:20" x14ac:dyDescent="0.25">
      <c r="A216" s="17"/>
      <c r="B216" s="17"/>
      <c r="C216" s="17"/>
      <c r="D216" s="17"/>
      <c r="E216" s="17"/>
      <c r="F216" s="17"/>
      <c r="G216" s="17"/>
      <c r="H216" s="17"/>
      <c r="I216" s="17"/>
      <c r="J216" s="17"/>
      <c r="K216" s="17"/>
      <c r="L216" s="17"/>
      <c r="M216" s="17"/>
      <c r="N216" s="17"/>
      <c r="O216" s="17"/>
      <c r="P216" s="17"/>
      <c r="Q216" s="17"/>
      <c r="R216" s="17"/>
      <c r="S216" s="17"/>
      <c r="T216" s="17"/>
    </row>
    <row r="217" spans="1:20" x14ac:dyDescent="0.25">
      <c r="A217" s="17"/>
      <c r="B217" s="17"/>
      <c r="C217" s="17"/>
      <c r="D217" s="17"/>
      <c r="E217" s="17"/>
      <c r="F217" s="17"/>
      <c r="G217" s="17"/>
      <c r="H217" s="17"/>
      <c r="I217" s="17"/>
      <c r="J217" s="17"/>
      <c r="K217" s="17"/>
      <c r="L217" s="17"/>
      <c r="M217" s="17"/>
      <c r="N217" s="17"/>
      <c r="O217" s="17"/>
      <c r="P217" s="17"/>
      <c r="Q217" s="17"/>
      <c r="R217" s="17"/>
      <c r="S217" s="17"/>
      <c r="T217" s="17"/>
    </row>
    <row r="218" spans="1:20" x14ac:dyDescent="0.25">
      <c r="A218" s="17"/>
      <c r="B218" s="17"/>
      <c r="C218" s="17"/>
      <c r="D218" s="17"/>
      <c r="E218" s="17"/>
      <c r="F218" s="17"/>
      <c r="G218" s="17"/>
      <c r="H218" s="17"/>
      <c r="I218" s="17"/>
      <c r="J218" s="17"/>
      <c r="K218" s="17"/>
      <c r="L218" s="17"/>
      <c r="M218" s="17"/>
      <c r="N218" s="17"/>
      <c r="O218" s="17"/>
      <c r="P218" s="17"/>
      <c r="Q218" s="17"/>
      <c r="R218" s="17"/>
      <c r="S218" s="17"/>
      <c r="T218" s="17"/>
    </row>
    <row r="219" spans="1:20" x14ac:dyDescent="0.25">
      <c r="A219" s="17"/>
      <c r="B219" s="17"/>
      <c r="C219" s="17"/>
      <c r="D219" s="17"/>
      <c r="E219" s="17"/>
      <c r="F219" s="17"/>
      <c r="G219" s="17"/>
      <c r="H219" s="17"/>
      <c r="I219" s="17"/>
      <c r="J219" s="17"/>
      <c r="K219" s="17"/>
      <c r="L219" s="17"/>
      <c r="M219" s="17"/>
      <c r="N219" s="17"/>
      <c r="O219" s="17"/>
      <c r="P219" s="17"/>
      <c r="Q219" s="17"/>
      <c r="R219" s="17"/>
      <c r="S219" s="17"/>
      <c r="T219" s="17"/>
    </row>
    <row r="220" spans="1:20" x14ac:dyDescent="0.25">
      <c r="A220" s="17"/>
      <c r="B220" s="17"/>
      <c r="C220" s="17"/>
      <c r="D220" s="17"/>
      <c r="E220" s="17"/>
      <c r="F220" s="17"/>
      <c r="G220" s="17"/>
      <c r="H220" s="17"/>
      <c r="I220" s="17"/>
      <c r="J220" s="17"/>
      <c r="K220" s="17"/>
      <c r="L220" s="17"/>
      <c r="M220" s="17"/>
      <c r="N220" s="17"/>
      <c r="O220" s="17"/>
      <c r="P220" s="17"/>
      <c r="Q220" s="17"/>
      <c r="R220" s="17"/>
      <c r="S220" s="17"/>
      <c r="T220" s="17"/>
    </row>
    <row r="221" spans="1:20" x14ac:dyDescent="0.25">
      <c r="A221" s="17"/>
      <c r="B221" s="17"/>
      <c r="C221" s="17"/>
      <c r="D221" s="17"/>
      <c r="E221" s="17"/>
      <c r="F221" s="17"/>
      <c r="G221" s="17"/>
      <c r="H221" s="17"/>
      <c r="I221" s="17"/>
      <c r="J221" s="17"/>
      <c r="K221" s="17"/>
      <c r="L221" s="17"/>
      <c r="M221" s="17"/>
      <c r="N221" s="17"/>
      <c r="O221" s="17"/>
      <c r="P221" s="17"/>
      <c r="Q221" s="17"/>
      <c r="R221" s="17"/>
      <c r="S221" s="17"/>
      <c r="T221" s="17"/>
    </row>
    <row r="222" spans="1:20" x14ac:dyDescent="0.25">
      <c r="A222" s="17"/>
      <c r="B222" s="17"/>
      <c r="C222" s="17"/>
      <c r="D222" s="17"/>
      <c r="E222" s="17"/>
      <c r="F222" s="17"/>
      <c r="G222" s="17"/>
      <c r="H222" s="17"/>
      <c r="I222" s="17"/>
      <c r="J222" s="17"/>
      <c r="K222" s="17"/>
      <c r="L222" s="17"/>
      <c r="M222" s="17"/>
      <c r="N222" s="17"/>
      <c r="O222" s="17"/>
      <c r="P222" s="17"/>
      <c r="Q222" s="17"/>
      <c r="R222" s="17"/>
      <c r="S222" s="17"/>
      <c r="T222" s="17"/>
    </row>
    <row r="223" spans="1:20" x14ac:dyDescent="0.25">
      <c r="A223" s="17"/>
      <c r="B223" s="17"/>
      <c r="C223" s="17"/>
      <c r="D223" s="17"/>
      <c r="E223" s="17"/>
      <c r="F223" s="17"/>
      <c r="G223" s="17"/>
      <c r="H223" s="17"/>
      <c r="I223" s="17"/>
      <c r="J223" s="17"/>
      <c r="K223" s="17"/>
      <c r="L223" s="17"/>
      <c r="M223" s="17"/>
      <c r="N223" s="17"/>
      <c r="O223" s="17"/>
      <c r="P223" s="17"/>
      <c r="Q223" s="17"/>
      <c r="R223" s="17"/>
      <c r="S223" s="17"/>
      <c r="T223" s="17"/>
    </row>
    <row r="224" spans="1:20" x14ac:dyDescent="0.25">
      <c r="A224" s="17"/>
      <c r="B224" s="17"/>
      <c r="C224" s="17"/>
      <c r="D224" s="17"/>
      <c r="E224" s="17"/>
      <c r="F224" s="17"/>
      <c r="G224" s="17"/>
      <c r="H224" s="17"/>
      <c r="I224" s="17"/>
      <c r="J224" s="17"/>
      <c r="K224" s="17"/>
      <c r="L224" s="17"/>
      <c r="M224" s="17"/>
      <c r="N224" s="17"/>
      <c r="O224" s="17"/>
      <c r="P224" s="17"/>
      <c r="Q224" s="17"/>
      <c r="R224" s="17"/>
      <c r="S224" s="17"/>
      <c r="T224" s="17"/>
    </row>
    <row r="225" spans="1:20" x14ac:dyDescent="0.25">
      <c r="A225" s="17"/>
      <c r="B225" s="17"/>
      <c r="C225" s="17"/>
      <c r="D225" s="17"/>
      <c r="E225" s="17"/>
      <c r="F225" s="17"/>
      <c r="G225" s="17"/>
      <c r="H225" s="17"/>
      <c r="I225" s="17"/>
      <c r="J225" s="17"/>
      <c r="K225" s="17"/>
      <c r="L225" s="17"/>
      <c r="M225" s="17"/>
      <c r="N225" s="17"/>
      <c r="O225" s="17"/>
      <c r="P225" s="17"/>
      <c r="Q225" s="17"/>
      <c r="R225" s="17"/>
      <c r="S225" s="17"/>
      <c r="T225" s="17"/>
    </row>
    <row r="226" spans="1:20" x14ac:dyDescent="0.25">
      <c r="A226" s="17"/>
      <c r="B226" s="17"/>
      <c r="C226" s="17"/>
      <c r="D226" s="17"/>
      <c r="E226" s="17"/>
      <c r="F226" s="17"/>
      <c r="G226" s="17"/>
      <c r="H226" s="17"/>
      <c r="I226" s="17"/>
      <c r="J226" s="17"/>
      <c r="K226" s="17"/>
      <c r="L226" s="17"/>
      <c r="M226" s="17"/>
      <c r="N226" s="17"/>
      <c r="O226" s="17"/>
      <c r="P226" s="17"/>
      <c r="Q226" s="17"/>
      <c r="R226" s="17"/>
      <c r="S226" s="17"/>
      <c r="T226" s="17"/>
    </row>
    <row r="227" spans="1:20" x14ac:dyDescent="0.25">
      <c r="A227" s="17"/>
      <c r="B227" s="17"/>
      <c r="C227" s="17"/>
      <c r="D227" s="17"/>
      <c r="E227" s="17"/>
      <c r="F227" s="17"/>
      <c r="G227" s="17"/>
      <c r="H227" s="17"/>
      <c r="I227" s="17"/>
      <c r="J227" s="17"/>
      <c r="K227" s="17"/>
      <c r="L227" s="17"/>
      <c r="M227" s="17"/>
      <c r="N227" s="17"/>
      <c r="O227" s="17"/>
      <c r="P227" s="17"/>
      <c r="Q227" s="17"/>
      <c r="R227" s="17"/>
      <c r="S227" s="17"/>
      <c r="T227" s="17"/>
    </row>
    <row r="228" spans="1:20" x14ac:dyDescent="0.25">
      <c r="A228" s="17"/>
      <c r="B228" s="17"/>
      <c r="C228" s="17"/>
      <c r="D228" s="17"/>
      <c r="E228" s="17"/>
      <c r="F228" s="17"/>
      <c r="G228" s="17"/>
      <c r="H228" s="17"/>
      <c r="I228" s="17"/>
      <c r="J228" s="17"/>
      <c r="K228" s="17"/>
      <c r="L228" s="17"/>
      <c r="M228" s="17"/>
      <c r="N228" s="17"/>
      <c r="O228" s="17"/>
      <c r="P228" s="17"/>
      <c r="Q228" s="17"/>
      <c r="R228" s="17"/>
      <c r="S228" s="17"/>
      <c r="T228" s="17"/>
    </row>
    <row r="229" spans="1:20" x14ac:dyDescent="0.25">
      <c r="A229" s="17"/>
      <c r="B229" s="17"/>
      <c r="C229" s="17"/>
      <c r="D229" s="17"/>
      <c r="E229" s="17"/>
      <c r="F229" s="17"/>
      <c r="G229" s="17"/>
      <c r="H229" s="17"/>
      <c r="I229" s="17"/>
      <c r="J229" s="17"/>
      <c r="K229" s="17"/>
      <c r="L229" s="17"/>
      <c r="M229" s="17"/>
      <c r="N229" s="17"/>
      <c r="O229" s="17"/>
      <c r="P229" s="17"/>
      <c r="Q229" s="17"/>
      <c r="R229" s="17"/>
      <c r="S229" s="17"/>
      <c r="T229" s="17"/>
    </row>
    <row r="230" spans="1:20" x14ac:dyDescent="0.25">
      <c r="A230" s="17"/>
      <c r="B230" s="17"/>
      <c r="C230" s="17"/>
      <c r="D230" s="17"/>
      <c r="E230" s="17"/>
      <c r="F230" s="17"/>
      <c r="G230" s="17"/>
      <c r="H230" s="17"/>
      <c r="I230" s="17"/>
      <c r="J230" s="17"/>
      <c r="K230" s="17"/>
      <c r="L230" s="17"/>
      <c r="M230" s="17"/>
      <c r="N230" s="17"/>
      <c r="O230" s="17"/>
      <c r="P230" s="17"/>
      <c r="Q230" s="17"/>
      <c r="R230" s="17"/>
      <c r="S230" s="17"/>
      <c r="T230" s="17"/>
    </row>
    <row r="231" spans="1:20" x14ac:dyDescent="0.25">
      <c r="A231" s="17"/>
      <c r="B231" s="17"/>
      <c r="C231" s="17"/>
      <c r="D231" s="17"/>
      <c r="E231" s="17"/>
      <c r="F231" s="17"/>
      <c r="G231" s="17"/>
      <c r="H231" s="17"/>
      <c r="I231" s="17"/>
      <c r="J231" s="17"/>
      <c r="K231" s="17"/>
      <c r="L231" s="17"/>
      <c r="M231" s="17"/>
      <c r="N231" s="17"/>
      <c r="O231" s="17"/>
      <c r="P231" s="17"/>
      <c r="Q231" s="17"/>
      <c r="R231" s="17"/>
      <c r="S231" s="17"/>
      <c r="T231" s="17"/>
    </row>
    <row r="232" spans="1:20" x14ac:dyDescent="0.25">
      <c r="A232" s="17"/>
      <c r="B232" s="17"/>
      <c r="C232" s="17"/>
      <c r="D232" s="17"/>
      <c r="E232" s="17"/>
      <c r="F232" s="17"/>
      <c r="G232" s="17"/>
      <c r="H232" s="17"/>
      <c r="I232" s="17"/>
      <c r="J232" s="17"/>
      <c r="K232" s="17"/>
      <c r="L232" s="17"/>
      <c r="M232" s="17"/>
      <c r="N232" s="17"/>
      <c r="O232" s="17"/>
      <c r="P232" s="17"/>
      <c r="Q232" s="17"/>
      <c r="R232" s="17"/>
      <c r="S232" s="17"/>
      <c r="T232" s="17"/>
    </row>
    <row r="233" spans="1:20" x14ac:dyDescent="0.25">
      <c r="A233" s="17"/>
      <c r="B233" s="17"/>
      <c r="C233" s="17"/>
      <c r="D233" s="17"/>
      <c r="E233" s="17"/>
      <c r="F233" s="17"/>
      <c r="G233" s="17"/>
      <c r="H233" s="17"/>
      <c r="I233" s="17"/>
      <c r="J233" s="17"/>
      <c r="K233" s="17"/>
      <c r="L233" s="17"/>
      <c r="M233" s="17"/>
      <c r="N233" s="17"/>
      <c r="O233" s="17"/>
      <c r="P233" s="17"/>
      <c r="Q233" s="17"/>
      <c r="R233" s="17"/>
      <c r="S233" s="17"/>
      <c r="T233" s="17"/>
    </row>
    <row r="234" spans="1:20" x14ac:dyDescent="0.25">
      <c r="A234" s="17"/>
      <c r="B234" s="17"/>
      <c r="C234" s="17"/>
      <c r="D234" s="17"/>
      <c r="E234" s="17"/>
      <c r="F234" s="17"/>
      <c r="G234" s="17"/>
      <c r="H234" s="17"/>
      <c r="I234" s="17"/>
      <c r="J234" s="17"/>
      <c r="K234" s="17"/>
      <c r="L234" s="17"/>
      <c r="M234" s="17"/>
      <c r="N234" s="17"/>
      <c r="O234" s="17"/>
      <c r="P234" s="17"/>
      <c r="Q234" s="17"/>
      <c r="R234" s="17"/>
      <c r="S234" s="17"/>
      <c r="T234" s="17"/>
    </row>
    <row r="235" spans="1:20" x14ac:dyDescent="0.25">
      <c r="A235" s="17"/>
      <c r="B235" s="17"/>
      <c r="C235" s="17"/>
      <c r="D235" s="17"/>
      <c r="E235" s="17"/>
      <c r="F235" s="17"/>
      <c r="G235" s="17"/>
      <c r="H235" s="17"/>
      <c r="I235" s="17"/>
      <c r="J235" s="17"/>
      <c r="K235" s="17"/>
      <c r="L235" s="17"/>
      <c r="M235" s="17"/>
      <c r="N235" s="17"/>
      <c r="O235" s="17"/>
      <c r="P235" s="17"/>
      <c r="Q235" s="17"/>
      <c r="R235" s="17"/>
      <c r="S235" s="17"/>
      <c r="T235" s="17"/>
    </row>
    <row r="236" spans="1:20" x14ac:dyDescent="0.25">
      <c r="A236" s="17"/>
      <c r="B236" s="17"/>
      <c r="C236" s="17"/>
      <c r="D236" s="17"/>
      <c r="E236" s="17"/>
      <c r="F236" s="17"/>
      <c r="G236" s="17"/>
      <c r="H236" s="17"/>
      <c r="I236" s="17"/>
      <c r="J236" s="17"/>
      <c r="K236" s="17"/>
      <c r="L236" s="17"/>
      <c r="M236" s="17"/>
      <c r="N236" s="17"/>
      <c r="O236" s="17"/>
      <c r="P236" s="17"/>
      <c r="Q236" s="17"/>
      <c r="R236" s="17"/>
      <c r="S236" s="17"/>
      <c r="T236" s="17"/>
    </row>
    <row r="237" spans="1:20" x14ac:dyDescent="0.25">
      <c r="A237" s="17"/>
      <c r="B237" s="17"/>
      <c r="C237" s="17"/>
      <c r="D237" s="17"/>
      <c r="E237" s="17"/>
      <c r="F237" s="17"/>
      <c r="G237" s="17"/>
      <c r="H237" s="17"/>
      <c r="I237" s="17"/>
      <c r="J237" s="17"/>
      <c r="K237" s="17"/>
      <c r="L237" s="17"/>
      <c r="M237" s="17"/>
      <c r="N237" s="17"/>
      <c r="O237" s="17"/>
      <c r="P237" s="17"/>
      <c r="Q237" s="17"/>
      <c r="R237" s="17"/>
      <c r="S237" s="17"/>
      <c r="T237" s="17"/>
    </row>
    <row r="238" spans="1:20" x14ac:dyDescent="0.25">
      <c r="A238" s="17"/>
      <c r="B238" s="17"/>
      <c r="C238" s="17"/>
      <c r="D238" s="17"/>
      <c r="E238" s="17"/>
      <c r="F238" s="17"/>
      <c r="G238" s="17"/>
      <c r="H238" s="17"/>
      <c r="I238" s="17"/>
      <c r="J238" s="17"/>
      <c r="K238" s="17"/>
      <c r="L238" s="17"/>
      <c r="M238" s="17"/>
      <c r="N238" s="17"/>
      <c r="O238" s="17"/>
      <c r="P238" s="17"/>
      <c r="Q238" s="17"/>
      <c r="R238" s="17"/>
      <c r="S238" s="17"/>
      <c r="T238" s="17"/>
    </row>
    <row r="239" spans="1:20" x14ac:dyDescent="0.25">
      <c r="A239" s="17"/>
      <c r="B239" s="17"/>
      <c r="C239" s="17"/>
      <c r="D239" s="17"/>
      <c r="E239" s="17"/>
      <c r="F239" s="17"/>
      <c r="G239" s="17"/>
      <c r="H239" s="17"/>
      <c r="I239" s="17"/>
      <c r="J239" s="17"/>
      <c r="K239" s="17"/>
      <c r="L239" s="17"/>
      <c r="M239" s="17"/>
      <c r="N239" s="17"/>
      <c r="O239" s="17"/>
      <c r="P239" s="17"/>
      <c r="Q239" s="17"/>
      <c r="R239" s="17"/>
      <c r="S239" s="17"/>
      <c r="T239" s="17"/>
    </row>
    <row r="240" spans="1:20" x14ac:dyDescent="0.25">
      <c r="A240" s="17"/>
      <c r="B240" s="17"/>
      <c r="C240" s="17"/>
      <c r="D240" s="17"/>
      <c r="E240" s="17"/>
      <c r="F240" s="17"/>
      <c r="G240" s="17"/>
      <c r="H240" s="17"/>
      <c r="I240" s="17"/>
      <c r="J240" s="17"/>
      <c r="K240" s="17"/>
      <c r="L240" s="17"/>
      <c r="M240" s="17"/>
      <c r="N240" s="17"/>
      <c r="O240" s="17"/>
      <c r="P240" s="17"/>
      <c r="Q240" s="17"/>
      <c r="R240" s="17"/>
      <c r="S240" s="17"/>
      <c r="T240" s="17"/>
    </row>
    <row r="241" spans="1:20" x14ac:dyDescent="0.25">
      <c r="A241" s="17"/>
      <c r="B241" s="17"/>
      <c r="C241" s="17"/>
      <c r="D241" s="17"/>
      <c r="E241" s="17"/>
      <c r="F241" s="17"/>
      <c r="G241" s="17"/>
      <c r="H241" s="17"/>
      <c r="I241" s="17"/>
      <c r="J241" s="17"/>
      <c r="K241" s="17"/>
      <c r="L241" s="17"/>
      <c r="M241" s="17"/>
      <c r="N241" s="17"/>
      <c r="O241" s="17"/>
      <c r="P241" s="17"/>
      <c r="Q241" s="17"/>
      <c r="R241" s="17"/>
      <c r="S241" s="17"/>
      <c r="T241" s="17"/>
    </row>
    <row r="242" spans="1:20" x14ac:dyDescent="0.25">
      <c r="A242" s="17"/>
      <c r="B242" s="17"/>
      <c r="C242" s="17"/>
      <c r="D242" s="17"/>
      <c r="E242" s="17"/>
      <c r="F242" s="17"/>
      <c r="G242" s="17"/>
      <c r="H242" s="17"/>
      <c r="I242" s="17"/>
      <c r="J242" s="17"/>
      <c r="K242" s="17"/>
      <c r="L242" s="17"/>
      <c r="M242" s="17"/>
      <c r="N242" s="17"/>
      <c r="O242" s="17"/>
      <c r="P242" s="17"/>
      <c r="Q242" s="17"/>
      <c r="R242" s="17"/>
      <c r="S242" s="17"/>
      <c r="T242" s="17"/>
    </row>
    <row r="243" spans="1:20" x14ac:dyDescent="0.25">
      <c r="A243" s="17"/>
      <c r="B243" s="17"/>
      <c r="C243" s="17"/>
      <c r="D243" s="17"/>
      <c r="E243" s="17"/>
      <c r="F243" s="17"/>
      <c r="G243" s="17"/>
      <c r="H243" s="17"/>
      <c r="I243" s="17"/>
      <c r="J243" s="17"/>
      <c r="K243" s="17"/>
      <c r="L243" s="17"/>
      <c r="M243" s="17"/>
      <c r="N243" s="17"/>
      <c r="O243" s="17"/>
      <c r="P243" s="17"/>
      <c r="Q243" s="17"/>
      <c r="R243" s="17"/>
      <c r="S243" s="17"/>
      <c r="T243" s="17"/>
    </row>
    <row r="244" spans="1:20" x14ac:dyDescent="0.25">
      <c r="A244" s="17"/>
      <c r="B244" s="17"/>
      <c r="C244" s="17"/>
      <c r="D244" s="17"/>
      <c r="E244" s="17"/>
      <c r="F244" s="17"/>
      <c r="G244" s="17"/>
      <c r="H244" s="17"/>
      <c r="I244" s="17"/>
      <c r="J244" s="17"/>
      <c r="K244" s="17"/>
      <c r="L244" s="17"/>
      <c r="M244" s="17"/>
      <c r="N244" s="17"/>
      <c r="O244" s="17"/>
      <c r="P244" s="17"/>
      <c r="Q244" s="17"/>
      <c r="R244" s="17"/>
      <c r="S244" s="17"/>
      <c r="T244" s="17"/>
    </row>
    <row r="245" spans="1:20" x14ac:dyDescent="0.25">
      <c r="A245" s="17"/>
      <c r="B245" s="17"/>
      <c r="C245" s="17"/>
      <c r="D245" s="17"/>
      <c r="E245" s="17"/>
      <c r="F245" s="17"/>
      <c r="G245" s="17"/>
      <c r="H245" s="17"/>
      <c r="I245" s="17"/>
      <c r="J245" s="17"/>
      <c r="K245" s="17"/>
      <c r="L245" s="17"/>
      <c r="M245" s="17"/>
      <c r="N245" s="17"/>
      <c r="O245" s="17"/>
      <c r="P245" s="17"/>
      <c r="Q245" s="17"/>
      <c r="R245" s="17"/>
      <c r="S245" s="17"/>
      <c r="T245" s="17"/>
    </row>
    <row r="246" spans="1:20" x14ac:dyDescent="0.25">
      <c r="A246" s="17"/>
      <c r="B246" s="17"/>
      <c r="C246" s="17"/>
      <c r="D246" s="17"/>
      <c r="E246" s="17"/>
      <c r="F246" s="17"/>
      <c r="G246" s="17"/>
      <c r="H246" s="17"/>
      <c r="I246" s="17"/>
      <c r="J246" s="17"/>
      <c r="K246" s="17"/>
      <c r="L246" s="17"/>
      <c r="M246" s="17"/>
      <c r="N246" s="17"/>
      <c r="O246" s="17"/>
      <c r="P246" s="17"/>
      <c r="Q246" s="17"/>
      <c r="R246" s="17"/>
      <c r="S246" s="17"/>
      <c r="T246" s="17"/>
    </row>
    <row r="247" spans="1:20" x14ac:dyDescent="0.25">
      <c r="A247" s="17"/>
      <c r="B247" s="17"/>
      <c r="C247" s="17"/>
      <c r="D247" s="17"/>
      <c r="E247" s="17"/>
      <c r="F247" s="17"/>
      <c r="G247" s="17"/>
      <c r="H247" s="17"/>
      <c r="I247" s="17"/>
      <c r="J247" s="17"/>
      <c r="K247" s="17"/>
      <c r="L247" s="17"/>
      <c r="M247" s="17"/>
      <c r="N247" s="17"/>
      <c r="O247" s="17"/>
      <c r="P247" s="17"/>
      <c r="Q247" s="17"/>
      <c r="R247" s="17"/>
      <c r="S247" s="17"/>
      <c r="T247" s="17"/>
    </row>
    <row r="248" spans="1:20" x14ac:dyDescent="0.25">
      <c r="A248" s="17"/>
      <c r="B248" s="17"/>
      <c r="C248" s="17"/>
      <c r="D248" s="17"/>
      <c r="E248" s="17"/>
      <c r="F248" s="17"/>
      <c r="G248" s="17"/>
      <c r="H248" s="17"/>
      <c r="I248" s="17"/>
      <c r="J248" s="17"/>
      <c r="K248" s="17"/>
      <c r="L248" s="17"/>
      <c r="M248" s="17"/>
      <c r="N248" s="17"/>
      <c r="O248" s="17"/>
      <c r="P248" s="17"/>
      <c r="Q248" s="17"/>
      <c r="R248" s="17"/>
      <c r="S248" s="17"/>
      <c r="T248" s="17"/>
    </row>
    <row r="249" spans="1:20" x14ac:dyDescent="0.25">
      <c r="A249" s="17"/>
      <c r="B249" s="17"/>
      <c r="C249" s="17"/>
      <c r="D249" s="17"/>
      <c r="E249" s="17"/>
      <c r="F249" s="17"/>
      <c r="G249" s="17"/>
      <c r="H249" s="17"/>
      <c r="I249" s="17"/>
      <c r="J249" s="17"/>
      <c r="K249" s="17"/>
      <c r="L249" s="17"/>
      <c r="M249" s="17"/>
      <c r="N249" s="17"/>
      <c r="O249" s="17"/>
      <c r="P249" s="17"/>
      <c r="Q249" s="17"/>
      <c r="R249" s="17"/>
      <c r="S249" s="17"/>
      <c r="T249" s="17"/>
    </row>
    <row r="250" spans="1:20" x14ac:dyDescent="0.25">
      <c r="A250" s="17"/>
      <c r="B250" s="17"/>
      <c r="C250" s="17"/>
      <c r="D250" s="17"/>
      <c r="E250" s="17"/>
      <c r="F250" s="17"/>
      <c r="G250" s="17"/>
      <c r="H250" s="17"/>
      <c r="I250" s="17"/>
      <c r="J250" s="17"/>
      <c r="K250" s="17"/>
      <c r="L250" s="17"/>
      <c r="M250" s="17"/>
      <c r="N250" s="17"/>
      <c r="O250" s="17"/>
      <c r="P250" s="17"/>
      <c r="Q250" s="17"/>
      <c r="R250" s="17"/>
      <c r="S250" s="17"/>
      <c r="T250" s="17"/>
    </row>
    <row r="251" spans="1:20" x14ac:dyDescent="0.25">
      <c r="A251" s="17"/>
      <c r="B251" s="17"/>
      <c r="C251" s="17"/>
      <c r="D251" s="17"/>
      <c r="E251" s="17"/>
      <c r="F251" s="17"/>
      <c r="G251" s="17"/>
      <c r="H251" s="17"/>
      <c r="I251" s="17"/>
      <c r="J251" s="17"/>
      <c r="K251" s="17"/>
      <c r="L251" s="17"/>
      <c r="M251" s="17"/>
      <c r="N251" s="17"/>
      <c r="O251" s="17"/>
      <c r="P251" s="17"/>
      <c r="Q251" s="17"/>
      <c r="R251" s="17"/>
      <c r="S251" s="17"/>
      <c r="T251" s="17"/>
    </row>
    <row r="252" spans="1:20" x14ac:dyDescent="0.25">
      <c r="A252" s="17"/>
      <c r="B252" s="17"/>
      <c r="C252" s="17"/>
      <c r="D252" s="17"/>
      <c r="E252" s="17"/>
      <c r="F252" s="17"/>
      <c r="G252" s="17"/>
      <c r="H252" s="17"/>
      <c r="I252" s="17"/>
      <c r="J252" s="17"/>
      <c r="K252" s="17"/>
      <c r="L252" s="17"/>
      <c r="M252" s="17"/>
      <c r="N252" s="17"/>
      <c r="O252" s="17"/>
      <c r="P252" s="17"/>
      <c r="Q252" s="17"/>
      <c r="R252" s="17"/>
      <c r="S252" s="17"/>
      <c r="T252" s="17"/>
    </row>
    <row r="253" spans="1:20" x14ac:dyDescent="0.25">
      <c r="A253" s="17"/>
      <c r="B253" s="17"/>
      <c r="C253" s="17"/>
      <c r="D253" s="17"/>
      <c r="E253" s="17"/>
      <c r="F253" s="17"/>
      <c r="G253" s="17"/>
      <c r="H253" s="17"/>
      <c r="I253" s="17"/>
      <c r="J253" s="17"/>
      <c r="K253" s="17"/>
      <c r="L253" s="17"/>
      <c r="M253" s="17"/>
      <c r="N253" s="17"/>
      <c r="O253" s="17"/>
      <c r="P253" s="17"/>
      <c r="Q253" s="17"/>
      <c r="R253" s="17"/>
      <c r="S253" s="17"/>
      <c r="T253" s="17"/>
    </row>
    <row r="254" spans="1:20" x14ac:dyDescent="0.25">
      <c r="A254" s="17"/>
      <c r="B254" s="17"/>
      <c r="C254" s="17"/>
      <c r="D254" s="17"/>
      <c r="E254" s="17"/>
      <c r="F254" s="17"/>
      <c r="G254" s="17"/>
      <c r="H254" s="17"/>
      <c r="I254" s="17"/>
      <c r="J254" s="17"/>
      <c r="K254" s="17"/>
      <c r="L254" s="17"/>
      <c r="M254" s="17"/>
      <c r="N254" s="17"/>
      <c r="O254" s="17"/>
      <c r="P254" s="17"/>
      <c r="Q254" s="17"/>
      <c r="R254" s="17"/>
      <c r="S254" s="17"/>
      <c r="T254" s="17"/>
    </row>
    <row r="255" spans="1:20" x14ac:dyDescent="0.25">
      <c r="A255" s="17"/>
      <c r="B255" s="17"/>
      <c r="C255" s="17"/>
      <c r="D255" s="17"/>
      <c r="E255" s="17"/>
      <c r="F255" s="17"/>
      <c r="G255" s="17"/>
      <c r="H255" s="17"/>
      <c r="I255" s="17"/>
      <c r="J255" s="17"/>
      <c r="K255" s="17"/>
      <c r="L255" s="17"/>
      <c r="M255" s="17"/>
      <c r="N255" s="17"/>
      <c r="O255" s="17"/>
      <c r="P255" s="17"/>
      <c r="Q255" s="17"/>
      <c r="R255" s="17"/>
      <c r="S255" s="17"/>
      <c r="T255" s="17"/>
    </row>
    <row r="256" spans="1:20" x14ac:dyDescent="0.25">
      <c r="A256" s="17"/>
      <c r="B256" s="17"/>
      <c r="C256" s="17"/>
      <c r="D256" s="17"/>
      <c r="E256" s="17"/>
      <c r="F256" s="17"/>
      <c r="G256" s="17"/>
      <c r="H256" s="17"/>
      <c r="I256" s="17"/>
      <c r="J256" s="17"/>
      <c r="K256" s="17"/>
      <c r="L256" s="17"/>
      <c r="M256" s="17"/>
      <c r="N256" s="17"/>
      <c r="O256" s="17"/>
      <c r="P256" s="17"/>
      <c r="Q256" s="17"/>
      <c r="R256" s="17"/>
      <c r="S256" s="17"/>
      <c r="T256" s="17"/>
    </row>
    <row r="257" spans="1:20" x14ac:dyDescent="0.25">
      <c r="A257" s="17"/>
      <c r="B257" s="17"/>
      <c r="C257" s="17"/>
      <c r="D257" s="17"/>
      <c r="E257" s="17"/>
      <c r="F257" s="17"/>
      <c r="G257" s="17"/>
      <c r="H257" s="17"/>
      <c r="I257" s="17"/>
      <c r="J257" s="17"/>
      <c r="K257" s="17"/>
      <c r="L257" s="17"/>
      <c r="M257" s="17"/>
      <c r="N257" s="17"/>
      <c r="O257" s="17"/>
      <c r="P257" s="17"/>
      <c r="Q257" s="17"/>
      <c r="R257" s="17"/>
      <c r="S257" s="17"/>
      <c r="T257" s="17"/>
    </row>
    <row r="258" spans="1:20" x14ac:dyDescent="0.25">
      <c r="A258" s="17"/>
      <c r="B258" s="17"/>
      <c r="C258" s="17"/>
      <c r="D258" s="17"/>
      <c r="E258" s="17"/>
      <c r="F258" s="17"/>
      <c r="G258" s="17"/>
      <c r="H258" s="17"/>
      <c r="I258" s="17"/>
      <c r="J258" s="17"/>
      <c r="K258" s="17"/>
      <c r="L258" s="17"/>
      <c r="M258" s="17"/>
      <c r="N258" s="17"/>
      <c r="O258" s="17"/>
      <c r="P258" s="17"/>
      <c r="Q258" s="17"/>
      <c r="R258" s="17"/>
      <c r="S258" s="17"/>
      <c r="T258" s="17"/>
    </row>
    <row r="259" spans="1:20" x14ac:dyDescent="0.25">
      <c r="A259" s="17"/>
      <c r="B259" s="17"/>
      <c r="C259" s="17"/>
      <c r="D259" s="17"/>
      <c r="E259" s="17"/>
      <c r="F259" s="17"/>
      <c r="G259" s="17"/>
      <c r="H259" s="17"/>
      <c r="I259" s="17"/>
      <c r="J259" s="17"/>
      <c r="K259" s="17"/>
      <c r="L259" s="17"/>
      <c r="M259" s="17"/>
      <c r="N259" s="17"/>
      <c r="O259" s="17"/>
      <c r="P259" s="17"/>
      <c r="Q259" s="17"/>
      <c r="R259" s="17"/>
      <c r="S259" s="17"/>
      <c r="T259" s="17"/>
    </row>
    <row r="260" spans="1:20" x14ac:dyDescent="0.25">
      <c r="A260" s="17"/>
      <c r="B260" s="17"/>
      <c r="C260" s="17"/>
      <c r="D260" s="17"/>
      <c r="E260" s="17"/>
      <c r="F260" s="17"/>
      <c r="G260" s="17"/>
      <c r="H260" s="17"/>
      <c r="I260" s="17"/>
      <c r="J260" s="17"/>
      <c r="K260" s="17"/>
      <c r="L260" s="17"/>
      <c r="M260" s="17"/>
      <c r="N260" s="17"/>
      <c r="O260" s="17"/>
      <c r="P260" s="17"/>
      <c r="Q260" s="17"/>
      <c r="R260" s="17"/>
      <c r="S260" s="17"/>
      <c r="T260" s="17"/>
    </row>
    <row r="261" spans="1:20" x14ac:dyDescent="0.25">
      <c r="A261" s="17"/>
      <c r="B261" s="17"/>
      <c r="C261" s="17"/>
      <c r="D261" s="17"/>
      <c r="E261" s="17"/>
      <c r="F261" s="17"/>
      <c r="G261" s="17"/>
      <c r="H261" s="17"/>
      <c r="I261" s="17"/>
      <c r="J261" s="17"/>
      <c r="K261" s="17"/>
      <c r="L261" s="17"/>
      <c r="M261" s="17"/>
      <c r="N261" s="17"/>
      <c r="O261" s="17"/>
      <c r="P261" s="17"/>
      <c r="Q261" s="17"/>
      <c r="R261" s="17"/>
      <c r="S261" s="17"/>
      <c r="T261" s="17"/>
    </row>
    <row r="262" spans="1:20" x14ac:dyDescent="0.25">
      <c r="A262" s="17"/>
      <c r="B262" s="17"/>
      <c r="C262" s="17"/>
      <c r="D262" s="17"/>
      <c r="E262" s="17"/>
      <c r="F262" s="17"/>
      <c r="G262" s="17"/>
      <c r="H262" s="17"/>
      <c r="I262" s="17"/>
      <c r="J262" s="17"/>
      <c r="K262" s="17"/>
      <c r="L262" s="17"/>
      <c r="M262" s="17"/>
      <c r="N262" s="17"/>
      <c r="O262" s="17"/>
      <c r="P262" s="17"/>
      <c r="Q262" s="17"/>
      <c r="R262" s="17"/>
      <c r="S262" s="17"/>
      <c r="T262" s="17"/>
    </row>
    <row r="263" spans="1:20" x14ac:dyDescent="0.25">
      <c r="A263" s="17"/>
      <c r="B263" s="17"/>
      <c r="C263" s="17"/>
      <c r="D263" s="17"/>
      <c r="E263" s="17"/>
      <c r="F263" s="17"/>
      <c r="G263" s="17"/>
      <c r="H263" s="17"/>
      <c r="I263" s="17"/>
      <c r="J263" s="17"/>
      <c r="K263" s="17"/>
      <c r="L263" s="17"/>
      <c r="M263" s="17"/>
      <c r="N263" s="17"/>
      <c r="O263" s="17"/>
      <c r="P263" s="17"/>
      <c r="Q263" s="17"/>
      <c r="R263" s="17"/>
      <c r="S263" s="17"/>
      <c r="T263" s="17"/>
    </row>
    <row r="264" spans="1:20" x14ac:dyDescent="0.25">
      <c r="A264" s="17"/>
      <c r="B264" s="17"/>
      <c r="C264" s="17"/>
      <c r="D264" s="17"/>
      <c r="E264" s="17"/>
      <c r="F264" s="17"/>
      <c r="G264" s="17"/>
      <c r="H264" s="17"/>
      <c r="I264" s="17"/>
      <c r="J264" s="17"/>
      <c r="K264" s="17"/>
      <c r="L264" s="17"/>
      <c r="M264" s="17"/>
      <c r="N264" s="17"/>
      <c r="O264" s="17"/>
      <c r="P264" s="17"/>
      <c r="Q264" s="17"/>
      <c r="R264" s="17"/>
      <c r="S264" s="17"/>
      <c r="T264" s="17"/>
    </row>
    <row r="265" spans="1:20" x14ac:dyDescent="0.25">
      <c r="A265" s="17"/>
      <c r="B265" s="17"/>
      <c r="C265" s="17"/>
      <c r="D265" s="17"/>
      <c r="E265" s="17"/>
      <c r="F265" s="17"/>
      <c r="G265" s="17"/>
      <c r="H265" s="17"/>
      <c r="I265" s="17"/>
      <c r="J265" s="17"/>
      <c r="K265" s="17"/>
      <c r="L265" s="17"/>
      <c r="M265" s="17"/>
      <c r="N265" s="17"/>
      <c r="O265" s="17"/>
      <c r="P265" s="17"/>
      <c r="Q265" s="17"/>
      <c r="R265" s="17"/>
      <c r="S265" s="17"/>
      <c r="T265" s="17"/>
    </row>
    <row r="266" spans="1:20" x14ac:dyDescent="0.25">
      <c r="A266" s="17"/>
      <c r="B266" s="17"/>
      <c r="C266" s="17"/>
      <c r="D266" s="17"/>
      <c r="E266" s="17"/>
      <c r="F266" s="17"/>
      <c r="G266" s="17"/>
      <c r="H266" s="17"/>
      <c r="I266" s="17"/>
      <c r="J266" s="17"/>
      <c r="K266" s="17"/>
      <c r="L266" s="17"/>
      <c r="M266" s="17"/>
      <c r="N266" s="17"/>
      <c r="O266" s="17"/>
      <c r="P266" s="17"/>
      <c r="Q266" s="17"/>
      <c r="R266" s="17"/>
      <c r="S266" s="17"/>
      <c r="T266" s="17"/>
    </row>
    <row r="267" spans="1:20" x14ac:dyDescent="0.25">
      <c r="A267" s="17"/>
      <c r="B267" s="17"/>
      <c r="C267" s="17"/>
      <c r="D267" s="17"/>
      <c r="E267" s="17"/>
      <c r="F267" s="17"/>
      <c r="G267" s="17"/>
      <c r="H267" s="17"/>
      <c r="I267" s="17"/>
      <c r="J267" s="17"/>
      <c r="K267" s="17"/>
      <c r="L267" s="17"/>
      <c r="M267" s="17"/>
      <c r="N267" s="17"/>
      <c r="O267" s="17"/>
      <c r="P267" s="17"/>
      <c r="Q267" s="17"/>
      <c r="R267" s="17"/>
      <c r="S267" s="17"/>
      <c r="T267" s="17"/>
    </row>
    <row r="268" spans="1:20" x14ac:dyDescent="0.25">
      <c r="A268" s="17"/>
      <c r="B268" s="17"/>
      <c r="C268" s="17"/>
      <c r="D268" s="17"/>
      <c r="E268" s="17"/>
      <c r="F268" s="17"/>
      <c r="G268" s="17"/>
      <c r="H268" s="17"/>
      <c r="I268" s="17"/>
      <c r="J268" s="17"/>
      <c r="K268" s="17"/>
      <c r="L268" s="17"/>
      <c r="M268" s="17"/>
      <c r="N268" s="17"/>
      <c r="O268" s="17"/>
      <c r="P268" s="17"/>
      <c r="Q268" s="17"/>
      <c r="R268" s="17"/>
      <c r="S268" s="17"/>
      <c r="T268" s="17"/>
    </row>
    <row r="269" spans="1:20" x14ac:dyDescent="0.25">
      <c r="A269" s="17"/>
      <c r="B269" s="17"/>
      <c r="C269" s="17"/>
      <c r="D269" s="17"/>
      <c r="E269" s="17"/>
      <c r="F269" s="17"/>
      <c r="G269" s="17"/>
      <c r="H269" s="17"/>
      <c r="I269" s="17"/>
      <c r="J269" s="17"/>
      <c r="K269" s="17"/>
      <c r="L269" s="17"/>
      <c r="M269" s="17"/>
      <c r="N269" s="17"/>
      <c r="O269" s="17"/>
      <c r="P269" s="17"/>
      <c r="Q269" s="17"/>
      <c r="R269" s="17"/>
      <c r="S269" s="17"/>
      <c r="T269" s="17"/>
    </row>
    <row r="270" spans="1:20" x14ac:dyDescent="0.25">
      <c r="A270" s="17"/>
      <c r="B270" s="17"/>
      <c r="C270" s="17"/>
      <c r="D270" s="17"/>
      <c r="E270" s="17"/>
      <c r="F270" s="17"/>
      <c r="G270" s="17"/>
      <c r="H270" s="17"/>
      <c r="I270" s="17"/>
      <c r="J270" s="17"/>
      <c r="K270" s="17"/>
      <c r="L270" s="17"/>
      <c r="M270" s="17"/>
      <c r="N270" s="17"/>
      <c r="O270" s="17"/>
      <c r="P270" s="17"/>
      <c r="Q270" s="17"/>
      <c r="R270" s="17"/>
      <c r="S270" s="17"/>
      <c r="T270" s="17"/>
    </row>
    <row r="271" spans="1:20" x14ac:dyDescent="0.25">
      <c r="A271" s="17"/>
      <c r="B271" s="17"/>
      <c r="C271" s="17"/>
      <c r="D271" s="17"/>
      <c r="E271" s="17"/>
      <c r="F271" s="17"/>
      <c r="G271" s="17"/>
      <c r="H271" s="17"/>
      <c r="I271" s="17"/>
      <c r="J271" s="17"/>
      <c r="K271" s="17"/>
      <c r="L271" s="17"/>
      <c r="M271" s="17"/>
      <c r="N271" s="17"/>
      <c r="O271" s="17"/>
      <c r="P271" s="17"/>
      <c r="Q271" s="17"/>
      <c r="R271" s="17"/>
      <c r="S271" s="17"/>
      <c r="T271" s="17"/>
    </row>
    <row r="272" spans="1:20" x14ac:dyDescent="0.25">
      <c r="A272" s="17"/>
      <c r="B272" s="17"/>
      <c r="C272" s="17"/>
      <c r="D272" s="17"/>
      <c r="E272" s="17"/>
      <c r="F272" s="17"/>
      <c r="G272" s="17"/>
      <c r="H272" s="17"/>
      <c r="I272" s="17"/>
      <c r="J272" s="17"/>
      <c r="K272" s="17"/>
      <c r="L272" s="17"/>
      <c r="M272" s="17"/>
      <c r="N272" s="17"/>
      <c r="O272" s="17"/>
      <c r="P272" s="17"/>
      <c r="Q272" s="17"/>
      <c r="R272" s="17"/>
      <c r="S272" s="17"/>
      <c r="T272" s="17"/>
    </row>
    <row r="273" spans="1:20" x14ac:dyDescent="0.25">
      <c r="A273" s="17"/>
      <c r="B273" s="17"/>
      <c r="C273" s="17"/>
      <c r="D273" s="17"/>
      <c r="E273" s="17"/>
      <c r="F273" s="17"/>
      <c r="G273" s="17"/>
      <c r="H273" s="17"/>
      <c r="I273" s="17"/>
      <c r="J273" s="17"/>
      <c r="K273" s="17"/>
      <c r="L273" s="17"/>
      <c r="M273" s="17"/>
      <c r="N273" s="17"/>
      <c r="O273" s="17"/>
      <c r="P273" s="17"/>
      <c r="Q273" s="17"/>
      <c r="R273" s="17"/>
      <c r="S273" s="17"/>
      <c r="T273" s="17"/>
    </row>
    <row r="274" spans="1:20" x14ac:dyDescent="0.25">
      <c r="A274" s="17"/>
      <c r="B274" s="17"/>
      <c r="C274" s="17"/>
      <c r="D274" s="17"/>
      <c r="E274" s="17"/>
      <c r="F274" s="17"/>
      <c r="G274" s="17"/>
      <c r="H274" s="17"/>
      <c r="I274" s="17"/>
      <c r="J274" s="17"/>
      <c r="K274" s="17"/>
      <c r="L274" s="17"/>
      <c r="M274" s="17"/>
      <c r="N274" s="17"/>
      <c r="O274" s="17"/>
      <c r="P274" s="17"/>
      <c r="Q274" s="17"/>
      <c r="R274" s="17"/>
      <c r="S274" s="17"/>
      <c r="T274" s="17"/>
    </row>
    <row r="275" spans="1:20" x14ac:dyDescent="0.25">
      <c r="A275" s="17"/>
      <c r="B275" s="17"/>
      <c r="C275" s="17"/>
      <c r="D275" s="17"/>
      <c r="E275" s="17"/>
      <c r="F275" s="17"/>
      <c r="G275" s="17"/>
      <c r="H275" s="17"/>
      <c r="I275" s="17"/>
      <c r="J275" s="17"/>
      <c r="K275" s="17"/>
      <c r="L275" s="17"/>
      <c r="M275" s="17"/>
      <c r="N275" s="17"/>
      <c r="O275" s="17"/>
      <c r="P275" s="17"/>
      <c r="Q275" s="17"/>
      <c r="R275" s="17"/>
      <c r="S275" s="17"/>
      <c r="T275" s="17"/>
    </row>
    <row r="276" spans="1:20" x14ac:dyDescent="0.25">
      <c r="A276" s="17"/>
      <c r="B276" s="17"/>
      <c r="C276" s="17"/>
      <c r="D276" s="17"/>
      <c r="E276" s="17"/>
      <c r="F276" s="17"/>
      <c r="G276" s="17"/>
      <c r="H276" s="17"/>
      <c r="I276" s="17"/>
      <c r="J276" s="17"/>
      <c r="K276" s="17"/>
      <c r="L276" s="17"/>
      <c r="M276" s="17"/>
      <c r="N276" s="17"/>
      <c r="O276" s="17"/>
      <c r="P276" s="17"/>
      <c r="Q276" s="17"/>
      <c r="R276" s="17"/>
      <c r="S276" s="17"/>
      <c r="T276" s="17"/>
    </row>
    <row r="277" spans="1:20" x14ac:dyDescent="0.25">
      <c r="A277" s="17"/>
      <c r="B277" s="17"/>
      <c r="C277" s="17"/>
      <c r="D277" s="17"/>
      <c r="E277" s="17"/>
      <c r="F277" s="17"/>
      <c r="G277" s="17"/>
      <c r="H277" s="17"/>
      <c r="I277" s="17"/>
      <c r="J277" s="17"/>
      <c r="K277" s="17"/>
      <c r="L277" s="17"/>
      <c r="M277" s="17"/>
      <c r="N277" s="17"/>
      <c r="O277" s="17"/>
      <c r="P277" s="17"/>
      <c r="Q277" s="17"/>
      <c r="R277" s="17"/>
      <c r="S277" s="17"/>
      <c r="T277" s="17"/>
    </row>
    <row r="278" spans="1:20" x14ac:dyDescent="0.25">
      <c r="A278" s="17"/>
      <c r="B278" s="17"/>
      <c r="C278" s="17"/>
      <c r="D278" s="17"/>
      <c r="E278" s="17"/>
      <c r="F278" s="17"/>
      <c r="G278" s="17"/>
      <c r="H278" s="17"/>
      <c r="I278" s="17"/>
      <c r="J278" s="17"/>
      <c r="K278" s="17"/>
      <c r="L278" s="17"/>
      <c r="M278" s="17"/>
      <c r="N278" s="17"/>
      <c r="O278" s="17"/>
      <c r="P278" s="17"/>
      <c r="Q278" s="17"/>
      <c r="R278" s="17"/>
      <c r="S278" s="17"/>
      <c r="T278" s="17"/>
    </row>
    <row r="279" spans="1:20" x14ac:dyDescent="0.25">
      <c r="A279" s="17"/>
      <c r="B279" s="17"/>
      <c r="C279" s="17"/>
      <c r="D279" s="17"/>
      <c r="E279" s="17"/>
      <c r="F279" s="17"/>
      <c r="G279" s="17"/>
      <c r="H279" s="17"/>
      <c r="I279" s="17"/>
      <c r="J279" s="17"/>
      <c r="K279" s="17"/>
      <c r="L279" s="17"/>
      <c r="M279" s="17"/>
      <c r="N279" s="17"/>
      <c r="O279" s="17"/>
      <c r="P279" s="17"/>
      <c r="Q279" s="17"/>
      <c r="R279" s="17"/>
      <c r="S279" s="17"/>
      <c r="T279" s="17"/>
    </row>
    <row r="280" spans="1:20" x14ac:dyDescent="0.25">
      <c r="A280" s="17"/>
      <c r="B280" s="17"/>
      <c r="C280" s="17"/>
      <c r="D280" s="17"/>
      <c r="E280" s="17"/>
      <c r="F280" s="17"/>
      <c r="G280" s="17"/>
      <c r="H280" s="17"/>
      <c r="I280" s="17"/>
      <c r="J280" s="17"/>
      <c r="K280" s="17"/>
      <c r="L280" s="17"/>
      <c r="M280" s="17"/>
      <c r="N280" s="17"/>
      <c r="O280" s="17"/>
      <c r="P280" s="17"/>
      <c r="Q280" s="17"/>
      <c r="R280" s="17"/>
      <c r="S280" s="17"/>
      <c r="T280" s="17"/>
    </row>
    <row r="281" spans="1:20" x14ac:dyDescent="0.25">
      <c r="A281" s="17"/>
      <c r="B281" s="17"/>
      <c r="C281" s="17"/>
      <c r="D281" s="17"/>
      <c r="E281" s="17"/>
      <c r="F281" s="17"/>
      <c r="G281" s="17"/>
      <c r="H281" s="17"/>
      <c r="I281" s="17"/>
      <c r="J281" s="17"/>
      <c r="K281" s="17"/>
      <c r="L281" s="17"/>
      <c r="M281" s="17"/>
      <c r="N281" s="17"/>
      <c r="O281" s="17"/>
      <c r="P281" s="17"/>
      <c r="Q281" s="17"/>
      <c r="R281" s="17"/>
      <c r="S281" s="17"/>
      <c r="T281" s="17"/>
    </row>
    <row r="282" spans="1:20" x14ac:dyDescent="0.25">
      <c r="A282" s="17"/>
      <c r="B282" s="17"/>
      <c r="C282" s="17"/>
      <c r="D282" s="17"/>
      <c r="E282" s="17"/>
      <c r="F282" s="17"/>
      <c r="G282" s="17"/>
      <c r="H282" s="17"/>
      <c r="I282" s="17"/>
      <c r="J282" s="17"/>
      <c r="K282" s="17"/>
      <c r="L282" s="17"/>
      <c r="M282" s="17"/>
      <c r="N282" s="17"/>
      <c r="O282" s="17"/>
      <c r="P282" s="17"/>
      <c r="Q282" s="17"/>
      <c r="R282" s="17"/>
      <c r="S282" s="17"/>
      <c r="T282" s="17"/>
    </row>
    <row r="283" spans="1:20" x14ac:dyDescent="0.25">
      <c r="A283" s="17"/>
      <c r="B283" s="17"/>
      <c r="C283" s="17"/>
      <c r="D283" s="17"/>
      <c r="E283" s="17"/>
      <c r="F283" s="17"/>
      <c r="G283" s="17"/>
      <c r="H283" s="17"/>
      <c r="I283" s="17"/>
      <c r="J283" s="17"/>
      <c r="K283" s="17"/>
      <c r="L283" s="17"/>
      <c r="M283" s="17"/>
      <c r="N283" s="17"/>
      <c r="O283" s="17"/>
      <c r="P283" s="17"/>
      <c r="Q283" s="17"/>
      <c r="R283" s="17"/>
      <c r="S283" s="17"/>
      <c r="T283" s="17"/>
    </row>
    <row r="284" spans="1:20" x14ac:dyDescent="0.25">
      <c r="A284" s="17"/>
      <c r="B284" s="17"/>
      <c r="C284" s="17"/>
      <c r="D284" s="17"/>
      <c r="E284" s="17"/>
      <c r="F284" s="17"/>
      <c r="G284" s="17"/>
      <c r="H284" s="17"/>
      <c r="I284" s="17"/>
      <c r="J284" s="17"/>
      <c r="K284" s="17"/>
      <c r="L284" s="17"/>
      <c r="M284" s="17"/>
      <c r="N284" s="17"/>
      <c r="O284" s="17"/>
      <c r="P284" s="17"/>
      <c r="Q284" s="17"/>
      <c r="R284" s="17"/>
      <c r="S284" s="17"/>
      <c r="T284" s="17"/>
    </row>
    <row r="285" spans="1:20" x14ac:dyDescent="0.25">
      <c r="A285" s="17"/>
      <c r="B285" s="17"/>
      <c r="C285" s="17"/>
      <c r="D285" s="17"/>
      <c r="E285" s="17"/>
      <c r="F285" s="17"/>
      <c r="G285" s="17"/>
      <c r="H285" s="17"/>
      <c r="I285" s="17"/>
      <c r="J285" s="17"/>
      <c r="K285" s="17"/>
      <c r="L285" s="17"/>
      <c r="M285" s="17"/>
      <c r="N285" s="17"/>
      <c r="O285" s="17"/>
      <c r="P285" s="17"/>
      <c r="Q285" s="17"/>
      <c r="R285" s="17"/>
      <c r="S285" s="17"/>
      <c r="T285" s="17"/>
    </row>
    <row r="286" spans="1:20" x14ac:dyDescent="0.25">
      <c r="A286" s="17"/>
      <c r="B286" s="17"/>
      <c r="C286" s="17"/>
      <c r="D286" s="17"/>
      <c r="E286" s="17"/>
      <c r="F286" s="17"/>
      <c r="G286" s="17"/>
      <c r="H286" s="17"/>
      <c r="I286" s="17"/>
      <c r="J286" s="17"/>
      <c r="K286" s="17"/>
      <c r="L286" s="17"/>
      <c r="M286" s="17"/>
      <c r="N286" s="17"/>
      <c r="O286" s="17"/>
      <c r="P286" s="17"/>
      <c r="Q286" s="17"/>
      <c r="R286" s="17"/>
      <c r="S286" s="17"/>
      <c r="T286" s="17"/>
    </row>
    <row r="287" spans="1:20" x14ac:dyDescent="0.25">
      <c r="A287" s="17"/>
      <c r="B287" s="17"/>
      <c r="C287" s="17"/>
      <c r="D287" s="17"/>
      <c r="E287" s="17"/>
      <c r="F287" s="17"/>
      <c r="G287" s="17"/>
      <c r="H287" s="17"/>
      <c r="I287" s="17"/>
      <c r="J287" s="17"/>
      <c r="K287" s="17"/>
      <c r="L287" s="17"/>
      <c r="M287" s="17"/>
      <c r="N287" s="17"/>
      <c r="O287" s="17"/>
      <c r="P287" s="17"/>
      <c r="Q287" s="17"/>
      <c r="R287" s="17"/>
      <c r="S287" s="17"/>
      <c r="T287" s="17"/>
    </row>
    <row r="288" spans="1:20" x14ac:dyDescent="0.25">
      <c r="A288" s="17"/>
      <c r="B288" s="17"/>
      <c r="C288" s="17"/>
      <c r="D288" s="17"/>
      <c r="E288" s="17"/>
      <c r="F288" s="17"/>
      <c r="G288" s="17"/>
      <c r="H288" s="17"/>
      <c r="I288" s="17"/>
      <c r="J288" s="17"/>
      <c r="K288" s="17"/>
      <c r="L288" s="17"/>
      <c r="M288" s="17"/>
      <c r="N288" s="17"/>
      <c r="O288" s="17"/>
      <c r="P288" s="17"/>
      <c r="Q288" s="17"/>
      <c r="R288" s="17"/>
      <c r="S288" s="17"/>
      <c r="T288" s="17"/>
    </row>
    <row r="289" spans="1:20" x14ac:dyDescent="0.25">
      <c r="A289" s="17"/>
      <c r="B289" s="17"/>
      <c r="C289" s="17"/>
      <c r="D289" s="17"/>
      <c r="E289" s="17"/>
      <c r="F289" s="17"/>
      <c r="G289" s="17"/>
      <c r="H289" s="17"/>
      <c r="I289" s="17"/>
      <c r="J289" s="17"/>
      <c r="K289" s="17"/>
      <c r="L289" s="17"/>
      <c r="M289" s="17"/>
      <c r="N289" s="17"/>
      <c r="O289" s="17"/>
      <c r="P289" s="17"/>
      <c r="Q289" s="17"/>
      <c r="R289" s="17"/>
      <c r="S289" s="17"/>
      <c r="T289" s="17"/>
    </row>
    <row r="290" spans="1:20" x14ac:dyDescent="0.25">
      <c r="A290" s="17"/>
      <c r="B290" s="17"/>
      <c r="C290" s="17"/>
      <c r="D290" s="17"/>
      <c r="E290" s="17"/>
      <c r="F290" s="17"/>
      <c r="G290" s="17"/>
      <c r="H290" s="17"/>
      <c r="I290" s="17"/>
      <c r="J290" s="17"/>
      <c r="K290" s="17"/>
      <c r="L290" s="17"/>
      <c r="M290" s="17"/>
      <c r="N290" s="17"/>
      <c r="O290" s="17"/>
      <c r="P290" s="17"/>
      <c r="Q290" s="17"/>
      <c r="R290" s="17"/>
      <c r="S290" s="17"/>
      <c r="T290" s="17"/>
    </row>
    <row r="291" spans="1:20" x14ac:dyDescent="0.25">
      <c r="A291" s="17"/>
      <c r="B291" s="17"/>
      <c r="C291" s="17"/>
      <c r="D291" s="17"/>
      <c r="E291" s="17"/>
      <c r="F291" s="17"/>
      <c r="G291" s="17"/>
      <c r="H291" s="17"/>
      <c r="I291" s="17"/>
      <c r="J291" s="17"/>
      <c r="K291" s="17"/>
      <c r="L291" s="17"/>
      <c r="M291" s="17"/>
      <c r="N291" s="17"/>
      <c r="O291" s="17"/>
      <c r="P291" s="17"/>
      <c r="Q291" s="17"/>
      <c r="R291" s="17"/>
      <c r="S291" s="17"/>
      <c r="T291" s="17"/>
    </row>
    <row r="292" spans="1:20" x14ac:dyDescent="0.25">
      <c r="A292" s="17"/>
      <c r="B292" s="17"/>
      <c r="C292" s="17"/>
      <c r="D292" s="17"/>
      <c r="E292" s="17"/>
      <c r="F292" s="17"/>
      <c r="G292" s="17"/>
      <c r="H292" s="17"/>
      <c r="I292" s="17"/>
      <c r="J292" s="17"/>
      <c r="K292" s="17"/>
      <c r="L292" s="17"/>
      <c r="M292" s="17"/>
      <c r="N292" s="17"/>
      <c r="O292" s="17"/>
      <c r="P292" s="17"/>
      <c r="Q292" s="17"/>
      <c r="R292" s="17"/>
      <c r="S292" s="17"/>
      <c r="T292" s="17"/>
    </row>
    <row r="293" spans="1:20" x14ac:dyDescent="0.25">
      <c r="A293" s="17"/>
      <c r="B293" s="17"/>
      <c r="C293" s="17"/>
      <c r="D293" s="17"/>
      <c r="E293" s="17"/>
      <c r="F293" s="17"/>
      <c r="G293" s="17"/>
      <c r="H293" s="17"/>
      <c r="I293" s="17"/>
      <c r="J293" s="17"/>
      <c r="K293" s="17"/>
      <c r="L293" s="17"/>
      <c r="M293" s="17"/>
      <c r="N293" s="17"/>
      <c r="O293" s="17"/>
      <c r="P293" s="17"/>
      <c r="Q293" s="17"/>
      <c r="R293" s="17"/>
      <c r="S293" s="17"/>
      <c r="T293" s="17"/>
    </row>
    <row r="294" spans="1:20" x14ac:dyDescent="0.25">
      <c r="A294" s="17"/>
      <c r="B294" s="17"/>
      <c r="C294" s="17"/>
      <c r="D294" s="17"/>
      <c r="E294" s="17"/>
      <c r="F294" s="17"/>
      <c r="G294" s="17"/>
      <c r="H294" s="17"/>
      <c r="I294" s="17"/>
      <c r="J294" s="17"/>
      <c r="K294" s="17"/>
      <c r="L294" s="17"/>
      <c r="M294" s="17"/>
      <c r="N294" s="17"/>
      <c r="O294" s="17"/>
      <c r="P294" s="17"/>
      <c r="Q294" s="17"/>
      <c r="R294" s="17"/>
      <c r="S294" s="17"/>
      <c r="T294" s="17"/>
    </row>
    <row r="295" spans="1:20" x14ac:dyDescent="0.25">
      <c r="A295" s="17"/>
      <c r="B295" s="17"/>
      <c r="C295" s="17"/>
      <c r="D295" s="17"/>
      <c r="E295" s="17"/>
      <c r="F295" s="17"/>
      <c r="G295" s="17"/>
      <c r="H295" s="17"/>
      <c r="I295" s="17"/>
      <c r="J295" s="17"/>
      <c r="K295" s="17"/>
      <c r="L295" s="17"/>
      <c r="M295" s="17"/>
      <c r="N295" s="17"/>
      <c r="O295" s="17"/>
      <c r="P295" s="17"/>
      <c r="Q295" s="17"/>
      <c r="R295" s="17"/>
      <c r="S295" s="17"/>
      <c r="T295" s="17"/>
    </row>
    <row r="296" spans="1:20" x14ac:dyDescent="0.25">
      <c r="A296" s="17"/>
      <c r="B296" s="17"/>
      <c r="C296" s="17"/>
      <c r="D296" s="17"/>
      <c r="E296" s="17"/>
      <c r="F296" s="17"/>
      <c r="G296" s="17"/>
      <c r="H296" s="17"/>
      <c r="I296" s="17"/>
      <c r="J296" s="17"/>
      <c r="K296" s="17"/>
      <c r="L296" s="17"/>
      <c r="M296" s="17"/>
      <c r="N296" s="17"/>
      <c r="O296" s="17"/>
      <c r="P296" s="17"/>
      <c r="Q296" s="17"/>
      <c r="R296" s="17"/>
      <c r="S296" s="17"/>
      <c r="T296" s="17"/>
    </row>
    <row r="297" spans="1:20" x14ac:dyDescent="0.25">
      <c r="A297" s="17"/>
      <c r="B297" s="17"/>
      <c r="C297" s="17"/>
      <c r="D297" s="17"/>
      <c r="E297" s="17"/>
      <c r="F297" s="17"/>
      <c r="G297" s="17"/>
      <c r="H297" s="17"/>
      <c r="I297" s="17"/>
      <c r="J297" s="17"/>
      <c r="K297" s="17"/>
      <c r="L297" s="17"/>
      <c r="M297" s="17"/>
      <c r="N297" s="17"/>
      <c r="O297" s="17"/>
      <c r="P297" s="17"/>
      <c r="Q297" s="17"/>
      <c r="R297" s="17"/>
      <c r="S297" s="17"/>
      <c r="T297" s="17"/>
    </row>
    <row r="298" spans="1:20" x14ac:dyDescent="0.25">
      <c r="A298" s="17"/>
      <c r="B298" s="17"/>
      <c r="C298" s="17"/>
      <c r="D298" s="17"/>
      <c r="E298" s="17"/>
      <c r="F298" s="17"/>
      <c r="G298" s="17"/>
      <c r="H298" s="17"/>
      <c r="I298" s="17"/>
      <c r="J298" s="17"/>
      <c r="K298" s="17"/>
      <c r="L298" s="17"/>
      <c r="M298" s="17"/>
      <c r="N298" s="17"/>
      <c r="O298" s="17"/>
      <c r="P298" s="17"/>
      <c r="Q298" s="17"/>
      <c r="R298" s="17"/>
      <c r="S298" s="17"/>
      <c r="T298" s="17"/>
    </row>
    <row r="299" spans="1:20" x14ac:dyDescent="0.25">
      <c r="A299" s="17"/>
      <c r="B299" s="17"/>
      <c r="C299" s="17"/>
      <c r="D299" s="17"/>
      <c r="E299" s="17"/>
      <c r="F299" s="17"/>
      <c r="G299" s="17"/>
      <c r="H299" s="17"/>
      <c r="I299" s="17"/>
      <c r="J299" s="17"/>
      <c r="K299" s="17"/>
      <c r="L299" s="17"/>
      <c r="M299" s="17"/>
      <c r="N299" s="17"/>
      <c r="O299" s="17"/>
      <c r="P299" s="17"/>
      <c r="Q299" s="17"/>
      <c r="R299" s="17"/>
      <c r="S299" s="17"/>
      <c r="T299" s="17"/>
    </row>
    <row r="300" spans="1:20" x14ac:dyDescent="0.25">
      <c r="A300" s="17"/>
      <c r="B300" s="17"/>
      <c r="C300" s="17"/>
      <c r="D300" s="17"/>
      <c r="E300" s="17"/>
      <c r="F300" s="17"/>
      <c r="G300" s="17"/>
      <c r="H300" s="17"/>
      <c r="I300" s="17"/>
      <c r="J300" s="17"/>
      <c r="K300" s="17"/>
      <c r="L300" s="17"/>
      <c r="M300" s="17"/>
      <c r="N300" s="17"/>
      <c r="O300" s="17"/>
      <c r="P300" s="17"/>
      <c r="Q300" s="17"/>
      <c r="R300" s="17"/>
      <c r="S300" s="17"/>
      <c r="T300" s="17"/>
    </row>
    <row r="301" spans="1:20" x14ac:dyDescent="0.25">
      <c r="A301" s="17"/>
      <c r="B301" s="17"/>
      <c r="C301" s="17"/>
      <c r="D301" s="17"/>
      <c r="E301" s="17"/>
      <c r="F301" s="17"/>
      <c r="G301" s="17"/>
      <c r="H301" s="17"/>
      <c r="I301" s="17"/>
      <c r="J301" s="17"/>
      <c r="K301" s="17"/>
      <c r="L301" s="17"/>
      <c r="M301" s="17"/>
      <c r="N301" s="17"/>
      <c r="O301" s="17"/>
      <c r="P301" s="17"/>
      <c r="Q301" s="17"/>
      <c r="R301" s="17"/>
      <c r="S301" s="17"/>
      <c r="T301" s="17"/>
    </row>
    <row r="302" spans="1:20" x14ac:dyDescent="0.25">
      <c r="A302" s="17"/>
      <c r="B302" s="17"/>
      <c r="C302" s="17"/>
      <c r="D302" s="17"/>
      <c r="E302" s="17"/>
      <c r="F302" s="17"/>
      <c r="G302" s="17"/>
      <c r="H302" s="17"/>
      <c r="I302" s="17"/>
      <c r="J302" s="17"/>
      <c r="K302" s="17"/>
      <c r="L302" s="17"/>
      <c r="M302" s="17"/>
      <c r="N302" s="17"/>
      <c r="O302" s="17"/>
      <c r="P302" s="17"/>
      <c r="Q302" s="17"/>
      <c r="R302" s="17"/>
      <c r="S302" s="17"/>
      <c r="T302" s="17"/>
    </row>
    <row r="303" spans="1:20" x14ac:dyDescent="0.25">
      <c r="A303" s="17"/>
      <c r="B303" s="17"/>
      <c r="C303" s="17"/>
      <c r="D303" s="17"/>
      <c r="E303" s="17"/>
      <c r="F303" s="17"/>
      <c r="G303" s="17"/>
      <c r="H303" s="17"/>
      <c r="I303" s="17"/>
      <c r="J303" s="17"/>
      <c r="K303" s="17"/>
      <c r="L303" s="17"/>
      <c r="M303" s="17"/>
      <c r="N303" s="17"/>
      <c r="O303" s="17"/>
      <c r="P303" s="17"/>
      <c r="Q303" s="17"/>
      <c r="R303" s="17"/>
      <c r="S303" s="17"/>
      <c r="T303" s="17"/>
    </row>
    <row r="304" spans="1:20" x14ac:dyDescent="0.25">
      <c r="A304" s="17"/>
      <c r="B304" s="17"/>
      <c r="C304" s="17"/>
      <c r="D304" s="17"/>
      <c r="E304" s="17"/>
      <c r="F304" s="17"/>
      <c r="G304" s="17"/>
      <c r="H304" s="17"/>
      <c r="I304" s="17"/>
      <c r="J304" s="17"/>
      <c r="K304" s="17"/>
      <c r="L304" s="17"/>
      <c r="M304" s="17"/>
      <c r="N304" s="17"/>
      <c r="O304" s="17"/>
      <c r="P304" s="17"/>
      <c r="Q304" s="17"/>
      <c r="R304" s="17"/>
      <c r="S304" s="17"/>
      <c r="T304" s="17"/>
    </row>
    <row r="305" spans="1:20" x14ac:dyDescent="0.25">
      <c r="A305" s="17"/>
      <c r="B305" s="17"/>
      <c r="C305" s="17"/>
      <c r="D305" s="17"/>
      <c r="E305" s="17"/>
      <c r="F305" s="17"/>
      <c r="G305" s="17"/>
      <c r="H305" s="17"/>
      <c r="I305" s="17"/>
      <c r="J305" s="17"/>
      <c r="K305" s="17"/>
      <c r="L305" s="17"/>
      <c r="M305" s="17"/>
      <c r="N305" s="17"/>
      <c r="O305" s="17"/>
      <c r="P305" s="17"/>
      <c r="Q305" s="17"/>
      <c r="R305" s="17"/>
      <c r="S305" s="17"/>
      <c r="T305" s="17"/>
    </row>
    <row r="306" spans="1:20" x14ac:dyDescent="0.25">
      <c r="A306" s="17"/>
      <c r="B306" s="17"/>
      <c r="C306" s="17"/>
      <c r="D306" s="17"/>
      <c r="E306" s="17"/>
      <c r="F306" s="17"/>
      <c r="G306" s="17"/>
      <c r="H306" s="17"/>
      <c r="I306" s="17"/>
      <c r="J306" s="17"/>
      <c r="K306" s="17"/>
      <c r="L306" s="17"/>
      <c r="M306" s="17"/>
      <c r="N306" s="17"/>
      <c r="O306" s="17"/>
      <c r="P306" s="17"/>
      <c r="Q306" s="17"/>
      <c r="R306" s="17"/>
      <c r="S306" s="17"/>
      <c r="T306" s="17"/>
    </row>
    <row r="307" spans="1:20" x14ac:dyDescent="0.25">
      <c r="A307" s="17"/>
      <c r="B307" s="17"/>
      <c r="C307" s="17"/>
      <c r="D307" s="17"/>
      <c r="E307" s="17"/>
      <c r="F307" s="17"/>
      <c r="G307" s="17"/>
      <c r="H307" s="17"/>
      <c r="I307" s="17"/>
      <c r="J307" s="17"/>
      <c r="K307" s="17"/>
      <c r="L307" s="17"/>
      <c r="M307" s="17"/>
      <c r="N307" s="17"/>
      <c r="O307" s="17"/>
      <c r="P307" s="17"/>
      <c r="Q307" s="17"/>
      <c r="R307" s="17"/>
      <c r="S307" s="17"/>
      <c r="T307" s="17"/>
    </row>
    <row r="308" spans="1:20" x14ac:dyDescent="0.25">
      <c r="A308" s="17"/>
      <c r="B308" s="17"/>
      <c r="C308" s="17"/>
      <c r="D308" s="17"/>
      <c r="E308" s="17"/>
      <c r="F308" s="17"/>
      <c r="G308" s="17"/>
      <c r="H308" s="17"/>
      <c r="I308" s="17"/>
      <c r="J308" s="17"/>
      <c r="K308" s="17"/>
      <c r="L308" s="17"/>
      <c r="M308" s="17"/>
      <c r="N308" s="17"/>
      <c r="O308" s="17"/>
      <c r="P308" s="17"/>
      <c r="Q308" s="17"/>
      <c r="R308" s="17"/>
      <c r="S308" s="17"/>
      <c r="T308" s="17"/>
    </row>
    <row r="309" spans="1:20" x14ac:dyDescent="0.25">
      <c r="A309" s="17"/>
      <c r="B309" s="17"/>
      <c r="C309" s="17"/>
      <c r="D309" s="17"/>
      <c r="E309" s="17"/>
      <c r="F309" s="17"/>
      <c r="G309" s="17"/>
      <c r="H309" s="17"/>
      <c r="I309" s="17"/>
      <c r="J309" s="17"/>
      <c r="K309" s="17"/>
      <c r="L309" s="17"/>
      <c r="M309" s="17"/>
      <c r="N309" s="17"/>
      <c r="O309" s="17"/>
      <c r="P309" s="17"/>
      <c r="Q309" s="17"/>
      <c r="R309" s="17"/>
      <c r="S309" s="17"/>
      <c r="T309" s="17"/>
    </row>
    <row r="310" spans="1:20" x14ac:dyDescent="0.25">
      <c r="A310" s="17"/>
      <c r="B310" s="17"/>
      <c r="C310" s="17"/>
      <c r="D310" s="17"/>
      <c r="E310" s="17"/>
      <c r="F310" s="17"/>
      <c r="G310" s="17"/>
      <c r="H310" s="17"/>
      <c r="I310" s="17"/>
      <c r="J310" s="17"/>
      <c r="K310" s="17"/>
      <c r="L310" s="17"/>
      <c r="M310" s="17"/>
      <c r="N310" s="17"/>
      <c r="O310" s="17"/>
      <c r="P310" s="17"/>
      <c r="Q310" s="17"/>
      <c r="R310" s="17"/>
      <c r="S310" s="17"/>
      <c r="T310" s="17"/>
    </row>
    <row r="311" spans="1:20" x14ac:dyDescent="0.25">
      <c r="A311" s="17"/>
      <c r="B311" s="17"/>
      <c r="C311" s="17"/>
      <c r="D311" s="17"/>
      <c r="E311" s="17"/>
      <c r="F311" s="17"/>
      <c r="G311" s="17"/>
      <c r="H311" s="17"/>
      <c r="I311" s="17"/>
      <c r="J311" s="17"/>
      <c r="K311" s="17"/>
      <c r="L311" s="17"/>
      <c r="M311" s="17"/>
      <c r="N311" s="17"/>
      <c r="O311" s="17"/>
      <c r="P311" s="17"/>
      <c r="Q311" s="17"/>
      <c r="R311" s="17"/>
      <c r="S311" s="17"/>
      <c r="T311" s="17"/>
    </row>
    <row r="312" spans="1:20" x14ac:dyDescent="0.25">
      <c r="A312" s="17"/>
      <c r="B312" s="17"/>
      <c r="C312" s="17"/>
      <c r="D312" s="17"/>
      <c r="E312" s="17"/>
      <c r="F312" s="17"/>
      <c r="G312" s="17"/>
      <c r="H312" s="17"/>
      <c r="I312" s="17"/>
      <c r="J312" s="17"/>
      <c r="K312" s="17"/>
      <c r="L312" s="17"/>
      <c r="M312" s="17"/>
      <c r="N312" s="17"/>
      <c r="O312" s="17"/>
      <c r="P312" s="17"/>
      <c r="Q312" s="17"/>
      <c r="R312" s="17"/>
      <c r="S312" s="17"/>
      <c r="T312" s="17"/>
    </row>
    <row r="313" spans="1:20" x14ac:dyDescent="0.25">
      <c r="A313" s="17"/>
      <c r="B313" s="17"/>
      <c r="C313" s="17"/>
      <c r="D313" s="17"/>
      <c r="E313" s="17"/>
      <c r="F313" s="17"/>
      <c r="G313" s="17"/>
      <c r="H313" s="17"/>
      <c r="I313" s="17"/>
      <c r="J313" s="17"/>
      <c r="K313" s="17"/>
      <c r="L313" s="17"/>
      <c r="M313" s="17"/>
      <c r="N313" s="17"/>
      <c r="O313" s="17"/>
      <c r="P313" s="17"/>
      <c r="Q313" s="17"/>
      <c r="R313" s="17"/>
      <c r="S313" s="17"/>
      <c r="T313" s="17"/>
    </row>
    <row r="314" spans="1:20" x14ac:dyDescent="0.25">
      <c r="A314" s="17"/>
      <c r="B314" s="17"/>
      <c r="C314" s="17"/>
      <c r="D314" s="17"/>
      <c r="E314" s="17"/>
      <c r="F314" s="17"/>
      <c r="G314" s="17"/>
      <c r="H314" s="17"/>
      <c r="I314" s="17"/>
      <c r="J314" s="17"/>
      <c r="K314" s="17"/>
      <c r="L314" s="17"/>
      <c r="M314" s="17"/>
      <c r="N314" s="17"/>
      <c r="O314" s="17"/>
      <c r="P314" s="17"/>
      <c r="Q314" s="17"/>
      <c r="R314" s="17"/>
      <c r="S314" s="17"/>
      <c r="T314" s="17"/>
    </row>
    <row r="315" spans="1:20" x14ac:dyDescent="0.25">
      <c r="A315" s="17"/>
      <c r="B315" s="17"/>
      <c r="C315" s="17"/>
      <c r="D315" s="17"/>
      <c r="E315" s="17"/>
      <c r="F315" s="17"/>
      <c r="G315" s="17"/>
      <c r="H315" s="17"/>
      <c r="I315" s="17"/>
      <c r="J315" s="17"/>
      <c r="K315" s="17"/>
      <c r="L315" s="17"/>
      <c r="M315" s="17"/>
      <c r="N315" s="17"/>
      <c r="O315" s="17"/>
      <c r="P315" s="17"/>
      <c r="Q315" s="17"/>
      <c r="R315" s="17"/>
      <c r="S315" s="17"/>
      <c r="T315" s="17"/>
    </row>
    <row r="316" spans="1:20" x14ac:dyDescent="0.25">
      <c r="A316" s="17"/>
      <c r="B316" s="17"/>
      <c r="C316" s="17"/>
      <c r="D316" s="17"/>
      <c r="E316" s="17"/>
      <c r="F316" s="17"/>
      <c r="G316" s="17"/>
      <c r="H316" s="17"/>
      <c r="I316" s="17"/>
      <c r="J316" s="17"/>
      <c r="K316" s="17"/>
      <c r="L316" s="17"/>
      <c r="M316" s="17"/>
      <c r="N316" s="17"/>
      <c r="O316" s="17"/>
      <c r="P316" s="17"/>
      <c r="Q316" s="17"/>
      <c r="R316" s="17"/>
      <c r="S316" s="17"/>
      <c r="T316" s="17"/>
    </row>
    <row r="317" spans="1:20" x14ac:dyDescent="0.25">
      <c r="A317" s="17"/>
      <c r="B317" s="17"/>
      <c r="C317" s="17"/>
      <c r="D317" s="17"/>
      <c r="E317" s="17"/>
      <c r="F317" s="17"/>
      <c r="G317" s="17"/>
      <c r="H317" s="17"/>
      <c r="I317" s="17"/>
      <c r="J317" s="17"/>
      <c r="K317" s="17"/>
      <c r="L317" s="17"/>
      <c r="M317" s="17"/>
      <c r="N317" s="17"/>
      <c r="O317" s="17"/>
      <c r="P317" s="17"/>
      <c r="Q317" s="17"/>
      <c r="R317" s="17"/>
      <c r="S317" s="17"/>
      <c r="T317" s="17"/>
    </row>
    <row r="318" spans="1:20" x14ac:dyDescent="0.25">
      <c r="A318" s="17"/>
      <c r="B318" s="17"/>
      <c r="C318" s="17"/>
      <c r="D318" s="17"/>
      <c r="E318" s="17"/>
      <c r="F318" s="17"/>
      <c r="G318" s="17"/>
      <c r="H318" s="17"/>
      <c r="I318" s="17"/>
      <c r="J318" s="17"/>
      <c r="K318" s="17"/>
      <c r="L318" s="17"/>
      <c r="M318" s="17"/>
      <c r="N318" s="17"/>
      <c r="O318" s="17"/>
      <c r="P318" s="17"/>
      <c r="Q318" s="17"/>
      <c r="R318" s="17"/>
      <c r="S318" s="17"/>
      <c r="T318" s="17"/>
    </row>
    <row r="319" spans="1:20" x14ac:dyDescent="0.25">
      <c r="A319" s="17"/>
      <c r="B319" s="17"/>
      <c r="C319" s="17"/>
      <c r="D319" s="17"/>
      <c r="E319" s="17"/>
      <c r="F319" s="17"/>
      <c r="G319" s="17"/>
      <c r="H319" s="17"/>
      <c r="I319" s="17"/>
      <c r="J319" s="17"/>
      <c r="K319" s="17"/>
      <c r="L319" s="17"/>
      <c r="M319" s="17"/>
      <c r="N319" s="17"/>
      <c r="O319" s="17"/>
      <c r="P319" s="17"/>
      <c r="Q319" s="17"/>
      <c r="R319" s="17"/>
      <c r="S319" s="17"/>
      <c r="T319" s="17"/>
    </row>
    <row r="320" spans="1:20" x14ac:dyDescent="0.25">
      <c r="A320" s="17"/>
      <c r="B320" s="17"/>
      <c r="C320" s="17"/>
      <c r="D320" s="17"/>
      <c r="E320" s="17"/>
      <c r="F320" s="17"/>
      <c r="G320" s="17"/>
      <c r="H320" s="17"/>
      <c r="I320" s="17"/>
      <c r="J320" s="17"/>
      <c r="K320" s="17"/>
      <c r="L320" s="17"/>
      <c r="M320" s="17"/>
      <c r="N320" s="17"/>
      <c r="O320" s="17"/>
      <c r="P320" s="17"/>
      <c r="Q320" s="17"/>
      <c r="R320" s="17"/>
      <c r="S320" s="17"/>
      <c r="T320" s="17"/>
    </row>
    <row r="321" spans="1:20" x14ac:dyDescent="0.25">
      <c r="A321" s="17"/>
      <c r="B321" s="17"/>
      <c r="C321" s="17"/>
      <c r="D321" s="17"/>
      <c r="E321" s="17"/>
      <c r="F321" s="17"/>
      <c r="G321" s="17"/>
      <c r="H321" s="17"/>
      <c r="I321" s="17"/>
      <c r="J321" s="17"/>
      <c r="K321" s="17"/>
      <c r="L321" s="17"/>
      <c r="M321" s="17"/>
      <c r="N321" s="17"/>
      <c r="O321" s="17"/>
      <c r="P321" s="17"/>
      <c r="Q321" s="17"/>
      <c r="R321" s="17"/>
      <c r="S321" s="17"/>
      <c r="T321" s="17"/>
    </row>
    <row r="322" spans="1:20" x14ac:dyDescent="0.25">
      <c r="A322" s="17"/>
      <c r="B322" s="17"/>
      <c r="C322" s="17"/>
      <c r="D322" s="17"/>
      <c r="E322" s="17"/>
      <c r="F322" s="17"/>
      <c r="G322" s="17"/>
      <c r="H322" s="17"/>
      <c r="I322" s="17"/>
      <c r="J322" s="17"/>
      <c r="K322" s="17"/>
      <c r="L322" s="17"/>
      <c r="M322" s="17"/>
      <c r="N322" s="17"/>
      <c r="O322" s="17"/>
      <c r="P322" s="17"/>
      <c r="Q322" s="17"/>
      <c r="R322" s="17"/>
      <c r="S322" s="17"/>
      <c r="T322" s="17"/>
    </row>
    <row r="323" spans="1:20" x14ac:dyDescent="0.25">
      <c r="A323" s="17"/>
      <c r="B323" s="17"/>
      <c r="C323" s="17"/>
      <c r="D323" s="17"/>
      <c r="E323" s="17"/>
      <c r="F323" s="17"/>
      <c r="G323" s="17"/>
      <c r="H323" s="17"/>
      <c r="I323" s="17"/>
      <c r="J323" s="17"/>
      <c r="K323" s="17"/>
      <c r="L323" s="17"/>
      <c r="M323" s="17"/>
      <c r="N323" s="17"/>
      <c r="O323" s="17"/>
      <c r="P323" s="17"/>
      <c r="Q323" s="17"/>
      <c r="R323" s="17"/>
      <c r="S323" s="17"/>
      <c r="T323" s="17"/>
    </row>
    <row r="324" spans="1:20" x14ac:dyDescent="0.25">
      <c r="A324" s="17"/>
      <c r="B324" s="17"/>
      <c r="C324" s="17"/>
      <c r="D324" s="17"/>
      <c r="E324" s="17"/>
      <c r="F324" s="17"/>
      <c r="G324" s="17"/>
      <c r="H324" s="17"/>
      <c r="I324" s="17"/>
      <c r="J324" s="17"/>
      <c r="K324" s="17"/>
      <c r="L324" s="17"/>
      <c r="M324" s="17"/>
      <c r="N324" s="17"/>
      <c r="O324" s="17"/>
      <c r="P324" s="17"/>
      <c r="Q324" s="17"/>
      <c r="R324" s="17"/>
      <c r="S324" s="17"/>
      <c r="T324" s="17"/>
    </row>
    <row r="325" spans="1:20" x14ac:dyDescent="0.25">
      <c r="A325" s="17"/>
      <c r="B325" s="17"/>
      <c r="C325" s="17"/>
      <c r="D325" s="17"/>
      <c r="E325" s="17"/>
      <c r="F325" s="17"/>
      <c r="G325" s="17"/>
      <c r="H325" s="17"/>
      <c r="I325" s="17"/>
      <c r="J325" s="17"/>
      <c r="K325" s="17"/>
      <c r="L325" s="17"/>
      <c r="M325" s="17"/>
      <c r="N325" s="17"/>
      <c r="O325" s="17"/>
      <c r="P325" s="17"/>
      <c r="Q325" s="17"/>
      <c r="R325" s="17"/>
      <c r="S325" s="17"/>
      <c r="T325" s="17"/>
    </row>
    <row r="326" spans="1:20" x14ac:dyDescent="0.25">
      <c r="A326" s="17"/>
      <c r="B326" s="17"/>
      <c r="C326" s="17"/>
      <c r="D326" s="17"/>
      <c r="E326" s="17"/>
      <c r="F326" s="17"/>
      <c r="G326" s="17"/>
      <c r="H326" s="17"/>
      <c r="I326" s="17"/>
      <c r="J326" s="17"/>
      <c r="K326" s="17"/>
      <c r="L326" s="17"/>
      <c r="M326" s="17"/>
      <c r="N326" s="17"/>
      <c r="O326" s="17"/>
      <c r="P326" s="17"/>
      <c r="Q326" s="17"/>
      <c r="R326" s="17"/>
      <c r="S326" s="17"/>
      <c r="T326" s="17"/>
    </row>
    <row r="327" spans="1:20" x14ac:dyDescent="0.25">
      <c r="A327" s="17"/>
      <c r="B327" s="17"/>
      <c r="C327" s="17"/>
      <c r="D327" s="17"/>
      <c r="E327" s="17"/>
      <c r="F327" s="17"/>
      <c r="G327" s="17"/>
      <c r="H327" s="17"/>
      <c r="I327" s="17"/>
      <c r="J327" s="17"/>
      <c r="K327" s="17"/>
      <c r="L327" s="17"/>
      <c r="M327" s="17"/>
      <c r="N327" s="17"/>
      <c r="O327" s="17"/>
      <c r="P327" s="17"/>
      <c r="Q327" s="17"/>
      <c r="R327" s="17"/>
      <c r="S327" s="17"/>
      <c r="T327" s="17"/>
    </row>
    <row r="328" spans="1:20" x14ac:dyDescent="0.25">
      <c r="A328" s="17"/>
      <c r="B328" s="17"/>
      <c r="C328" s="17"/>
      <c r="D328" s="17"/>
      <c r="E328" s="17"/>
      <c r="F328" s="17"/>
      <c r="G328" s="17"/>
      <c r="H328" s="17"/>
      <c r="I328" s="17"/>
      <c r="J328" s="17"/>
      <c r="K328" s="17"/>
      <c r="L328" s="17"/>
      <c r="M328" s="17"/>
      <c r="N328" s="17"/>
      <c r="O328" s="17"/>
      <c r="P328" s="17"/>
      <c r="Q328" s="17"/>
      <c r="R328" s="17"/>
      <c r="S328" s="17"/>
      <c r="T328" s="17"/>
    </row>
    <row r="329" spans="1:20" x14ac:dyDescent="0.25">
      <c r="A329" s="17"/>
      <c r="B329" s="17"/>
      <c r="C329" s="17"/>
      <c r="D329" s="17"/>
      <c r="E329" s="17"/>
      <c r="F329" s="17"/>
      <c r="G329" s="17"/>
      <c r="H329" s="17"/>
      <c r="I329" s="17"/>
      <c r="J329" s="17"/>
      <c r="K329" s="17"/>
      <c r="L329" s="17"/>
      <c r="M329" s="17"/>
      <c r="N329" s="17"/>
      <c r="O329" s="17"/>
      <c r="P329" s="17"/>
      <c r="Q329" s="17"/>
      <c r="R329" s="17"/>
      <c r="S329" s="17"/>
      <c r="T329" s="17"/>
    </row>
    <row r="330" spans="1:20" x14ac:dyDescent="0.25">
      <c r="A330" s="17"/>
      <c r="B330" s="17"/>
      <c r="C330" s="17"/>
      <c r="D330" s="17"/>
      <c r="E330" s="17"/>
      <c r="F330" s="17"/>
      <c r="G330" s="17"/>
      <c r="H330" s="17"/>
      <c r="I330" s="17"/>
      <c r="J330" s="17"/>
      <c r="K330" s="17"/>
      <c r="L330" s="17"/>
      <c r="M330" s="17"/>
      <c r="N330" s="17"/>
      <c r="O330" s="17"/>
      <c r="P330" s="17"/>
      <c r="Q330" s="17"/>
      <c r="R330" s="17"/>
      <c r="S330" s="17"/>
      <c r="T330" s="17"/>
    </row>
    <row r="331" spans="1:20" x14ac:dyDescent="0.25">
      <c r="A331" s="17"/>
      <c r="B331" s="17"/>
      <c r="C331" s="17"/>
      <c r="D331" s="17"/>
      <c r="E331" s="17"/>
      <c r="F331" s="17"/>
      <c r="G331" s="17"/>
      <c r="H331" s="17"/>
      <c r="I331" s="17"/>
      <c r="J331" s="17"/>
      <c r="K331" s="17"/>
      <c r="L331" s="17"/>
      <c r="M331" s="17"/>
      <c r="N331" s="17"/>
      <c r="O331" s="17"/>
      <c r="P331" s="17"/>
      <c r="Q331" s="17"/>
      <c r="R331" s="17"/>
      <c r="S331" s="17"/>
      <c r="T331" s="17"/>
    </row>
    <row r="332" spans="1:20" x14ac:dyDescent="0.25">
      <c r="A332" s="17"/>
      <c r="B332" s="17"/>
      <c r="C332" s="17"/>
      <c r="D332" s="17"/>
      <c r="E332" s="17"/>
      <c r="F332" s="17"/>
      <c r="G332" s="17"/>
      <c r="H332" s="17"/>
      <c r="I332" s="17"/>
      <c r="J332" s="17"/>
      <c r="K332" s="17"/>
      <c r="L332" s="17"/>
      <c r="M332" s="17"/>
      <c r="N332" s="17"/>
      <c r="O332" s="17"/>
      <c r="P332" s="17"/>
      <c r="Q332" s="17"/>
      <c r="R332" s="17"/>
      <c r="S332" s="17"/>
      <c r="T332" s="17"/>
    </row>
    <row r="333" spans="1:20" x14ac:dyDescent="0.25">
      <c r="A333" s="17"/>
      <c r="B333" s="17"/>
      <c r="C333" s="17"/>
      <c r="D333" s="17"/>
      <c r="E333" s="17"/>
      <c r="F333" s="17"/>
      <c r="G333" s="17"/>
      <c r="H333" s="17"/>
      <c r="I333" s="17"/>
      <c r="J333" s="17"/>
      <c r="K333" s="17"/>
      <c r="L333" s="17"/>
      <c r="M333" s="17"/>
      <c r="N333" s="17"/>
      <c r="O333" s="17"/>
      <c r="P333" s="17"/>
      <c r="Q333" s="17"/>
      <c r="R333" s="17"/>
      <c r="S333" s="17"/>
      <c r="T333" s="17"/>
    </row>
    <row r="334" spans="1:20" x14ac:dyDescent="0.25">
      <c r="A334" s="17"/>
      <c r="B334" s="17"/>
      <c r="C334" s="17"/>
      <c r="D334" s="17"/>
      <c r="E334" s="17"/>
      <c r="F334" s="17"/>
      <c r="G334" s="17"/>
      <c r="H334" s="17"/>
      <c r="I334" s="17"/>
      <c r="J334" s="17"/>
      <c r="K334" s="17"/>
      <c r="L334" s="17"/>
      <c r="M334" s="17"/>
      <c r="N334" s="17"/>
      <c r="O334" s="17"/>
      <c r="P334" s="17"/>
      <c r="Q334" s="17"/>
      <c r="R334" s="17"/>
      <c r="S334" s="17"/>
      <c r="T334" s="17"/>
    </row>
    <row r="335" spans="1:20" x14ac:dyDescent="0.25">
      <c r="A335" s="17"/>
      <c r="B335" s="17"/>
      <c r="C335" s="17"/>
      <c r="D335" s="17"/>
      <c r="E335" s="17"/>
      <c r="F335" s="17"/>
      <c r="G335" s="17"/>
      <c r="H335" s="17"/>
      <c r="I335" s="17"/>
      <c r="J335" s="17"/>
      <c r="K335" s="17"/>
      <c r="L335" s="17"/>
      <c r="M335" s="17"/>
      <c r="N335" s="17"/>
      <c r="O335" s="17"/>
      <c r="P335" s="17"/>
      <c r="Q335" s="17"/>
      <c r="R335" s="17"/>
      <c r="S335" s="17"/>
      <c r="T335" s="17"/>
    </row>
    <row r="336" spans="1:20" x14ac:dyDescent="0.25">
      <c r="A336" s="17"/>
      <c r="B336" s="17"/>
      <c r="C336" s="17"/>
      <c r="D336" s="17"/>
      <c r="E336" s="17"/>
      <c r="F336" s="17"/>
      <c r="G336" s="17"/>
      <c r="H336" s="17"/>
      <c r="I336" s="17"/>
      <c r="J336" s="17"/>
      <c r="K336" s="17"/>
      <c r="L336" s="17"/>
      <c r="M336" s="17"/>
      <c r="N336" s="17"/>
      <c r="O336" s="17"/>
      <c r="P336" s="17"/>
      <c r="Q336" s="17"/>
      <c r="R336" s="17"/>
      <c r="S336" s="17"/>
      <c r="T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7" sqref="N27"/>
    </sheetView>
  </sheetViews>
  <sheetFormatPr defaultColWidth="9.140625" defaultRowHeight="15.75" x14ac:dyDescent="0.25"/>
  <cols>
    <col min="1" max="1" width="9.140625" style="102"/>
    <col min="2" max="2" width="57.85546875" style="102" customWidth="1"/>
    <col min="3" max="3" width="13" style="102" customWidth="1"/>
    <col min="4" max="4" width="17.85546875" style="102" customWidth="1"/>
    <col min="5" max="6" width="19" style="102" customWidth="1"/>
    <col min="7" max="7" width="12" style="103" customWidth="1"/>
    <col min="8" max="19" width="9" style="103" customWidth="1"/>
    <col min="20" max="20" width="13.140625" style="102" customWidth="1"/>
    <col min="21" max="21" width="24.85546875" style="102" customWidth="1"/>
    <col min="22" max="16384" width="9.140625" style="102"/>
  </cols>
  <sheetData>
    <row r="1" spans="1:21" ht="18.75" x14ac:dyDescent="0.25">
      <c r="A1" s="103"/>
      <c r="B1" s="103"/>
      <c r="C1" s="103"/>
      <c r="D1" s="103"/>
      <c r="E1" s="103"/>
      <c r="F1" s="103"/>
      <c r="U1" s="32" t="s">
        <v>65</v>
      </c>
    </row>
    <row r="2" spans="1:21" ht="18.75" x14ac:dyDescent="0.3">
      <c r="A2" s="103"/>
      <c r="B2" s="103"/>
      <c r="C2" s="103"/>
      <c r="D2" s="103"/>
      <c r="E2" s="103"/>
      <c r="F2" s="103"/>
      <c r="U2" s="13" t="s">
        <v>8</v>
      </c>
    </row>
    <row r="3" spans="1:21" ht="18.75" x14ac:dyDescent="0.3">
      <c r="A3" s="103"/>
      <c r="B3" s="103"/>
      <c r="C3" s="103"/>
      <c r="D3" s="103"/>
      <c r="E3" s="103"/>
      <c r="F3" s="103"/>
      <c r="U3" s="13" t="s">
        <v>64</v>
      </c>
    </row>
    <row r="4" spans="1:21" ht="18.75" customHeight="1" x14ac:dyDescent="0.25">
      <c r="A4" s="369" t="str">
        <f>'6.1. Паспорт сетевой график'!A5:K5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row>
    <row r="5" spans="1:21" ht="18.75" x14ac:dyDescent="0.3">
      <c r="A5" s="103"/>
      <c r="B5" s="103"/>
      <c r="C5" s="103"/>
      <c r="D5" s="103"/>
      <c r="E5" s="103"/>
      <c r="F5" s="103"/>
      <c r="U5" s="13"/>
    </row>
    <row r="6" spans="1:21" ht="18.75" x14ac:dyDescent="0.25">
      <c r="A6" s="381" t="s">
        <v>7</v>
      </c>
      <c r="B6" s="381"/>
      <c r="C6" s="381"/>
      <c r="D6" s="381"/>
      <c r="E6" s="381"/>
      <c r="F6" s="381"/>
      <c r="G6" s="381"/>
      <c r="H6" s="381"/>
      <c r="I6" s="381"/>
      <c r="J6" s="381"/>
      <c r="K6" s="381"/>
      <c r="L6" s="381"/>
      <c r="M6" s="381"/>
      <c r="N6" s="381"/>
      <c r="O6" s="381"/>
      <c r="P6" s="381"/>
      <c r="Q6" s="381"/>
      <c r="R6" s="381"/>
      <c r="S6" s="381"/>
      <c r="T6" s="381"/>
      <c r="U6" s="381"/>
    </row>
    <row r="7" spans="1:21" ht="18.75" x14ac:dyDescent="0.25">
      <c r="A7" s="133"/>
      <c r="B7" s="133"/>
      <c r="C7" s="133"/>
      <c r="D7" s="133"/>
      <c r="E7" s="133"/>
      <c r="F7" s="133"/>
      <c r="G7" s="133"/>
      <c r="H7" s="133"/>
      <c r="I7" s="133"/>
      <c r="J7" s="133"/>
      <c r="K7" s="133"/>
      <c r="L7" s="133"/>
      <c r="M7" s="133"/>
      <c r="N7" s="133"/>
      <c r="O7" s="133"/>
      <c r="P7" s="133"/>
      <c r="Q7" s="133"/>
      <c r="R7" s="133"/>
      <c r="S7" s="133"/>
      <c r="T7" s="185"/>
      <c r="U7" s="185"/>
    </row>
    <row r="8" spans="1:21" x14ac:dyDescent="0.25">
      <c r="A8" s="382" t="str">
        <f>'6.1. Паспорт сетевой график'!A9</f>
        <v>Акционерное общество "Россети Янтарь"</v>
      </c>
      <c r="B8" s="382"/>
      <c r="C8" s="382"/>
      <c r="D8" s="382"/>
      <c r="E8" s="382"/>
      <c r="F8" s="382"/>
      <c r="G8" s="382"/>
      <c r="H8" s="382"/>
      <c r="I8" s="382"/>
      <c r="J8" s="382"/>
      <c r="K8" s="382"/>
      <c r="L8" s="382"/>
      <c r="M8" s="382"/>
      <c r="N8" s="382"/>
      <c r="O8" s="382"/>
      <c r="P8" s="382"/>
      <c r="Q8" s="382"/>
      <c r="R8" s="382"/>
      <c r="S8" s="382"/>
      <c r="T8" s="382"/>
      <c r="U8" s="382"/>
    </row>
    <row r="9" spans="1:21" ht="18.75" customHeight="1" x14ac:dyDescent="0.25">
      <c r="A9" s="377" t="s">
        <v>6</v>
      </c>
      <c r="B9" s="377"/>
      <c r="C9" s="377"/>
      <c r="D9" s="377"/>
      <c r="E9" s="377"/>
      <c r="F9" s="377"/>
      <c r="G9" s="377"/>
      <c r="H9" s="377"/>
      <c r="I9" s="377"/>
      <c r="J9" s="377"/>
      <c r="K9" s="377"/>
      <c r="L9" s="377"/>
      <c r="M9" s="377"/>
      <c r="N9" s="377"/>
      <c r="O9" s="377"/>
      <c r="P9" s="377"/>
      <c r="Q9" s="377"/>
      <c r="R9" s="377"/>
      <c r="S9" s="377"/>
      <c r="T9" s="377"/>
      <c r="U9" s="377"/>
    </row>
    <row r="10" spans="1:21" ht="18.75" x14ac:dyDescent="0.25">
      <c r="A10" s="133"/>
      <c r="B10" s="133"/>
      <c r="C10" s="133"/>
      <c r="D10" s="133"/>
      <c r="E10" s="133"/>
      <c r="F10" s="133"/>
      <c r="G10" s="133"/>
      <c r="H10" s="133"/>
      <c r="I10" s="133"/>
      <c r="J10" s="133"/>
      <c r="K10" s="133"/>
      <c r="L10" s="133"/>
      <c r="M10" s="133"/>
      <c r="N10" s="133"/>
      <c r="O10" s="133"/>
      <c r="P10" s="133"/>
      <c r="Q10" s="133"/>
      <c r="R10" s="133"/>
      <c r="S10" s="133"/>
      <c r="T10" s="185"/>
      <c r="U10" s="185"/>
    </row>
    <row r="11" spans="1:21" x14ac:dyDescent="0.25">
      <c r="A11" s="382" t="str">
        <f>'6.1. Паспорт сетевой график'!A12</f>
        <v>F_prj_111001_2481</v>
      </c>
      <c r="B11" s="382"/>
      <c r="C11" s="382"/>
      <c r="D11" s="382"/>
      <c r="E11" s="382"/>
      <c r="F11" s="382"/>
      <c r="G11" s="382"/>
      <c r="H11" s="382"/>
      <c r="I11" s="382"/>
      <c r="J11" s="382"/>
      <c r="K11" s="382"/>
      <c r="L11" s="382"/>
      <c r="M11" s="382"/>
      <c r="N11" s="382"/>
      <c r="O11" s="382"/>
      <c r="P11" s="382"/>
      <c r="Q11" s="382"/>
      <c r="R11" s="382"/>
      <c r="S11" s="382"/>
      <c r="T11" s="382"/>
      <c r="U11" s="382"/>
    </row>
    <row r="12" spans="1:21"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row>
    <row r="13" spans="1:21" ht="16.5" customHeight="1" x14ac:dyDescent="0.3">
      <c r="A13" s="134"/>
      <c r="B13" s="134"/>
      <c r="C13" s="134"/>
      <c r="D13" s="134"/>
      <c r="E13" s="134"/>
      <c r="F13" s="134"/>
      <c r="G13" s="134"/>
      <c r="H13" s="134"/>
      <c r="I13" s="134"/>
      <c r="J13" s="134"/>
      <c r="K13" s="134"/>
      <c r="L13" s="134"/>
      <c r="M13" s="134"/>
      <c r="N13" s="134"/>
      <c r="O13" s="134"/>
      <c r="P13" s="134"/>
      <c r="Q13" s="134"/>
      <c r="R13" s="134"/>
      <c r="S13" s="134"/>
      <c r="T13" s="105"/>
      <c r="U13" s="105"/>
    </row>
    <row r="14" spans="1:21" ht="36" customHeight="1" x14ac:dyDescent="0.25">
      <c r="A14" s="376" t="str">
        <f>'6.1. Паспорт сетевой график'!A15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76"/>
      <c r="C14" s="376"/>
      <c r="D14" s="376"/>
      <c r="E14" s="376"/>
      <c r="F14" s="376"/>
      <c r="G14" s="376"/>
      <c r="H14" s="376"/>
      <c r="I14" s="376"/>
      <c r="J14" s="376"/>
      <c r="K14" s="376"/>
      <c r="L14" s="376"/>
      <c r="M14" s="376"/>
      <c r="N14" s="376"/>
      <c r="O14" s="376"/>
      <c r="P14" s="376"/>
      <c r="Q14" s="376"/>
      <c r="R14" s="376"/>
      <c r="S14" s="376"/>
      <c r="T14" s="376"/>
      <c r="U14" s="376"/>
    </row>
    <row r="15" spans="1:21" ht="15.75" customHeight="1"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row>
    <row r="16" spans="1:21" x14ac:dyDescent="0.25">
      <c r="A16" s="468"/>
      <c r="B16" s="468"/>
      <c r="C16" s="468"/>
      <c r="D16" s="468"/>
      <c r="E16" s="468"/>
      <c r="F16" s="468"/>
      <c r="G16" s="468"/>
      <c r="H16" s="468"/>
      <c r="I16" s="468"/>
      <c r="J16" s="468"/>
      <c r="K16" s="468"/>
      <c r="L16" s="468"/>
      <c r="M16" s="468"/>
      <c r="N16" s="468"/>
      <c r="O16" s="468"/>
      <c r="P16" s="468"/>
      <c r="Q16" s="468"/>
      <c r="R16" s="468"/>
      <c r="S16" s="468"/>
      <c r="T16" s="468"/>
      <c r="U16" s="468"/>
    </row>
    <row r="17" spans="1:24" x14ac:dyDescent="0.25">
      <c r="A17" s="103"/>
      <c r="T17" s="103"/>
    </row>
    <row r="18" spans="1:24" x14ac:dyDescent="0.25">
      <c r="A18" s="469" t="s">
        <v>367</v>
      </c>
      <c r="B18" s="469"/>
      <c r="C18" s="469"/>
      <c r="D18" s="469"/>
      <c r="E18" s="469"/>
      <c r="F18" s="469"/>
      <c r="G18" s="469"/>
      <c r="H18" s="469"/>
      <c r="I18" s="469"/>
      <c r="J18" s="469"/>
      <c r="K18" s="469"/>
      <c r="L18" s="469"/>
      <c r="M18" s="469"/>
      <c r="N18" s="469"/>
      <c r="O18" s="469"/>
      <c r="P18" s="469"/>
      <c r="Q18" s="469"/>
      <c r="R18" s="469"/>
      <c r="S18" s="469"/>
      <c r="T18" s="469"/>
      <c r="U18" s="469"/>
    </row>
    <row r="19" spans="1:24" x14ac:dyDescent="0.25">
      <c r="A19" s="103"/>
      <c r="B19" s="103"/>
      <c r="C19" s="103"/>
      <c r="D19" s="103"/>
      <c r="E19" s="103"/>
      <c r="F19" s="103"/>
      <c r="T19" s="103"/>
    </row>
    <row r="20" spans="1:24" ht="33" customHeight="1" x14ac:dyDescent="0.25">
      <c r="A20" s="462" t="s">
        <v>188</v>
      </c>
      <c r="B20" s="462" t="s">
        <v>187</v>
      </c>
      <c r="C20" s="465" t="s">
        <v>186</v>
      </c>
      <c r="D20" s="465"/>
      <c r="E20" s="466" t="s">
        <v>185</v>
      </c>
      <c r="F20" s="466"/>
      <c r="G20" s="462" t="s">
        <v>620</v>
      </c>
      <c r="H20" s="471" t="s">
        <v>583</v>
      </c>
      <c r="I20" s="472"/>
      <c r="J20" s="472"/>
      <c r="K20" s="472"/>
      <c r="L20" s="471" t="s">
        <v>584</v>
      </c>
      <c r="M20" s="472"/>
      <c r="N20" s="472"/>
      <c r="O20" s="472"/>
      <c r="P20" s="471" t="s">
        <v>585</v>
      </c>
      <c r="Q20" s="472"/>
      <c r="R20" s="472"/>
      <c r="S20" s="472"/>
      <c r="T20" s="470" t="s">
        <v>184</v>
      </c>
      <c r="U20" s="470"/>
      <c r="V20" s="251"/>
      <c r="W20" s="251"/>
      <c r="X20" s="251"/>
    </row>
    <row r="21" spans="1:24" ht="99.75" customHeight="1" x14ac:dyDescent="0.25">
      <c r="A21" s="463"/>
      <c r="B21" s="463"/>
      <c r="C21" s="465"/>
      <c r="D21" s="465"/>
      <c r="E21" s="466"/>
      <c r="F21" s="466"/>
      <c r="G21" s="463"/>
      <c r="H21" s="465" t="s">
        <v>2</v>
      </c>
      <c r="I21" s="465"/>
      <c r="J21" s="465" t="s">
        <v>9</v>
      </c>
      <c r="K21" s="465"/>
      <c r="L21" s="465" t="s">
        <v>2</v>
      </c>
      <c r="M21" s="465"/>
      <c r="N21" s="465" t="s">
        <v>9</v>
      </c>
      <c r="O21" s="465"/>
      <c r="P21" s="465" t="s">
        <v>2</v>
      </c>
      <c r="Q21" s="465"/>
      <c r="R21" s="465" t="s">
        <v>9</v>
      </c>
      <c r="S21" s="465"/>
      <c r="T21" s="470"/>
      <c r="U21" s="470"/>
    </row>
    <row r="22" spans="1:24" ht="89.25" customHeight="1" x14ac:dyDescent="0.25">
      <c r="A22" s="464"/>
      <c r="B22" s="464"/>
      <c r="C22" s="321" t="s">
        <v>2</v>
      </c>
      <c r="D22" s="321" t="s">
        <v>183</v>
      </c>
      <c r="E22" s="322" t="s">
        <v>535</v>
      </c>
      <c r="F22" s="322" t="s">
        <v>621</v>
      </c>
      <c r="G22" s="464"/>
      <c r="H22" s="323" t="s">
        <v>346</v>
      </c>
      <c r="I22" s="323" t="s">
        <v>347</v>
      </c>
      <c r="J22" s="323" t="s">
        <v>346</v>
      </c>
      <c r="K22" s="323" t="s">
        <v>347</v>
      </c>
      <c r="L22" s="323" t="s">
        <v>346</v>
      </c>
      <c r="M22" s="323" t="s">
        <v>347</v>
      </c>
      <c r="N22" s="323" t="s">
        <v>346</v>
      </c>
      <c r="O22" s="323" t="s">
        <v>347</v>
      </c>
      <c r="P22" s="323" t="s">
        <v>346</v>
      </c>
      <c r="Q22" s="323" t="s">
        <v>347</v>
      </c>
      <c r="R22" s="323" t="s">
        <v>346</v>
      </c>
      <c r="S22" s="323" t="s">
        <v>347</v>
      </c>
      <c r="T22" s="321" t="s">
        <v>2</v>
      </c>
      <c r="U22" s="321" t="s">
        <v>9</v>
      </c>
    </row>
    <row r="23" spans="1:24" ht="19.5" customHeight="1" x14ac:dyDescent="0.25">
      <c r="A23" s="324">
        <v>1</v>
      </c>
      <c r="B23" s="324">
        <v>2</v>
      </c>
      <c r="C23" s="324">
        <v>3</v>
      </c>
      <c r="D23" s="324">
        <v>4</v>
      </c>
      <c r="E23" s="324">
        <v>5</v>
      </c>
      <c r="F23" s="324">
        <v>6</v>
      </c>
      <c r="G23" s="324">
        <v>7</v>
      </c>
      <c r="H23" s="324">
        <v>8</v>
      </c>
      <c r="I23" s="324">
        <v>9</v>
      </c>
      <c r="J23" s="324">
        <v>10</v>
      </c>
      <c r="K23" s="324">
        <v>11</v>
      </c>
      <c r="L23" s="324">
        <v>12</v>
      </c>
      <c r="M23" s="324">
        <v>13</v>
      </c>
      <c r="N23" s="324">
        <v>14</v>
      </c>
      <c r="O23" s="324">
        <v>15</v>
      </c>
      <c r="P23" s="324">
        <v>16</v>
      </c>
      <c r="Q23" s="324">
        <v>17</v>
      </c>
      <c r="R23" s="324">
        <v>18</v>
      </c>
      <c r="S23" s="324">
        <v>19</v>
      </c>
      <c r="T23" s="324">
        <v>20</v>
      </c>
      <c r="U23" s="324">
        <v>21</v>
      </c>
    </row>
    <row r="24" spans="1:24" ht="47.25" customHeight="1" x14ac:dyDescent="0.25">
      <c r="A24" s="325">
        <v>1</v>
      </c>
      <c r="B24" s="326" t="s">
        <v>182</v>
      </c>
      <c r="C24" s="327">
        <f>SUM(C25:C29)</f>
        <v>27.2439064</v>
      </c>
      <c r="D24" s="327">
        <f t="shared" ref="D24:F24" si="0">SUM(D25:D29)</f>
        <v>0</v>
      </c>
      <c r="E24" s="327">
        <f t="shared" si="0"/>
        <v>18.738841390000001</v>
      </c>
      <c r="F24" s="327">
        <f t="shared" si="0"/>
        <v>18.738841390000001</v>
      </c>
      <c r="G24" s="327">
        <f t="shared" ref="G24:S24" si="1">SUM(G25:G29)</f>
        <v>0</v>
      </c>
      <c r="H24" s="327">
        <f t="shared" si="1"/>
        <v>0</v>
      </c>
      <c r="I24" s="327">
        <f t="shared" si="1"/>
        <v>0</v>
      </c>
      <c r="J24" s="327">
        <f t="shared" si="1"/>
        <v>0</v>
      </c>
      <c r="K24" s="327">
        <f t="shared" si="1"/>
        <v>0</v>
      </c>
      <c r="L24" s="327">
        <f t="shared" ref="L24:M24" si="2">SUM(L25:L29)</f>
        <v>3.7477682799999998</v>
      </c>
      <c r="M24" s="327">
        <f t="shared" si="2"/>
        <v>3.7477682799999998</v>
      </c>
      <c r="N24" s="327">
        <f t="shared" ref="N24" si="3">SUM(N25:N29)</f>
        <v>0</v>
      </c>
      <c r="O24" s="327">
        <f t="shared" si="1"/>
        <v>0</v>
      </c>
      <c r="P24" s="327">
        <f t="shared" ref="P24" si="4">SUM(P25:P29)</f>
        <v>14.991073119999999</v>
      </c>
      <c r="Q24" s="327">
        <f t="shared" si="1"/>
        <v>0</v>
      </c>
      <c r="R24" s="327">
        <f t="shared" ref="R24" si="5">SUM(R25:R29)</f>
        <v>0</v>
      </c>
      <c r="S24" s="327">
        <f t="shared" si="1"/>
        <v>0</v>
      </c>
      <c r="T24" s="327">
        <f>H24+L24+P24</f>
        <v>18.738841399999998</v>
      </c>
      <c r="U24" s="328">
        <f>J24+N24+R24</f>
        <v>0</v>
      </c>
    </row>
    <row r="25" spans="1:24" ht="24" customHeight="1" x14ac:dyDescent="0.25">
      <c r="A25" s="329" t="s">
        <v>181</v>
      </c>
      <c r="B25" s="330" t="s">
        <v>180</v>
      </c>
      <c r="C25" s="327">
        <v>0</v>
      </c>
      <c r="D25" s="327">
        <v>0</v>
      </c>
      <c r="E25" s="333">
        <f>C25</f>
        <v>0</v>
      </c>
      <c r="F25" s="333">
        <f>E25-G25-J25</f>
        <v>0</v>
      </c>
      <c r="G25" s="331">
        <v>0</v>
      </c>
      <c r="H25" s="331">
        <v>0</v>
      </c>
      <c r="I25" s="331">
        <v>0</v>
      </c>
      <c r="J25" s="331">
        <v>0</v>
      </c>
      <c r="K25" s="331">
        <v>0</v>
      </c>
      <c r="L25" s="332">
        <v>0</v>
      </c>
      <c r="M25" s="332">
        <v>0</v>
      </c>
      <c r="N25" s="331">
        <v>0</v>
      </c>
      <c r="O25" s="331">
        <v>0</v>
      </c>
      <c r="P25" s="331">
        <v>0</v>
      </c>
      <c r="Q25" s="331">
        <v>0</v>
      </c>
      <c r="R25" s="331">
        <v>0</v>
      </c>
      <c r="S25" s="331">
        <v>0</v>
      </c>
      <c r="T25" s="327">
        <f t="shared" ref="T25:T64" si="6">H25+L25+P25</f>
        <v>0</v>
      </c>
      <c r="U25" s="328">
        <f t="shared" ref="U25:U64" si="7">J25+N25+R25</f>
        <v>0</v>
      </c>
    </row>
    <row r="26" spans="1:24" x14ac:dyDescent="0.25">
      <c r="A26" s="329" t="s">
        <v>179</v>
      </c>
      <c r="B26" s="330" t="s">
        <v>178</v>
      </c>
      <c r="C26" s="327">
        <v>0</v>
      </c>
      <c r="D26" s="327">
        <v>0</v>
      </c>
      <c r="E26" s="327">
        <f t="shared" ref="E26:E64" si="8">C26</f>
        <v>0</v>
      </c>
      <c r="F26" s="333">
        <f t="shared" ref="F26:F64" si="9">E26-G26-J26</f>
        <v>0</v>
      </c>
      <c r="G26" s="331">
        <v>0</v>
      </c>
      <c r="H26" s="331">
        <v>0</v>
      </c>
      <c r="I26" s="331">
        <v>0</v>
      </c>
      <c r="J26" s="331">
        <v>0</v>
      </c>
      <c r="K26" s="331">
        <v>0</v>
      </c>
      <c r="L26" s="332">
        <v>0</v>
      </c>
      <c r="M26" s="332">
        <v>0</v>
      </c>
      <c r="N26" s="331">
        <v>0</v>
      </c>
      <c r="O26" s="331">
        <v>0</v>
      </c>
      <c r="P26" s="331">
        <v>0</v>
      </c>
      <c r="Q26" s="331">
        <v>0</v>
      </c>
      <c r="R26" s="331">
        <v>0</v>
      </c>
      <c r="S26" s="331">
        <v>0</v>
      </c>
      <c r="T26" s="327">
        <f t="shared" si="6"/>
        <v>0</v>
      </c>
      <c r="U26" s="328">
        <f t="shared" si="7"/>
        <v>0</v>
      </c>
    </row>
    <row r="27" spans="1:24" ht="31.5" x14ac:dyDescent="0.25">
      <c r="A27" s="329" t="s">
        <v>177</v>
      </c>
      <c r="B27" s="330" t="s">
        <v>329</v>
      </c>
      <c r="C27" s="327">
        <v>27.2439064</v>
      </c>
      <c r="D27" s="327">
        <v>0</v>
      </c>
      <c r="E27" s="327">
        <v>18.738841390000001</v>
      </c>
      <c r="F27" s="333">
        <f t="shared" si="9"/>
        <v>18.738841390000001</v>
      </c>
      <c r="G27" s="331">
        <v>0</v>
      </c>
      <c r="H27" s="331">
        <v>0</v>
      </c>
      <c r="I27" s="331">
        <v>0</v>
      </c>
      <c r="J27" s="331">
        <v>0</v>
      </c>
      <c r="K27" s="331">
        <v>0</v>
      </c>
      <c r="L27" s="332">
        <v>3.7477682799999998</v>
      </c>
      <c r="M27" s="332">
        <v>3.7477682799999998</v>
      </c>
      <c r="N27" s="331">
        <v>0</v>
      </c>
      <c r="O27" s="331">
        <v>0</v>
      </c>
      <c r="P27" s="331">
        <v>14.991073119999999</v>
      </c>
      <c r="Q27" s="331">
        <v>0</v>
      </c>
      <c r="R27" s="331">
        <v>0</v>
      </c>
      <c r="S27" s="331">
        <v>0</v>
      </c>
      <c r="T27" s="327">
        <f t="shared" si="6"/>
        <v>18.738841399999998</v>
      </c>
      <c r="U27" s="328">
        <f t="shared" si="7"/>
        <v>0</v>
      </c>
    </row>
    <row r="28" spans="1:24" x14ac:dyDescent="0.25">
      <c r="A28" s="329" t="s">
        <v>176</v>
      </c>
      <c r="B28" s="330" t="s">
        <v>586</v>
      </c>
      <c r="C28" s="327">
        <v>0</v>
      </c>
      <c r="D28" s="327">
        <v>0</v>
      </c>
      <c r="E28" s="327">
        <f t="shared" si="8"/>
        <v>0</v>
      </c>
      <c r="F28" s="333">
        <f t="shared" si="9"/>
        <v>0</v>
      </c>
      <c r="G28" s="331">
        <v>0</v>
      </c>
      <c r="H28" s="331">
        <v>0</v>
      </c>
      <c r="I28" s="331">
        <v>0</v>
      </c>
      <c r="J28" s="331">
        <v>0</v>
      </c>
      <c r="K28" s="331">
        <v>0</v>
      </c>
      <c r="L28" s="332">
        <v>0</v>
      </c>
      <c r="M28" s="332">
        <v>0</v>
      </c>
      <c r="N28" s="331">
        <v>0</v>
      </c>
      <c r="O28" s="331">
        <v>0</v>
      </c>
      <c r="P28" s="331">
        <v>0</v>
      </c>
      <c r="Q28" s="331">
        <v>0</v>
      </c>
      <c r="R28" s="331">
        <v>0</v>
      </c>
      <c r="S28" s="331">
        <v>0</v>
      </c>
      <c r="T28" s="327">
        <f t="shared" si="6"/>
        <v>0</v>
      </c>
      <c r="U28" s="328">
        <f t="shared" si="7"/>
        <v>0</v>
      </c>
    </row>
    <row r="29" spans="1:24" x14ac:dyDescent="0.25">
      <c r="A29" s="329" t="s">
        <v>175</v>
      </c>
      <c r="B29" s="49" t="s">
        <v>174</v>
      </c>
      <c r="C29" s="327">
        <v>0</v>
      </c>
      <c r="D29" s="327">
        <v>0</v>
      </c>
      <c r="E29" s="327">
        <f t="shared" si="8"/>
        <v>0</v>
      </c>
      <c r="F29" s="333">
        <f t="shared" si="9"/>
        <v>0</v>
      </c>
      <c r="G29" s="331">
        <v>0</v>
      </c>
      <c r="H29" s="331">
        <v>0</v>
      </c>
      <c r="I29" s="331">
        <v>0</v>
      </c>
      <c r="J29" s="331">
        <v>0</v>
      </c>
      <c r="K29" s="331">
        <v>0</v>
      </c>
      <c r="L29" s="332">
        <v>0</v>
      </c>
      <c r="M29" s="332">
        <v>0</v>
      </c>
      <c r="N29" s="331">
        <v>0</v>
      </c>
      <c r="O29" s="331">
        <v>0</v>
      </c>
      <c r="P29" s="331">
        <v>0</v>
      </c>
      <c r="Q29" s="331">
        <v>0</v>
      </c>
      <c r="R29" s="331">
        <v>0</v>
      </c>
      <c r="S29" s="331">
        <v>0</v>
      </c>
      <c r="T29" s="327">
        <f t="shared" si="6"/>
        <v>0</v>
      </c>
      <c r="U29" s="328">
        <f t="shared" si="7"/>
        <v>0</v>
      </c>
    </row>
    <row r="30" spans="1:24" s="252" customFormat="1" ht="47.25" x14ac:dyDescent="0.25">
      <c r="A30" s="325" t="s">
        <v>60</v>
      </c>
      <c r="B30" s="326" t="s">
        <v>173</v>
      </c>
      <c r="C30" s="327">
        <f>SUM(C31:C34)</f>
        <v>22.823520650000003</v>
      </c>
      <c r="D30" s="327">
        <f t="shared" ref="D30:F30" si="10">SUM(D31:D34)</f>
        <v>0</v>
      </c>
      <c r="E30" s="327">
        <f t="shared" si="10"/>
        <v>15.61570116</v>
      </c>
      <c r="F30" s="327">
        <f t="shared" si="10"/>
        <v>15.61570116</v>
      </c>
      <c r="G30" s="327">
        <f t="shared" ref="G30:S30" si="11">SUM(G31:G34)</f>
        <v>0</v>
      </c>
      <c r="H30" s="327">
        <f t="shared" ref="H30" si="12">SUM(H31:H34)</f>
        <v>0</v>
      </c>
      <c r="I30" s="327">
        <f t="shared" si="11"/>
        <v>0</v>
      </c>
      <c r="J30" s="327">
        <f t="shared" si="11"/>
        <v>0</v>
      </c>
      <c r="K30" s="327">
        <f t="shared" si="11"/>
        <v>0</v>
      </c>
      <c r="L30" s="327">
        <f t="shared" ref="L30:M30" si="13">SUM(L31:L34)</f>
        <v>3.1231402300000002</v>
      </c>
      <c r="M30" s="327">
        <f t="shared" si="13"/>
        <v>3.1231402300000002</v>
      </c>
      <c r="N30" s="327">
        <f t="shared" ref="N30" si="14">SUM(N31:N34)</f>
        <v>0</v>
      </c>
      <c r="O30" s="327">
        <f t="shared" si="11"/>
        <v>0</v>
      </c>
      <c r="P30" s="327">
        <f t="shared" ref="P30" si="15">SUM(P31:P34)</f>
        <v>12.49256093</v>
      </c>
      <c r="Q30" s="327">
        <f t="shared" si="11"/>
        <v>0</v>
      </c>
      <c r="R30" s="327">
        <f t="shared" ref="R30" si="16">SUM(R31:R34)</f>
        <v>0</v>
      </c>
      <c r="S30" s="327">
        <f t="shared" si="11"/>
        <v>0</v>
      </c>
      <c r="T30" s="327">
        <f t="shared" si="6"/>
        <v>15.61570116</v>
      </c>
      <c r="U30" s="328">
        <f t="shared" si="7"/>
        <v>0</v>
      </c>
    </row>
    <row r="31" spans="1:24" x14ac:dyDescent="0.25">
      <c r="A31" s="325" t="s">
        <v>172</v>
      </c>
      <c r="B31" s="330" t="s">
        <v>171</v>
      </c>
      <c r="C31" s="327">
        <v>22.822620650000001</v>
      </c>
      <c r="D31" s="327">
        <v>0</v>
      </c>
      <c r="E31" s="327">
        <v>15.61570116</v>
      </c>
      <c r="F31" s="333">
        <f t="shared" si="9"/>
        <v>15.61570116</v>
      </c>
      <c r="G31" s="331">
        <v>0</v>
      </c>
      <c r="H31" s="331">
        <v>0</v>
      </c>
      <c r="I31" s="331">
        <v>0</v>
      </c>
      <c r="J31" s="331">
        <v>0</v>
      </c>
      <c r="K31" s="331">
        <v>0</v>
      </c>
      <c r="L31" s="332">
        <v>3.1231402300000002</v>
      </c>
      <c r="M31" s="332">
        <v>3.1231402300000002</v>
      </c>
      <c r="N31" s="331">
        <v>0</v>
      </c>
      <c r="O31" s="331">
        <v>0</v>
      </c>
      <c r="P31" s="331">
        <v>12.49256093</v>
      </c>
      <c r="Q31" s="331">
        <v>0</v>
      </c>
      <c r="R31" s="331">
        <v>0</v>
      </c>
      <c r="S31" s="331">
        <v>0</v>
      </c>
      <c r="T31" s="327">
        <f t="shared" si="6"/>
        <v>15.61570116</v>
      </c>
      <c r="U31" s="328">
        <f t="shared" si="7"/>
        <v>0</v>
      </c>
    </row>
    <row r="32" spans="1:24" ht="31.5" x14ac:dyDescent="0.25">
      <c r="A32" s="325" t="s">
        <v>170</v>
      </c>
      <c r="B32" s="330" t="s">
        <v>169</v>
      </c>
      <c r="C32" s="327">
        <v>0</v>
      </c>
      <c r="D32" s="327">
        <v>0</v>
      </c>
      <c r="E32" s="327">
        <f t="shared" si="8"/>
        <v>0</v>
      </c>
      <c r="F32" s="333">
        <f t="shared" si="9"/>
        <v>0</v>
      </c>
      <c r="G32" s="331">
        <v>0</v>
      </c>
      <c r="H32" s="331">
        <v>0</v>
      </c>
      <c r="I32" s="331">
        <v>0</v>
      </c>
      <c r="J32" s="331">
        <v>0</v>
      </c>
      <c r="K32" s="331">
        <v>0</v>
      </c>
      <c r="L32" s="331">
        <v>0</v>
      </c>
      <c r="M32" s="331">
        <v>0</v>
      </c>
      <c r="N32" s="332">
        <v>0</v>
      </c>
      <c r="O32" s="331">
        <v>0</v>
      </c>
      <c r="P32" s="331">
        <v>0</v>
      </c>
      <c r="Q32" s="331">
        <v>0</v>
      </c>
      <c r="R32" s="331">
        <v>0</v>
      </c>
      <c r="S32" s="331">
        <v>0</v>
      </c>
      <c r="T32" s="327">
        <f t="shared" si="6"/>
        <v>0</v>
      </c>
      <c r="U32" s="328">
        <f t="shared" si="7"/>
        <v>0</v>
      </c>
    </row>
    <row r="33" spans="1:21" x14ac:dyDescent="0.25">
      <c r="A33" s="325" t="s">
        <v>168</v>
      </c>
      <c r="B33" s="330" t="s">
        <v>167</v>
      </c>
      <c r="C33" s="327">
        <v>0</v>
      </c>
      <c r="D33" s="327">
        <v>0</v>
      </c>
      <c r="E33" s="327">
        <f t="shared" si="8"/>
        <v>0</v>
      </c>
      <c r="F33" s="333">
        <f t="shared" si="9"/>
        <v>0</v>
      </c>
      <c r="G33" s="331">
        <v>0</v>
      </c>
      <c r="H33" s="331">
        <v>0</v>
      </c>
      <c r="I33" s="331">
        <v>0</v>
      </c>
      <c r="J33" s="331">
        <v>0</v>
      </c>
      <c r="K33" s="331">
        <v>0</v>
      </c>
      <c r="L33" s="331">
        <v>0</v>
      </c>
      <c r="M33" s="331">
        <v>0</v>
      </c>
      <c r="N33" s="332">
        <v>0</v>
      </c>
      <c r="O33" s="331">
        <v>0</v>
      </c>
      <c r="P33" s="331">
        <v>0</v>
      </c>
      <c r="Q33" s="331">
        <v>0</v>
      </c>
      <c r="R33" s="331">
        <v>0</v>
      </c>
      <c r="S33" s="331">
        <v>0</v>
      </c>
      <c r="T33" s="327">
        <f t="shared" si="6"/>
        <v>0</v>
      </c>
      <c r="U33" s="328">
        <f t="shared" si="7"/>
        <v>0</v>
      </c>
    </row>
    <row r="34" spans="1:21" x14ac:dyDescent="0.25">
      <c r="A34" s="325" t="s">
        <v>166</v>
      </c>
      <c r="B34" s="330" t="s">
        <v>165</v>
      </c>
      <c r="C34" s="327">
        <v>8.9999999999999998E-4</v>
      </c>
      <c r="D34" s="327">
        <v>0</v>
      </c>
      <c r="E34" s="327">
        <v>0</v>
      </c>
      <c r="F34" s="333">
        <f t="shared" si="9"/>
        <v>0</v>
      </c>
      <c r="G34" s="331">
        <v>0</v>
      </c>
      <c r="H34" s="331">
        <v>0</v>
      </c>
      <c r="I34" s="331">
        <v>0</v>
      </c>
      <c r="J34" s="331">
        <v>0</v>
      </c>
      <c r="K34" s="331">
        <v>0</v>
      </c>
      <c r="L34" s="331">
        <v>0</v>
      </c>
      <c r="M34" s="331">
        <v>0</v>
      </c>
      <c r="N34" s="332">
        <v>0</v>
      </c>
      <c r="O34" s="331">
        <v>0</v>
      </c>
      <c r="P34" s="331">
        <v>0</v>
      </c>
      <c r="Q34" s="331">
        <v>0</v>
      </c>
      <c r="R34" s="331">
        <v>0</v>
      </c>
      <c r="S34" s="331">
        <v>0</v>
      </c>
      <c r="T34" s="327">
        <f t="shared" si="6"/>
        <v>0</v>
      </c>
      <c r="U34" s="328">
        <f t="shared" si="7"/>
        <v>0</v>
      </c>
    </row>
    <row r="35" spans="1:21" s="252" customFormat="1" ht="31.5" x14ac:dyDescent="0.25">
      <c r="A35" s="325" t="s">
        <v>59</v>
      </c>
      <c r="B35" s="326" t="s">
        <v>164</v>
      </c>
      <c r="C35" s="327">
        <v>0</v>
      </c>
      <c r="D35" s="327">
        <v>0</v>
      </c>
      <c r="E35" s="333">
        <f t="shared" si="8"/>
        <v>0</v>
      </c>
      <c r="F35" s="333">
        <f t="shared" si="9"/>
        <v>0</v>
      </c>
      <c r="G35" s="327">
        <v>0</v>
      </c>
      <c r="H35" s="327">
        <v>0</v>
      </c>
      <c r="I35" s="327">
        <v>0</v>
      </c>
      <c r="J35" s="327">
        <v>0</v>
      </c>
      <c r="K35" s="327">
        <v>0</v>
      </c>
      <c r="L35" s="327">
        <v>0</v>
      </c>
      <c r="M35" s="327">
        <v>0</v>
      </c>
      <c r="N35" s="334">
        <f t="shared" ref="N35:N64" si="17">L35</f>
        <v>0</v>
      </c>
      <c r="O35" s="327">
        <v>0</v>
      </c>
      <c r="P35" s="327">
        <v>0</v>
      </c>
      <c r="Q35" s="327">
        <v>0</v>
      </c>
      <c r="R35" s="327">
        <v>0</v>
      </c>
      <c r="S35" s="327">
        <v>0</v>
      </c>
      <c r="T35" s="327">
        <f t="shared" si="6"/>
        <v>0</v>
      </c>
      <c r="U35" s="328">
        <f t="shared" si="7"/>
        <v>0</v>
      </c>
    </row>
    <row r="36" spans="1:21" ht="31.5" x14ac:dyDescent="0.25">
      <c r="A36" s="329" t="s">
        <v>163</v>
      </c>
      <c r="B36" s="335" t="s">
        <v>162</v>
      </c>
      <c r="C36" s="336">
        <v>0</v>
      </c>
      <c r="D36" s="327">
        <v>0</v>
      </c>
      <c r="E36" s="327">
        <f t="shared" si="8"/>
        <v>0</v>
      </c>
      <c r="F36" s="333">
        <f t="shared" si="9"/>
        <v>0</v>
      </c>
      <c r="G36" s="331">
        <v>0</v>
      </c>
      <c r="H36" s="331">
        <v>0</v>
      </c>
      <c r="I36" s="331">
        <v>0</v>
      </c>
      <c r="J36" s="331">
        <v>0</v>
      </c>
      <c r="K36" s="331">
        <v>0</v>
      </c>
      <c r="L36" s="331">
        <v>0</v>
      </c>
      <c r="M36" s="331">
        <v>0</v>
      </c>
      <c r="N36" s="331">
        <f t="shared" si="17"/>
        <v>0</v>
      </c>
      <c r="O36" s="331">
        <v>0</v>
      </c>
      <c r="P36" s="331">
        <v>0</v>
      </c>
      <c r="Q36" s="331">
        <v>0</v>
      </c>
      <c r="R36" s="331">
        <v>0</v>
      </c>
      <c r="S36" s="331">
        <v>0</v>
      </c>
      <c r="T36" s="327">
        <f t="shared" si="6"/>
        <v>0</v>
      </c>
      <c r="U36" s="328">
        <f t="shared" si="7"/>
        <v>0</v>
      </c>
    </row>
    <row r="37" spans="1:21" x14ac:dyDescent="0.25">
      <c r="A37" s="329" t="s">
        <v>161</v>
      </c>
      <c r="B37" s="335" t="s">
        <v>151</v>
      </c>
      <c r="C37" s="336">
        <v>0</v>
      </c>
      <c r="D37" s="327">
        <v>0</v>
      </c>
      <c r="E37" s="327">
        <f t="shared" si="8"/>
        <v>0</v>
      </c>
      <c r="F37" s="333">
        <f t="shared" si="9"/>
        <v>0</v>
      </c>
      <c r="G37" s="331">
        <v>0</v>
      </c>
      <c r="H37" s="331">
        <v>0</v>
      </c>
      <c r="I37" s="331">
        <v>0</v>
      </c>
      <c r="J37" s="331">
        <v>0</v>
      </c>
      <c r="K37" s="331">
        <v>0</v>
      </c>
      <c r="L37" s="331">
        <v>0</v>
      </c>
      <c r="M37" s="331">
        <v>0</v>
      </c>
      <c r="N37" s="332">
        <f t="shared" si="17"/>
        <v>0</v>
      </c>
      <c r="O37" s="331">
        <v>0</v>
      </c>
      <c r="P37" s="331">
        <v>0</v>
      </c>
      <c r="Q37" s="331">
        <v>0</v>
      </c>
      <c r="R37" s="331">
        <v>0</v>
      </c>
      <c r="S37" s="331">
        <v>0</v>
      </c>
      <c r="T37" s="327">
        <f t="shared" si="6"/>
        <v>0</v>
      </c>
      <c r="U37" s="328">
        <f t="shared" si="7"/>
        <v>0</v>
      </c>
    </row>
    <row r="38" spans="1:21" x14ac:dyDescent="0.25">
      <c r="A38" s="329" t="s">
        <v>160</v>
      </c>
      <c r="B38" s="335" t="s">
        <v>149</v>
      </c>
      <c r="C38" s="336">
        <v>0</v>
      </c>
      <c r="D38" s="327">
        <v>0</v>
      </c>
      <c r="E38" s="327">
        <f t="shared" si="8"/>
        <v>0</v>
      </c>
      <c r="F38" s="333">
        <f t="shared" si="9"/>
        <v>0</v>
      </c>
      <c r="G38" s="331">
        <v>0</v>
      </c>
      <c r="H38" s="331">
        <v>0</v>
      </c>
      <c r="I38" s="331">
        <v>0</v>
      </c>
      <c r="J38" s="331">
        <v>0</v>
      </c>
      <c r="K38" s="331">
        <v>0</v>
      </c>
      <c r="L38" s="331">
        <v>0</v>
      </c>
      <c r="M38" s="331">
        <v>0</v>
      </c>
      <c r="N38" s="331">
        <f t="shared" si="17"/>
        <v>0</v>
      </c>
      <c r="O38" s="331">
        <v>0</v>
      </c>
      <c r="P38" s="331">
        <v>0</v>
      </c>
      <c r="Q38" s="331">
        <v>0</v>
      </c>
      <c r="R38" s="331">
        <v>0</v>
      </c>
      <c r="S38" s="331">
        <v>0</v>
      </c>
      <c r="T38" s="327">
        <f t="shared" si="6"/>
        <v>0</v>
      </c>
      <c r="U38" s="328">
        <f t="shared" si="7"/>
        <v>0</v>
      </c>
    </row>
    <row r="39" spans="1:21" ht="31.5" x14ac:dyDescent="0.25">
      <c r="A39" s="329" t="s">
        <v>159</v>
      </c>
      <c r="B39" s="330" t="s">
        <v>147</v>
      </c>
      <c r="C39" s="327">
        <f>'3.2 паспорт Техсостояние ЛЭП'!R40-'6.2. Паспорт фин осв ввод'!C40</f>
        <v>0</v>
      </c>
      <c r="D39" s="327">
        <v>0</v>
      </c>
      <c r="E39" s="327">
        <f t="shared" si="8"/>
        <v>0</v>
      </c>
      <c r="F39" s="333">
        <f t="shared" si="9"/>
        <v>0</v>
      </c>
      <c r="G39" s="331">
        <v>0</v>
      </c>
      <c r="H39" s="331">
        <v>0</v>
      </c>
      <c r="I39" s="331">
        <v>0</v>
      </c>
      <c r="J39" s="331">
        <v>0</v>
      </c>
      <c r="K39" s="331">
        <v>0</v>
      </c>
      <c r="L39" s="331">
        <v>0</v>
      </c>
      <c r="M39" s="331">
        <v>0</v>
      </c>
      <c r="N39" s="331">
        <f t="shared" si="17"/>
        <v>0</v>
      </c>
      <c r="O39" s="331">
        <v>0</v>
      </c>
      <c r="P39" s="331">
        <v>0</v>
      </c>
      <c r="Q39" s="331">
        <v>0</v>
      </c>
      <c r="R39" s="331">
        <v>0</v>
      </c>
      <c r="S39" s="331">
        <v>0</v>
      </c>
      <c r="T39" s="327">
        <f t="shared" si="6"/>
        <v>0</v>
      </c>
      <c r="U39" s="328">
        <f t="shared" si="7"/>
        <v>0</v>
      </c>
    </row>
    <row r="40" spans="1:21" ht="31.5" x14ac:dyDescent="0.25">
      <c r="A40" s="329" t="s">
        <v>158</v>
      </c>
      <c r="B40" s="330" t="s">
        <v>145</v>
      </c>
      <c r="C40" s="327">
        <f>'3.2 паспорт Техсостояние ЛЭП'!R33</f>
        <v>0</v>
      </c>
      <c r="D40" s="327">
        <v>0</v>
      </c>
      <c r="E40" s="327">
        <f t="shared" si="8"/>
        <v>0</v>
      </c>
      <c r="F40" s="333">
        <f t="shared" si="9"/>
        <v>0</v>
      </c>
      <c r="G40" s="331">
        <v>0</v>
      </c>
      <c r="H40" s="331">
        <v>0</v>
      </c>
      <c r="I40" s="331">
        <v>0</v>
      </c>
      <c r="J40" s="331">
        <v>0</v>
      </c>
      <c r="K40" s="331">
        <v>0</v>
      </c>
      <c r="L40" s="331">
        <v>0</v>
      </c>
      <c r="M40" s="331">
        <v>0</v>
      </c>
      <c r="N40" s="331">
        <f t="shared" si="17"/>
        <v>0</v>
      </c>
      <c r="O40" s="331">
        <v>0</v>
      </c>
      <c r="P40" s="331">
        <v>0</v>
      </c>
      <c r="Q40" s="331">
        <v>0</v>
      </c>
      <c r="R40" s="331">
        <v>0</v>
      </c>
      <c r="S40" s="331">
        <v>0</v>
      </c>
      <c r="T40" s="327">
        <f t="shared" si="6"/>
        <v>0</v>
      </c>
      <c r="U40" s="328">
        <f t="shared" si="7"/>
        <v>0</v>
      </c>
    </row>
    <row r="41" spans="1:21" x14ac:dyDescent="0.25">
      <c r="A41" s="329" t="s">
        <v>157</v>
      </c>
      <c r="B41" s="330" t="s">
        <v>143</v>
      </c>
      <c r="C41" s="327">
        <v>0</v>
      </c>
      <c r="D41" s="327">
        <v>0</v>
      </c>
      <c r="E41" s="327">
        <f t="shared" si="8"/>
        <v>0</v>
      </c>
      <c r="F41" s="333">
        <f t="shared" si="9"/>
        <v>0</v>
      </c>
      <c r="G41" s="331">
        <v>0</v>
      </c>
      <c r="H41" s="331">
        <v>0</v>
      </c>
      <c r="I41" s="331">
        <v>0</v>
      </c>
      <c r="J41" s="331">
        <v>0</v>
      </c>
      <c r="K41" s="331">
        <v>0</v>
      </c>
      <c r="L41" s="331">
        <v>0</v>
      </c>
      <c r="M41" s="331">
        <v>0</v>
      </c>
      <c r="N41" s="331">
        <f t="shared" si="17"/>
        <v>0</v>
      </c>
      <c r="O41" s="331">
        <v>0</v>
      </c>
      <c r="P41" s="331">
        <v>0</v>
      </c>
      <c r="Q41" s="331">
        <v>0</v>
      </c>
      <c r="R41" s="331">
        <v>0</v>
      </c>
      <c r="S41" s="331">
        <v>0</v>
      </c>
      <c r="T41" s="327">
        <f t="shared" si="6"/>
        <v>0</v>
      </c>
      <c r="U41" s="328">
        <f t="shared" si="7"/>
        <v>0</v>
      </c>
    </row>
    <row r="42" spans="1:21" ht="18.75" x14ac:dyDescent="0.25">
      <c r="A42" s="329" t="s">
        <v>156</v>
      </c>
      <c r="B42" s="335" t="s">
        <v>587</v>
      </c>
      <c r="C42" s="336">
        <v>0</v>
      </c>
      <c r="D42" s="327">
        <v>0</v>
      </c>
      <c r="E42" s="327">
        <f t="shared" si="8"/>
        <v>0</v>
      </c>
      <c r="F42" s="333">
        <f t="shared" si="9"/>
        <v>0</v>
      </c>
      <c r="G42" s="331">
        <v>0</v>
      </c>
      <c r="H42" s="331">
        <v>0</v>
      </c>
      <c r="I42" s="331">
        <v>0</v>
      </c>
      <c r="J42" s="331">
        <v>0</v>
      </c>
      <c r="K42" s="331">
        <v>0</v>
      </c>
      <c r="L42" s="331">
        <v>0</v>
      </c>
      <c r="M42" s="331">
        <v>0</v>
      </c>
      <c r="N42" s="331">
        <f t="shared" si="17"/>
        <v>0</v>
      </c>
      <c r="O42" s="331">
        <v>0</v>
      </c>
      <c r="P42" s="331">
        <v>0</v>
      </c>
      <c r="Q42" s="331">
        <v>0</v>
      </c>
      <c r="R42" s="331">
        <v>0</v>
      </c>
      <c r="S42" s="331">
        <v>0</v>
      </c>
      <c r="T42" s="327">
        <f t="shared" si="6"/>
        <v>0</v>
      </c>
      <c r="U42" s="328">
        <f t="shared" si="7"/>
        <v>0</v>
      </c>
    </row>
    <row r="43" spans="1:21" s="252" customFormat="1" x14ac:dyDescent="0.25">
      <c r="A43" s="325" t="s">
        <v>58</v>
      </c>
      <c r="B43" s="326" t="s">
        <v>155</v>
      </c>
      <c r="C43" s="327">
        <v>0</v>
      </c>
      <c r="D43" s="327">
        <v>0</v>
      </c>
      <c r="E43" s="333">
        <f t="shared" si="8"/>
        <v>0</v>
      </c>
      <c r="F43" s="333">
        <f t="shared" si="9"/>
        <v>0</v>
      </c>
      <c r="G43" s="327">
        <v>0</v>
      </c>
      <c r="H43" s="327">
        <v>0</v>
      </c>
      <c r="I43" s="327">
        <v>0</v>
      </c>
      <c r="J43" s="327">
        <v>0</v>
      </c>
      <c r="K43" s="327">
        <v>0</v>
      </c>
      <c r="L43" s="327">
        <v>0</v>
      </c>
      <c r="M43" s="327">
        <v>0</v>
      </c>
      <c r="N43" s="334">
        <f t="shared" si="17"/>
        <v>0</v>
      </c>
      <c r="O43" s="327">
        <v>0</v>
      </c>
      <c r="P43" s="327">
        <v>0</v>
      </c>
      <c r="Q43" s="327">
        <v>0</v>
      </c>
      <c r="R43" s="327">
        <v>0</v>
      </c>
      <c r="S43" s="327">
        <v>0</v>
      </c>
      <c r="T43" s="327">
        <f t="shared" si="6"/>
        <v>0</v>
      </c>
      <c r="U43" s="328">
        <f t="shared" si="7"/>
        <v>0</v>
      </c>
    </row>
    <row r="44" spans="1:21" x14ac:dyDescent="0.25">
      <c r="A44" s="329" t="s">
        <v>154</v>
      </c>
      <c r="B44" s="330" t="s">
        <v>153</v>
      </c>
      <c r="C44" s="327">
        <f t="shared" ref="C44:C48" si="18">C36</f>
        <v>0</v>
      </c>
      <c r="D44" s="327">
        <v>0</v>
      </c>
      <c r="E44" s="327">
        <f t="shared" si="8"/>
        <v>0</v>
      </c>
      <c r="F44" s="333">
        <f t="shared" si="9"/>
        <v>0</v>
      </c>
      <c r="G44" s="331">
        <v>0</v>
      </c>
      <c r="H44" s="331">
        <v>0</v>
      </c>
      <c r="I44" s="331">
        <v>0</v>
      </c>
      <c r="J44" s="331">
        <v>0</v>
      </c>
      <c r="K44" s="331">
        <v>0</v>
      </c>
      <c r="L44" s="331">
        <v>0</v>
      </c>
      <c r="M44" s="331">
        <v>0</v>
      </c>
      <c r="N44" s="331">
        <f t="shared" si="17"/>
        <v>0</v>
      </c>
      <c r="O44" s="331">
        <v>0</v>
      </c>
      <c r="P44" s="331">
        <v>0</v>
      </c>
      <c r="Q44" s="331">
        <v>0</v>
      </c>
      <c r="R44" s="331">
        <v>0</v>
      </c>
      <c r="S44" s="331">
        <v>0</v>
      </c>
      <c r="T44" s="327">
        <f t="shared" si="6"/>
        <v>0</v>
      </c>
      <c r="U44" s="328">
        <f t="shared" si="7"/>
        <v>0</v>
      </c>
    </row>
    <row r="45" spans="1:21" x14ac:dyDescent="0.25">
      <c r="A45" s="329" t="s">
        <v>152</v>
      </c>
      <c r="B45" s="330" t="s">
        <v>151</v>
      </c>
      <c r="C45" s="327">
        <f t="shared" si="18"/>
        <v>0</v>
      </c>
      <c r="D45" s="327">
        <v>0</v>
      </c>
      <c r="E45" s="327">
        <f t="shared" si="8"/>
        <v>0</v>
      </c>
      <c r="F45" s="333">
        <f t="shared" si="9"/>
        <v>0</v>
      </c>
      <c r="G45" s="331">
        <v>0</v>
      </c>
      <c r="H45" s="331">
        <v>0</v>
      </c>
      <c r="I45" s="331">
        <v>0</v>
      </c>
      <c r="J45" s="331">
        <v>0</v>
      </c>
      <c r="K45" s="331">
        <v>0</v>
      </c>
      <c r="L45" s="331">
        <v>0</v>
      </c>
      <c r="M45" s="331">
        <v>0</v>
      </c>
      <c r="N45" s="332">
        <f t="shared" si="17"/>
        <v>0</v>
      </c>
      <c r="O45" s="331">
        <v>0</v>
      </c>
      <c r="P45" s="331">
        <v>0</v>
      </c>
      <c r="Q45" s="331">
        <v>0</v>
      </c>
      <c r="R45" s="331">
        <v>0</v>
      </c>
      <c r="S45" s="331">
        <v>0</v>
      </c>
      <c r="T45" s="327">
        <f t="shared" si="6"/>
        <v>0</v>
      </c>
      <c r="U45" s="328">
        <f t="shared" si="7"/>
        <v>0</v>
      </c>
    </row>
    <row r="46" spans="1:21" x14ac:dyDescent="0.25">
      <c r="A46" s="329" t="s">
        <v>150</v>
      </c>
      <c r="B46" s="330" t="s">
        <v>149</v>
      </c>
      <c r="C46" s="327">
        <f t="shared" si="18"/>
        <v>0</v>
      </c>
      <c r="D46" s="327">
        <v>0</v>
      </c>
      <c r="E46" s="327">
        <f t="shared" si="8"/>
        <v>0</v>
      </c>
      <c r="F46" s="333">
        <f t="shared" si="9"/>
        <v>0</v>
      </c>
      <c r="G46" s="331">
        <v>0</v>
      </c>
      <c r="H46" s="331">
        <v>0</v>
      </c>
      <c r="I46" s="331">
        <v>0</v>
      </c>
      <c r="J46" s="331">
        <v>0</v>
      </c>
      <c r="K46" s="331">
        <v>0</v>
      </c>
      <c r="L46" s="331">
        <v>0</v>
      </c>
      <c r="M46" s="331">
        <v>0</v>
      </c>
      <c r="N46" s="331">
        <f t="shared" si="17"/>
        <v>0</v>
      </c>
      <c r="O46" s="331">
        <v>0</v>
      </c>
      <c r="P46" s="331">
        <v>0</v>
      </c>
      <c r="Q46" s="331">
        <v>0</v>
      </c>
      <c r="R46" s="331">
        <v>0</v>
      </c>
      <c r="S46" s="331">
        <v>0</v>
      </c>
      <c r="T46" s="327">
        <f t="shared" si="6"/>
        <v>0</v>
      </c>
      <c r="U46" s="328">
        <f t="shared" si="7"/>
        <v>0</v>
      </c>
    </row>
    <row r="47" spans="1:21" ht="31.5" x14ac:dyDescent="0.25">
      <c r="A47" s="329" t="s">
        <v>148</v>
      </c>
      <c r="B47" s="330" t="s">
        <v>147</v>
      </c>
      <c r="C47" s="327">
        <f t="shared" si="18"/>
        <v>0</v>
      </c>
      <c r="D47" s="327">
        <v>0</v>
      </c>
      <c r="E47" s="327">
        <f t="shared" si="8"/>
        <v>0</v>
      </c>
      <c r="F47" s="333">
        <f t="shared" si="9"/>
        <v>0</v>
      </c>
      <c r="G47" s="331">
        <v>0</v>
      </c>
      <c r="H47" s="331">
        <v>0</v>
      </c>
      <c r="I47" s="331">
        <v>0</v>
      </c>
      <c r="J47" s="331">
        <v>0</v>
      </c>
      <c r="K47" s="331">
        <v>0</v>
      </c>
      <c r="L47" s="331">
        <v>0</v>
      </c>
      <c r="M47" s="331">
        <v>0</v>
      </c>
      <c r="N47" s="331">
        <f t="shared" si="17"/>
        <v>0</v>
      </c>
      <c r="O47" s="331">
        <v>0</v>
      </c>
      <c r="P47" s="331">
        <v>0</v>
      </c>
      <c r="Q47" s="331">
        <v>0</v>
      </c>
      <c r="R47" s="331">
        <v>0</v>
      </c>
      <c r="S47" s="331">
        <v>0</v>
      </c>
      <c r="T47" s="327">
        <f t="shared" si="6"/>
        <v>0</v>
      </c>
      <c r="U47" s="328">
        <f t="shared" si="7"/>
        <v>0</v>
      </c>
    </row>
    <row r="48" spans="1:21" ht="31.5" x14ac:dyDescent="0.25">
      <c r="A48" s="329" t="s">
        <v>146</v>
      </c>
      <c r="B48" s="330" t="s">
        <v>145</v>
      </c>
      <c r="C48" s="327">
        <f t="shared" si="18"/>
        <v>0</v>
      </c>
      <c r="D48" s="327">
        <v>0</v>
      </c>
      <c r="E48" s="327">
        <f t="shared" si="8"/>
        <v>0</v>
      </c>
      <c r="F48" s="333">
        <f t="shared" si="9"/>
        <v>0</v>
      </c>
      <c r="G48" s="331">
        <v>0</v>
      </c>
      <c r="H48" s="331">
        <v>0</v>
      </c>
      <c r="I48" s="331">
        <v>0</v>
      </c>
      <c r="J48" s="331">
        <v>0</v>
      </c>
      <c r="K48" s="331">
        <v>0</v>
      </c>
      <c r="L48" s="331">
        <v>0</v>
      </c>
      <c r="M48" s="331">
        <v>0</v>
      </c>
      <c r="N48" s="331">
        <f t="shared" si="17"/>
        <v>0</v>
      </c>
      <c r="O48" s="331">
        <v>0</v>
      </c>
      <c r="P48" s="331">
        <v>0</v>
      </c>
      <c r="Q48" s="331">
        <v>0</v>
      </c>
      <c r="R48" s="331">
        <v>0</v>
      </c>
      <c r="S48" s="331">
        <v>0</v>
      </c>
      <c r="T48" s="327">
        <f t="shared" si="6"/>
        <v>0</v>
      </c>
      <c r="U48" s="328">
        <f t="shared" si="7"/>
        <v>0</v>
      </c>
    </row>
    <row r="49" spans="1:21" x14ac:dyDescent="0.25">
      <c r="A49" s="329" t="s">
        <v>144</v>
      </c>
      <c r="B49" s="330" t="s">
        <v>143</v>
      </c>
      <c r="C49" s="327">
        <f>C41</f>
        <v>0</v>
      </c>
      <c r="D49" s="327">
        <v>0</v>
      </c>
      <c r="E49" s="327">
        <f t="shared" si="8"/>
        <v>0</v>
      </c>
      <c r="F49" s="333">
        <f t="shared" si="9"/>
        <v>0</v>
      </c>
      <c r="G49" s="331">
        <v>0</v>
      </c>
      <c r="H49" s="331">
        <v>0</v>
      </c>
      <c r="I49" s="331">
        <v>0</v>
      </c>
      <c r="J49" s="331">
        <v>0</v>
      </c>
      <c r="K49" s="331">
        <v>0</v>
      </c>
      <c r="L49" s="331">
        <v>0</v>
      </c>
      <c r="M49" s="331">
        <v>0</v>
      </c>
      <c r="N49" s="331">
        <f t="shared" si="17"/>
        <v>0</v>
      </c>
      <c r="O49" s="331">
        <v>0</v>
      </c>
      <c r="P49" s="331">
        <v>0</v>
      </c>
      <c r="Q49" s="331">
        <v>0</v>
      </c>
      <c r="R49" s="331">
        <v>0</v>
      </c>
      <c r="S49" s="331">
        <v>0</v>
      </c>
      <c r="T49" s="327">
        <f t="shared" si="6"/>
        <v>0</v>
      </c>
      <c r="U49" s="328">
        <f t="shared" si="7"/>
        <v>0</v>
      </c>
    </row>
    <row r="50" spans="1:21" ht="18.75" x14ac:dyDescent="0.25">
      <c r="A50" s="329" t="s">
        <v>142</v>
      </c>
      <c r="B50" s="335" t="s">
        <v>587</v>
      </c>
      <c r="C50" s="327">
        <f t="shared" ref="C50" si="19">C42</f>
        <v>0</v>
      </c>
      <c r="D50" s="327">
        <v>0</v>
      </c>
      <c r="E50" s="327">
        <f t="shared" si="8"/>
        <v>0</v>
      </c>
      <c r="F50" s="333">
        <f t="shared" si="9"/>
        <v>0</v>
      </c>
      <c r="G50" s="331">
        <v>0</v>
      </c>
      <c r="H50" s="331">
        <v>0</v>
      </c>
      <c r="I50" s="331">
        <v>0</v>
      </c>
      <c r="J50" s="331">
        <v>0</v>
      </c>
      <c r="K50" s="331">
        <v>0</v>
      </c>
      <c r="L50" s="331">
        <v>0</v>
      </c>
      <c r="M50" s="331">
        <v>0</v>
      </c>
      <c r="N50" s="331">
        <f t="shared" si="17"/>
        <v>0</v>
      </c>
      <c r="O50" s="331">
        <v>0</v>
      </c>
      <c r="P50" s="331">
        <v>0</v>
      </c>
      <c r="Q50" s="331">
        <v>0</v>
      </c>
      <c r="R50" s="331">
        <v>0</v>
      </c>
      <c r="S50" s="331">
        <v>0</v>
      </c>
      <c r="T50" s="327">
        <f t="shared" si="6"/>
        <v>0</v>
      </c>
      <c r="U50" s="328">
        <f t="shared" si="7"/>
        <v>0</v>
      </c>
    </row>
    <row r="51" spans="1:21" s="252" customFormat="1" ht="35.25" customHeight="1" x14ac:dyDescent="0.25">
      <c r="A51" s="325" t="s">
        <v>57</v>
      </c>
      <c r="B51" s="326" t="s">
        <v>141</v>
      </c>
      <c r="C51" s="327">
        <v>0</v>
      </c>
      <c r="D51" s="327">
        <v>0</v>
      </c>
      <c r="E51" s="333">
        <f t="shared" si="8"/>
        <v>0</v>
      </c>
      <c r="F51" s="333">
        <f t="shared" si="9"/>
        <v>0</v>
      </c>
      <c r="G51" s="327">
        <v>0</v>
      </c>
      <c r="H51" s="327">
        <v>0</v>
      </c>
      <c r="I51" s="327">
        <v>0</v>
      </c>
      <c r="J51" s="327">
        <v>0</v>
      </c>
      <c r="K51" s="327">
        <v>0</v>
      </c>
      <c r="L51" s="327">
        <v>0</v>
      </c>
      <c r="M51" s="327">
        <v>0</v>
      </c>
      <c r="N51" s="334">
        <f t="shared" si="17"/>
        <v>0</v>
      </c>
      <c r="O51" s="327">
        <v>0</v>
      </c>
      <c r="P51" s="327">
        <v>0</v>
      </c>
      <c r="Q51" s="327">
        <v>0</v>
      </c>
      <c r="R51" s="327">
        <v>0</v>
      </c>
      <c r="S51" s="327">
        <v>0</v>
      </c>
      <c r="T51" s="327">
        <f t="shared" si="6"/>
        <v>0</v>
      </c>
      <c r="U51" s="328">
        <f t="shared" si="7"/>
        <v>0</v>
      </c>
    </row>
    <row r="52" spans="1:21" x14ac:dyDescent="0.25">
      <c r="A52" s="329" t="s">
        <v>140</v>
      </c>
      <c r="B52" s="330" t="s">
        <v>139</v>
      </c>
      <c r="C52" s="327">
        <v>0</v>
      </c>
      <c r="D52" s="327">
        <v>0</v>
      </c>
      <c r="E52" s="327">
        <f t="shared" si="8"/>
        <v>0</v>
      </c>
      <c r="F52" s="333">
        <f t="shared" si="9"/>
        <v>0</v>
      </c>
      <c r="G52" s="331">
        <v>0</v>
      </c>
      <c r="H52" s="331">
        <v>0</v>
      </c>
      <c r="I52" s="331">
        <v>0</v>
      </c>
      <c r="J52" s="331">
        <v>0</v>
      </c>
      <c r="K52" s="331">
        <v>0</v>
      </c>
      <c r="L52" s="331">
        <v>0</v>
      </c>
      <c r="M52" s="331">
        <v>0</v>
      </c>
      <c r="N52" s="331">
        <f t="shared" si="17"/>
        <v>0</v>
      </c>
      <c r="O52" s="331">
        <v>0</v>
      </c>
      <c r="P52" s="331">
        <v>0</v>
      </c>
      <c r="Q52" s="331">
        <v>0</v>
      </c>
      <c r="R52" s="331">
        <v>0</v>
      </c>
      <c r="S52" s="331">
        <v>0</v>
      </c>
      <c r="T52" s="327">
        <f t="shared" si="6"/>
        <v>0</v>
      </c>
      <c r="U52" s="328">
        <f t="shared" si="7"/>
        <v>0</v>
      </c>
    </row>
    <row r="53" spans="1:21" x14ac:dyDescent="0.25">
      <c r="A53" s="329" t="s">
        <v>138</v>
      </c>
      <c r="B53" s="330" t="s">
        <v>132</v>
      </c>
      <c r="C53" s="327">
        <v>0</v>
      </c>
      <c r="D53" s="327">
        <v>0</v>
      </c>
      <c r="E53" s="327">
        <f t="shared" si="8"/>
        <v>0</v>
      </c>
      <c r="F53" s="333">
        <f t="shared" si="9"/>
        <v>0</v>
      </c>
      <c r="G53" s="331">
        <v>0</v>
      </c>
      <c r="H53" s="331">
        <v>0</v>
      </c>
      <c r="I53" s="331">
        <v>0</v>
      </c>
      <c r="J53" s="331">
        <v>0</v>
      </c>
      <c r="K53" s="331">
        <v>0</v>
      </c>
      <c r="L53" s="331">
        <v>0</v>
      </c>
      <c r="M53" s="331">
        <v>0</v>
      </c>
      <c r="N53" s="332">
        <f t="shared" si="17"/>
        <v>0</v>
      </c>
      <c r="O53" s="331">
        <v>0</v>
      </c>
      <c r="P53" s="331">
        <v>0</v>
      </c>
      <c r="Q53" s="331">
        <v>0</v>
      </c>
      <c r="R53" s="331">
        <v>0</v>
      </c>
      <c r="S53" s="331">
        <v>0</v>
      </c>
      <c r="T53" s="327">
        <f t="shared" si="6"/>
        <v>0</v>
      </c>
      <c r="U53" s="328">
        <f t="shared" si="7"/>
        <v>0</v>
      </c>
    </row>
    <row r="54" spans="1:21" x14ac:dyDescent="0.25">
      <c r="A54" s="329" t="s">
        <v>137</v>
      </c>
      <c r="B54" s="335" t="s">
        <v>131</v>
      </c>
      <c r="C54" s="336">
        <f>C45</f>
        <v>0</v>
      </c>
      <c r="D54" s="327">
        <v>0</v>
      </c>
      <c r="E54" s="327">
        <f t="shared" si="8"/>
        <v>0</v>
      </c>
      <c r="F54" s="333">
        <f t="shared" si="9"/>
        <v>0</v>
      </c>
      <c r="G54" s="331">
        <v>0</v>
      </c>
      <c r="H54" s="331">
        <v>0</v>
      </c>
      <c r="I54" s="331">
        <v>0</v>
      </c>
      <c r="J54" s="331">
        <v>0</v>
      </c>
      <c r="K54" s="331">
        <v>0</v>
      </c>
      <c r="L54" s="331">
        <v>0</v>
      </c>
      <c r="M54" s="331">
        <v>0</v>
      </c>
      <c r="N54" s="331">
        <f t="shared" si="17"/>
        <v>0</v>
      </c>
      <c r="O54" s="331">
        <v>0</v>
      </c>
      <c r="P54" s="331">
        <v>0</v>
      </c>
      <c r="Q54" s="331">
        <v>0</v>
      </c>
      <c r="R54" s="331">
        <v>0</v>
      </c>
      <c r="S54" s="331">
        <v>0</v>
      </c>
      <c r="T54" s="327">
        <f t="shared" si="6"/>
        <v>0</v>
      </c>
      <c r="U54" s="328">
        <f t="shared" si="7"/>
        <v>0</v>
      </c>
    </row>
    <row r="55" spans="1:21" x14ac:dyDescent="0.25">
      <c r="A55" s="329" t="s">
        <v>136</v>
      </c>
      <c r="B55" s="335" t="s">
        <v>130</v>
      </c>
      <c r="C55" s="336">
        <v>0</v>
      </c>
      <c r="D55" s="327">
        <v>0</v>
      </c>
      <c r="E55" s="327">
        <f t="shared" si="8"/>
        <v>0</v>
      </c>
      <c r="F55" s="333">
        <f t="shared" si="9"/>
        <v>0</v>
      </c>
      <c r="G55" s="331">
        <v>0</v>
      </c>
      <c r="H55" s="331">
        <v>0</v>
      </c>
      <c r="I55" s="331">
        <v>0</v>
      </c>
      <c r="J55" s="331">
        <v>0</v>
      </c>
      <c r="K55" s="331">
        <v>0</v>
      </c>
      <c r="L55" s="331">
        <v>0</v>
      </c>
      <c r="M55" s="331">
        <v>0</v>
      </c>
      <c r="N55" s="331">
        <f t="shared" si="17"/>
        <v>0</v>
      </c>
      <c r="O55" s="331">
        <v>0</v>
      </c>
      <c r="P55" s="331">
        <v>0</v>
      </c>
      <c r="Q55" s="331">
        <v>0</v>
      </c>
      <c r="R55" s="331">
        <v>0</v>
      </c>
      <c r="S55" s="331">
        <v>0</v>
      </c>
      <c r="T55" s="327">
        <f t="shared" si="6"/>
        <v>0</v>
      </c>
      <c r="U55" s="328">
        <f t="shared" si="7"/>
        <v>0</v>
      </c>
    </row>
    <row r="56" spans="1:21" x14ac:dyDescent="0.25">
      <c r="A56" s="329" t="s">
        <v>135</v>
      </c>
      <c r="B56" s="335" t="s">
        <v>129</v>
      </c>
      <c r="C56" s="336">
        <f>C47+C48+C49</f>
        <v>0</v>
      </c>
      <c r="D56" s="327">
        <v>0</v>
      </c>
      <c r="E56" s="327">
        <f t="shared" si="8"/>
        <v>0</v>
      </c>
      <c r="F56" s="333">
        <f t="shared" si="9"/>
        <v>0</v>
      </c>
      <c r="G56" s="331">
        <v>0</v>
      </c>
      <c r="H56" s="331">
        <v>0</v>
      </c>
      <c r="I56" s="331">
        <v>0</v>
      </c>
      <c r="J56" s="331">
        <v>0</v>
      </c>
      <c r="K56" s="331">
        <v>0</v>
      </c>
      <c r="L56" s="331">
        <v>0</v>
      </c>
      <c r="M56" s="331">
        <v>0</v>
      </c>
      <c r="N56" s="331">
        <f t="shared" si="17"/>
        <v>0</v>
      </c>
      <c r="O56" s="331">
        <v>0</v>
      </c>
      <c r="P56" s="331">
        <v>0</v>
      </c>
      <c r="Q56" s="331">
        <v>0</v>
      </c>
      <c r="R56" s="331">
        <v>0</v>
      </c>
      <c r="S56" s="331">
        <v>0</v>
      </c>
      <c r="T56" s="327">
        <f t="shared" si="6"/>
        <v>0</v>
      </c>
      <c r="U56" s="328">
        <f t="shared" si="7"/>
        <v>0</v>
      </c>
    </row>
    <row r="57" spans="1:21" ht="18.75" x14ac:dyDescent="0.25">
      <c r="A57" s="329" t="s">
        <v>134</v>
      </c>
      <c r="B57" s="335" t="s">
        <v>588</v>
      </c>
      <c r="C57" s="336">
        <f>C50</f>
        <v>0</v>
      </c>
      <c r="D57" s="327">
        <v>0</v>
      </c>
      <c r="E57" s="327">
        <f t="shared" si="8"/>
        <v>0</v>
      </c>
      <c r="F57" s="333">
        <f t="shared" si="9"/>
        <v>0</v>
      </c>
      <c r="G57" s="331">
        <v>0</v>
      </c>
      <c r="H57" s="331">
        <v>0</v>
      </c>
      <c r="I57" s="331">
        <v>0</v>
      </c>
      <c r="J57" s="331">
        <v>0</v>
      </c>
      <c r="K57" s="331">
        <v>0</v>
      </c>
      <c r="L57" s="331">
        <v>0</v>
      </c>
      <c r="M57" s="331">
        <v>0</v>
      </c>
      <c r="N57" s="331">
        <f t="shared" si="17"/>
        <v>0</v>
      </c>
      <c r="O57" s="331">
        <v>0</v>
      </c>
      <c r="P57" s="331">
        <v>0</v>
      </c>
      <c r="Q57" s="331">
        <v>0</v>
      </c>
      <c r="R57" s="331">
        <v>0</v>
      </c>
      <c r="S57" s="331">
        <v>0</v>
      </c>
      <c r="T57" s="327">
        <f t="shared" si="6"/>
        <v>0</v>
      </c>
      <c r="U57" s="328">
        <f t="shared" si="7"/>
        <v>0</v>
      </c>
    </row>
    <row r="58" spans="1:21" s="252" customFormat="1" ht="36.75" customHeight="1" x14ac:dyDescent="0.25">
      <c r="A58" s="325" t="s">
        <v>56</v>
      </c>
      <c r="B58" s="337" t="s">
        <v>212</v>
      </c>
      <c r="C58" s="336">
        <v>0</v>
      </c>
      <c r="D58" s="327">
        <v>0</v>
      </c>
      <c r="E58" s="333">
        <f t="shared" si="8"/>
        <v>0</v>
      </c>
      <c r="F58" s="333">
        <f t="shared" si="9"/>
        <v>0</v>
      </c>
      <c r="G58" s="327">
        <v>0</v>
      </c>
      <c r="H58" s="327">
        <v>0</v>
      </c>
      <c r="I58" s="327">
        <v>0</v>
      </c>
      <c r="J58" s="327">
        <v>0</v>
      </c>
      <c r="K58" s="327">
        <v>0</v>
      </c>
      <c r="L58" s="327">
        <v>0</v>
      </c>
      <c r="M58" s="327">
        <v>0</v>
      </c>
      <c r="N58" s="334">
        <f t="shared" si="17"/>
        <v>0</v>
      </c>
      <c r="O58" s="327">
        <v>0</v>
      </c>
      <c r="P58" s="327">
        <v>0</v>
      </c>
      <c r="Q58" s="327">
        <v>0</v>
      </c>
      <c r="R58" s="327">
        <v>0</v>
      </c>
      <c r="S58" s="327">
        <v>0</v>
      </c>
      <c r="T58" s="327">
        <f t="shared" si="6"/>
        <v>0</v>
      </c>
      <c r="U58" s="328">
        <f t="shared" si="7"/>
        <v>0</v>
      </c>
    </row>
    <row r="59" spans="1:21" s="252" customFormat="1" x14ac:dyDescent="0.25">
      <c r="A59" s="325" t="s">
        <v>54</v>
      </c>
      <c r="B59" s="326" t="s">
        <v>133</v>
      </c>
      <c r="C59" s="327">
        <v>0</v>
      </c>
      <c r="D59" s="327">
        <v>0</v>
      </c>
      <c r="E59" s="333">
        <f t="shared" si="8"/>
        <v>0</v>
      </c>
      <c r="F59" s="333">
        <f t="shared" si="9"/>
        <v>0</v>
      </c>
      <c r="G59" s="327">
        <v>0</v>
      </c>
      <c r="H59" s="327">
        <v>0</v>
      </c>
      <c r="I59" s="327">
        <v>0</v>
      </c>
      <c r="J59" s="327">
        <v>0</v>
      </c>
      <c r="K59" s="327">
        <v>0</v>
      </c>
      <c r="L59" s="327">
        <v>0</v>
      </c>
      <c r="M59" s="327">
        <v>0</v>
      </c>
      <c r="N59" s="334">
        <f t="shared" si="17"/>
        <v>0</v>
      </c>
      <c r="O59" s="327">
        <v>0</v>
      </c>
      <c r="P59" s="327">
        <v>0</v>
      </c>
      <c r="Q59" s="327">
        <v>0</v>
      </c>
      <c r="R59" s="327">
        <v>0</v>
      </c>
      <c r="S59" s="327">
        <v>0</v>
      </c>
      <c r="T59" s="327">
        <f t="shared" si="6"/>
        <v>0</v>
      </c>
      <c r="U59" s="328">
        <f t="shared" si="7"/>
        <v>0</v>
      </c>
    </row>
    <row r="60" spans="1:21" x14ac:dyDescent="0.25">
      <c r="A60" s="329" t="s">
        <v>206</v>
      </c>
      <c r="B60" s="338" t="s">
        <v>153</v>
      </c>
      <c r="C60" s="339">
        <v>0</v>
      </c>
      <c r="D60" s="327">
        <v>0</v>
      </c>
      <c r="E60" s="327">
        <f t="shared" si="8"/>
        <v>0</v>
      </c>
      <c r="F60" s="333">
        <f t="shared" si="9"/>
        <v>0</v>
      </c>
      <c r="G60" s="331">
        <v>0</v>
      </c>
      <c r="H60" s="331">
        <v>0</v>
      </c>
      <c r="I60" s="331">
        <v>0</v>
      </c>
      <c r="J60" s="331">
        <v>0</v>
      </c>
      <c r="K60" s="331">
        <v>0</v>
      </c>
      <c r="L60" s="331">
        <v>0</v>
      </c>
      <c r="M60" s="331">
        <v>0</v>
      </c>
      <c r="N60" s="331">
        <f t="shared" si="17"/>
        <v>0</v>
      </c>
      <c r="O60" s="331">
        <v>0</v>
      </c>
      <c r="P60" s="331">
        <v>0</v>
      </c>
      <c r="Q60" s="331">
        <v>0</v>
      </c>
      <c r="R60" s="331">
        <v>0</v>
      </c>
      <c r="S60" s="331">
        <v>0</v>
      </c>
      <c r="T60" s="327">
        <f t="shared" si="6"/>
        <v>0</v>
      </c>
      <c r="U60" s="328">
        <f t="shared" si="7"/>
        <v>0</v>
      </c>
    </row>
    <row r="61" spans="1:21" x14ac:dyDescent="0.25">
      <c r="A61" s="329" t="s">
        <v>207</v>
      </c>
      <c r="B61" s="338" t="s">
        <v>151</v>
      </c>
      <c r="C61" s="339">
        <v>0</v>
      </c>
      <c r="D61" s="327">
        <v>0</v>
      </c>
      <c r="E61" s="327">
        <f t="shared" si="8"/>
        <v>0</v>
      </c>
      <c r="F61" s="333">
        <f t="shared" si="9"/>
        <v>0</v>
      </c>
      <c r="G61" s="331">
        <v>0</v>
      </c>
      <c r="H61" s="331">
        <v>0</v>
      </c>
      <c r="I61" s="331">
        <v>0</v>
      </c>
      <c r="J61" s="331">
        <v>0</v>
      </c>
      <c r="K61" s="331">
        <v>0</v>
      </c>
      <c r="L61" s="331">
        <v>0</v>
      </c>
      <c r="M61" s="331">
        <v>0</v>
      </c>
      <c r="N61" s="331">
        <f t="shared" si="17"/>
        <v>0</v>
      </c>
      <c r="O61" s="331">
        <v>0</v>
      </c>
      <c r="P61" s="331">
        <v>0</v>
      </c>
      <c r="Q61" s="331">
        <v>0</v>
      </c>
      <c r="R61" s="331">
        <v>0</v>
      </c>
      <c r="S61" s="331">
        <v>0</v>
      </c>
      <c r="T61" s="327">
        <f t="shared" si="6"/>
        <v>0</v>
      </c>
      <c r="U61" s="328">
        <f t="shared" si="7"/>
        <v>0</v>
      </c>
    </row>
    <row r="62" spans="1:21" x14ac:dyDescent="0.25">
      <c r="A62" s="329" t="s">
        <v>208</v>
      </c>
      <c r="B62" s="338" t="s">
        <v>149</v>
      </c>
      <c r="C62" s="339">
        <v>0</v>
      </c>
      <c r="D62" s="327">
        <v>0</v>
      </c>
      <c r="E62" s="327">
        <f t="shared" si="8"/>
        <v>0</v>
      </c>
      <c r="F62" s="333">
        <f t="shared" si="9"/>
        <v>0</v>
      </c>
      <c r="G62" s="331">
        <v>0</v>
      </c>
      <c r="H62" s="331">
        <v>0</v>
      </c>
      <c r="I62" s="331">
        <v>0</v>
      </c>
      <c r="J62" s="331">
        <v>0</v>
      </c>
      <c r="K62" s="331">
        <v>0</v>
      </c>
      <c r="L62" s="331">
        <v>0</v>
      </c>
      <c r="M62" s="331">
        <v>0</v>
      </c>
      <c r="N62" s="331">
        <f t="shared" si="17"/>
        <v>0</v>
      </c>
      <c r="O62" s="331">
        <v>0</v>
      </c>
      <c r="P62" s="331">
        <v>0</v>
      </c>
      <c r="Q62" s="331">
        <v>0</v>
      </c>
      <c r="R62" s="331">
        <v>0</v>
      </c>
      <c r="S62" s="331">
        <v>0</v>
      </c>
      <c r="T62" s="327">
        <f t="shared" si="6"/>
        <v>0</v>
      </c>
      <c r="U62" s="328">
        <f t="shared" si="7"/>
        <v>0</v>
      </c>
    </row>
    <row r="63" spans="1:21" x14ac:dyDescent="0.25">
      <c r="A63" s="329" t="s">
        <v>209</v>
      </c>
      <c r="B63" s="338" t="s">
        <v>211</v>
      </c>
      <c r="C63" s="339">
        <f>'3.2 паспорт Техсостояние ЛЭП'!Q40</f>
        <v>0</v>
      </c>
      <c r="D63" s="327">
        <v>0</v>
      </c>
      <c r="E63" s="327">
        <f t="shared" si="8"/>
        <v>0</v>
      </c>
      <c r="F63" s="333">
        <f t="shared" si="9"/>
        <v>0</v>
      </c>
      <c r="G63" s="331">
        <v>0</v>
      </c>
      <c r="H63" s="331">
        <v>0</v>
      </c>
      <c r="I63" s="331">
        <v>0</v>
      </c>
      <c r="J63" s="331">
        <v>0</v>
      </c>
      <c r="K63" s="331">
        <v>0</v>
      </c>
      <c r="L63" s="331">
        <v>0</v>
      </c>
      <c r="M63" s="331">
        <v>0</v>
      </c>
      <c r="N63" s="331">
        <f t="shared" si="17"/>
        <v>0</v>
      </c>
      <c r="O63" s="331">
        <v>0</v>
      </c>
      <c r="P63" s="331">
        <v>0</v>
      </c>
      <c r="Q63" s="331">
        <v>0</v>
      </c>
      <c r="R63" s="331">
        <v>0</v>
      </c>
      <c r="S63" s="331">
        <v>0</v>
      </c>
      <c r="T63" s="327">
        <f t="shared" si="6"/>
        <v>0</v>
      </c>
      <c r="U63" s="328">
        <f t="shared" si="7"/>
        <v>0</v>
      </c>
    </row>
    <row r="64" spans="1:21" ht="18.75" x14ac:dyDescent="0.25">
      <c r="A64" s="329" t="s">
        <v>210</v>
      </c>
      <c r="B64" s="335" t="s">
        <v>588</v>
      </c>
      <c r="C64" s="336">
        <v>0</v>
      </c>
      <c r="D64" s="327">
        <v>0</v>
      </c>
      <c r="E64" s="327">
        <f t="shared" si="8"/>
        <v>0</v>
      </c>
      <c r="F64" s="333">
        <f t="shared" si="9"/>
        <v>0</v>
      </c>
      <c r="G64" s="331">
        <v>0</v>
      </c>
      <c r="H64" s="331">
        <v>0</v>
      </c>
      <c r="I64" s="331">
        <v>0</v>
      </c>
      <c r="J64" s="331">
        <v>0</v>
      </c>
      <c r="K64" s="331">
        <v>0</v>
      </c>
      <c r="L64" s="331">
        <v>0</v>
      </c>
      <c r="M64" s="331">
        <v>0</v>
      </c>
      <c r="N64" s="331">
        <f t="shared" si="17"/>
        <v>0</v>
      </c>
      <c r="O64" s="331">
        <v>0</v>
      </c>
      <c r="P64" s="331">
        <f t="shared" ref="P64" si="20">C64</f>
        <v>0</v>
      </c>
      <c r="Q64" s="331">
        <v>0</v>
      </c>
      <c r="R64" s="331">
        <v>0</v>
      </c>
      <c r="S64" s="331">
        <v>0</v>
      </c>
      <c r="T64" s="327">
        <f t="shared" si="6"/>
        <v>0</v>
      </c>
      <c r="U64" s="328">
        <f t="shared" si="7"/>
        <v>0</v>
      </c>
    </row>
    <row r="65" spans="1:20" x14ac:dyDescent="0.25">
      <c r="A65" s="47"/>
      <c r="B65" s="48"/>
      <c r="C65" s="48"/>
      <c r="D65" s="48"/>
      <c r="E65" s="48"/>
      <c r="F65" s="48"/>
      <c r="G65" s="48"/>
      <c r="H65" s="48"/>
      <c r="I65" s="48"/>
      <c r="J65" s="48"/>
      <c r="K65" s="48"/>
      <c r="L65" s="48"/>
      <c r="M65" s="48"/>
      <c r="N65" s="48"/>
      <c r="O65" s="48"/>
      <c r="P65" s="48"/>
      <c r="Q65" s="48"/>
      <c r="R65" s="48"/>
      <c r="S65" s="48"/>
      <c r="T65" s="103"/>
    </row>
    <row r="66" spans="1:20" ht="54" customHeight="1" x14ac:dyDescent="0.25">
      <c r="A66" s="103"/>
      <c r="B66" s="459"/>
      <c r="C66" s="459"/>
      <c r="D66" s="459"/>
      <c r="E66" s="459"/>
      <c r="F66" s="459"/>
      <c r="G66" s="459"/>
      <c r="H66" s="459"/>
      <c r="I66" s="459"/>
      <c r="J66" s="459"/>
      <c r="K66" s="459"/>
      <c r="L66" s="459"/>
      <c r="M66" s="459"/>
      <c r="N66" s="459"/>
      <c r="O66" s="459"/>
      <c r="P66" s="459"/>
      <c r="Q66" s="459"/>
      <c r="R66" s="319"/>
      <c r="S66" s="319"/>
      <c r="T66" s="104"/>
    </row>
    <row r="67" spans="1:20" x14ac:dyDescent="0.25">
      <c r="A67" s="103"/>
      <c r="B67" s="103"/>
      <c r="C67" s="103"/>
      <c r="D67" s="103"/>
      <c r="E67" s="103"/>
      <c r="F67" s="103"/>
      <c r="T67" s="103"/>
    </row>
    <row r="68" spans="1:20" ht="50.25" customHeight="1" x14ac:dyDescent="0.25">
      <c r="A68" s="103"/>
      <c r="B68" s="467"/>
      <c r="C68" s="467"/>
      <c r="D68" s="467"/>
      <c r="E68" s="467"/>
      <c r="F68" s="467"/>
      <c r="G68" s="467"/>
      <c r="H68" s="467"/>
      <c r="I68" s="467"/>
      <c r="J68" s="467"/>
      <c r="K68" s="467"/>
      <c r="L68" s="467"/>
      <c r="M68" s="467"/>
      <c r="N68" s="467"/>
      <c r="O68" s="467"/>
      <c r="P68" s="467"/>
      <c r="Q68" s="467"/>
      <c r="R68" s="320"/>
      <c r="S68" s="320"/>
      <c r="T68" s="103"/>
    </row>
    <row r="69" spans="1:20" x14ac:dyDescent="0.25">
      <c r="A69" s="103"/>
      <c r="B69" s="103"/>
      <c r="C69" s="103"/>
      <c r="D69" s="103"/>
      <c r="E69" s="103"/>
      <c r="F69" s="103"/>
      <c r="T69" s="103"/>
    </row>
    <row r="70" spans="1:20" ht="36.75" customHeight="1" x14ac:dyDescent="0.25">
      <c r="A70" s="103"/>
      <c r="B70" s="459"/>
      <c r="C70" s="459"/>
      <c r="D70" s="459"/>
      <c r="E70" s="459"/>
      <c r="F70" s="459"/>
      <c r="G70" s="459"/>
      <c r="H70" s="459"/>
      <c r="I70" s="459"/>
      <c r="J70" s="459"/>
      <c r="K70" s="459"/>
      <c r="L70" s="459"/>
      <c r="M70" s="459"/>
      <c r="N70" s="459"/>
      <c r="O70" s="459"/>
      <c r="P70" s="459"/>
      <c r="Q70" s="459"/>
      <c r="R70" s="319"/>
      <c r="S70" s="319"/>
      <c r="T70" s="103"/>
    </row>
    <row r="71" spans="1:20" x14ac:dyDescent="0.25">
      <c r="A71" s="103"/>
      <c r="B71" s="46"/>
      <c r="C71" s="46"/>
      <c r="D71" s="46"/>
      <c r="E71" s="46"/>
      <c r="F71" s="46"/>
      <c r="T71" s="103"/>
    </row>
    <row r="72" spans="1:20" ht="51" customHeight="1" x14ac:dyDescent="0.25">
      <c r="A72" s="103"/>
      <c r="B72" s="459"/>
      <c r="C72" s="459"/>
      <c r="D72" s="459"/>
      <c r="E72" s="459"/>
      <c r="F72" s="459"/>
      <c r="G72" s="459"/>
      <c r="H72" s="459"/>
      <c r="I72" s="459"/>
      <c r="J72" s="459"/>
      <c r="K72" s="459"/>
      <c r="L72" s="459"/>
      <c r="M72" s="459"/>
      <c r="N72" s="459"/>
      <c r="O72" s="459"/>
      <c r="P72" s="459"/>
      <c r="Q72" s="459"/>
      <c r="R72" s="319"/>
      <c r="S72" s="319"/>
      <c r="T72" s="103"/>
    </row>
    <row r="73" spans="1:20" ht="32.25" customHeight="1" x14ac:dyDescent="0.25">
      <c r="A73" s="103"/>
      <c r="B73" s="467"/>
      <c r="C73" s="467"/>
      <c r="D73" s="467"/>
      <c r="E73" s="467"/>
      <c r="F73" s="467"/>
      <c r="G73" s="467"/>
      <c r="H73" s="467"/>
      <c r="I73" s="467"/>
      <c r="J73" s="467"/>
      <c r="K73" s="467"/>
      <c r="L73" s="467"/>
      <c r="M73" s="467"/>
      <c r="N73" s="467"/>
      <c r="O73" s="467"/>
      <c r="P73" s="467"/>
      <c r="Q73" s="467"/>
      <c r="R73" s="320"/>
      <c r="S73" s="320"/>
      <c r="T73" s="103"/>
    </row>
    <row r="74" spans="1:20" ht="51.75" customHeight="1" x14ac:dyDescent="0.25">
      <c r="A74" s="103"/>
      <c r="B74" s="459"/>
      <c r="C74" s="459"/>
      <c r="D74" s="459"/>
      <c r="E74" s="459"/>
      <c r="F74" s="459"/>
      <c r="G74" s="459"/>
      <c r="H74" s="459"/>
      <c r="I74" s="459"/>
      <c r="J74" s="459"/>
      <c r="K74" s="459"/>
      <c r="L74" s="459"/>
      <c r="M74" s="459"/>
      <c r="N74" s="459"/>
      <c r="O74" s="459"/>
      <c r="P74" s="459"/>
      <c r="Q74" s="459"/>
      <c r="R74" s="319"/>
      <c r="S74" s="319"/>
      <c r="T74" s="103"/>
    </row>
    <row r="75" spans="1:20" ht="21.75" customHeight="1" x14ac:dyDescent="0.25">
      <c r="A75" s="103"/>
      <c r="B75" s="460"/>
      <c r="C75" s="460"/>
      <c r="D75" s="460"/>
      <c r="E75" s="460"/>
      <c r="F75" s="460"/>
      <c r="G75" s="460"/>
      <c r="H75" s="460"/>
      <c r="I75" s="460"/>
      <c r="J75" s="460"/>
      <c r="K75" s="460"/>
      <c r="L75" s="460"/>
      <c r="M75" s="460"/>
      <c r="N75" s="460"/>
      <c r="O75" s="460"/>
      <c r="P75" s="460"/>
      <c r="Q75" s="460"/>
      <c r="R75" s="317"/>
      <c r="S75" s="317"/>
      <c r="T75" s="103"/>
    </row>
    <row r="76" spans="1:20" ht="23.25" customHeight="1" x14ac:dyDescent="0.25">
      <c r="A76" s="103"/>
      <c r="B76" s="45"/>
      <c r="C76" s="45"/>
      <c r="D76" s="45"/>
      <c r="E76" s="45"/>
      <c r="F76" s="45"/>
      <c r="T76" s="103"/>
    </row>
    <row r="77" spans="1:20" ht="18.75" customHeight="1" x14ac:dyDescent="0.25">
      <c r="A77" s="103"/>
      <c r="B77" s="461"/>
      <c r="C77" s="461"/>
      <c r="D77" s="461"/>
      <c r="E77" s="461"/>
      <c r="F77" s="461"/>
      <c r="G77" s="461"/>
      <c r="H77" s="461"/>
      <c r="I77" s="461"/>
      <c r="J77" s="461"/>
      <c r="K77" s="461"/>
      <c r="L77" s="461"/>
      <c r="M77" s="461"/>
      <c r="N77" s="461"/>
      <c r="O77" s="461"/>
      <c r="P77" s="461"/>
      <c r="Q77" s="461"/>
      <c r="R77" s="318"/>
      <c r="S77" s="318"/>
      <c r="T77" s="103"/>
    </row>
    <row r="78" spans="1:20" x14ac:dyDescent="0.25">
      <c r="A78" s="103"/>
      <c r="B78" s="103"/>
      <c r="C78" s="103"/>
      <c r="D78" s="103"/>
      <c r="E78" s="103"/>
      <c r="F78" s="103"/>
      <c r="T78" s="103"/>
    </row>
    <row r="79" spans="1:20" x14ac:dyDescent="0.25">
      <c r="A79" s="103"/>
      <c r="B79" s="103"/>
      <c r="C79" s="103"/>
      <c r="D79" s="103"/>
      <c r="E79" s="103"/>
      <c r="F79" s="103"/>
      <c r="T79" s="103"/>
    </row>
    <row r="80" spans="1:20" x14ac:dyDescent="0.25">
      <c r="G80" s="102"/>
      <c r="H80" s="102"/>
      <c r="I80" s="102"/>
      <c r="J80" s="102"/>
      <c r="K80" s="102"/>
      <c r="L80" s="102"/>
      <c r="M80" s="102"/>
      <c r="N80" s="102"/>
      <c r="O80" s="102"/>
      <c r="P80" s="102"/>
      <c r="Q80" s="102"/>
      <c r="R80" s="102"/>
      <c r="S80" s="102"/>
    </row>
    <row r="81" spans="7:19" x14ac:dyDescent="0.25">
      <c r="G81" s="102"/>
      <c r="H81" s="102"/>
      <c r="I81" s="102"/>
      <c r="J81" s="102"/>
      <c r="K81" s="102"/>
      <c r="L81" s="102"/>
      <c r="M81" s="102"/>
      <c r="N81" s="102"/>
      <c r="O81" s="102"/>
      <c r="P81" s="102"/>
      <c r="Q81" s="102"/>
      <c r="R81" s="102"/>
      <c r="S81" s="102"/>
    </row>
    <row r="82" spans="7:19" x14ac:dyDescent="0.25">
      <c r="G82" s="102"/>
      <c r="H82" s="102"/>
      <c r="I82" s="102"/>
      <c r="J82" s="102"/>
      <c r="K82" s="102"/>
      <c r="L82" s="102"/>
      <c r="M82" s="102"/>
      <c r="N82" s="102"/>
      <c r="O82" s="102"/>
      <c r="P82" s="102"/>
      <c r="Q82" s="102"/>
      <c r="R82" s="102"/>
      <c r="S82" s="102"/>
    </row>
    <row r="83" spans="7:19" x14ac:dyDescent="0.25">
      <c r="G83" s="102"/>
      <c r="H83" s="102"/>
      <c r="I83" s="102"/>
      <c r="J83" s="102"/>
      <c r="K83" s="102"/>
      <c r="L83" s="102"/>
      <c r="M83" s="102"/>
      <c r="N83" s="102"/>
      <c r="O83" s="102"/>
      <c r="P83" s="102"/>
      <c r="Q83" s="102"/>
      <c r="R83" s="102"/>
      <c r="S83" s="102"/>
    </row>
    <row r="84" spans="7:19" x14ac:dyDescent="0.25">
      <c r="G84" s="102"/>
      <c r="H84" s="102"/>
      <c r="I84" s="102"/>
      <c r="J84" s="102"/>
      <c r="K84" s="102"/>
      <c r="L84" s="102"/>
      <c r="M84" s="102"/>
      <c r="N84" s="102"/>
      <c r="O84" s="102"/>
      <c r="P84" s="102"/>
      <c r="Q84" s="102"/>
      <c r="R84" s="102"/>
      <c r="S84" s="102"/>
    </row>
    <row r="85" spans="7:19" x14ac:dyDescent="0.25">
      <c r="G85" s="102"/>
      <c r="H85" s="102"/>
      <c r="I85" s="102"/>
      <c r="J85" s="102"/>
      <c r="K85" s="102"/>
      <c r="L85" s="102"/>
      <c r="M85" s="102"/>
      <c r="N85" s="102"/>
      <c r="O85" s="102"/>
      <c r="P85" s="102"/>
      <c r="Q85" s="102"/>
      <c r="R85" s="102"/>
      <c r="S85" s="102"/>
    </row>
    <row r="86" spans="7:19" x14ac:dyDescent="0.25">
      <c r="G86" s="102"/>
      <c r="H86" s="102"/>
      <c r="I86" s="102"/>
      <c r="J86" s="102"/>
      <c r="K86" s="102"/>
      <c r="L86" s="102"/>
      <c r="M86" s="102"/>
      <c r="N86" s="102"/>
      <c r="O86" s="102"/>
      <c r="P86" s="102"/>
      <c r="Q86" s="102"/>
      <c r="R86" s="102"/>
      <c r="S86" s="102"/>
    </row>
    <row r="87" spans="7:19" x14ac:dyDescent="0.25">
      <c r="G87" s="102"/>
      <c r="H87" s="102"/>
      <c r="I87" s="102"/>
      <c r="J87" s="102"/>
      <c r="K87" s="102"/>
      <c r="L87" s="102"/>
      <c r="M87" s="102"/>
      <c r="N87" s="102"/>
      <c r="O87" s="102"/>
      <c r="P87" s="102"/>
      <c r="Q87" s="102"/>
      <c r="R87" s="102"/>
      <c r="S87" s="102"/>
    </row>
    <row r="88" spans="7:19" x14ac:dyDescent="0.25">
      <c r="G88" s="102"/>
      <c r="H88" s="102"/>
      <c r="I88" s="102"/>
      <c r="J88" s="102"/>
      <c r="K88" s="102"/>
      <c r="L88" s="102"/>
      <c r="M88" s="102"/>
      <c r="N88" s="102"/>
      <c r="O88" s="102"/>
      <c r="P88" s="102"/>
      <c r="Q88" s="102"/>
      <c r="R88" s="102"/>
      <c r="S88" s="102"/>
    </row>
    <row r="89" spans="7:19" x14ac:dyDescent="0.25">
      <c r="G89" s="102"/>
      <c r="H89" s="102"/>
      <c r="I89" s="102"/>
      <c r="J89" s="102"/>
      <c r="K89" s="102"/>
      <c r="L89" s="102"/>
      <c r="M89" s="102"/>
      <c r="N89" s="102"/>
      <c r="O89" s="102"/>
      <c r="P89" s="102"/>
      <c r="Q89" s="102"/>
      <c r="R89" s="102"/>
      <c r="S89" s="102"/>
    </row>
    <row r="90" spans="7:19" x14ac:dyDescent="0.25">
      <c r="G90" s="102"/>
      <c r="H90" s="102"/>
      <c r="I90" s="102"/>
      <c r="J90" s="102"/>
      <c r="K90" s="102"/>
      <c r="L90" s="102"/>
      <c r="M90" s="102"/>
      <c r="N90" s="102"/>
      <c r="O90" s="102"/>
      <c r="P90" s="102"/>
      <c r="Q90" s="102"/>
      <c r="R90" s="102"/>
      <c r="S90" s="102"/>
    </row>
    <row r="91" spans="7:19" x14ac:dyDescent="0.25">
      <c r="G91" s="102"/>
      <c r="H91" s="102"/>
      <c r="I91" s="102"/>
      <c r="J91" s="102"/>
      <c r="K91" s="102"/>
      <c r="L91" s="102"/>
      <c r="M91" s="102"/>
      <c r="N91" s="102"/>
      <c r="O91" s="102"/>
      <c r="P91" s="102"/>
      <c r="Q91" s="102"/>
      <c r="R91" s="102"/>
      <c r="S91" s="102"/>
    </row>
    <row r="92" spans="7:19" x14ac:dyDescent="0.25">
      <c r="G92" s="102"/>
      <c r="H92" s="102"/>
      <c r="I92" s="102"/>
      <c r="J92" s="102"/>
      <c r="K92" s="102"/>
      <c r="L92" s="102"/>
      <c r="M92" s="102"/>
      <c r="N92" s="102"/>
      <c r="O92" s="102"/>
      <c r="P92" s="102"/>
      <c r="Q92" s="102"/>
      <c r="R92" s="102"/>
      <c r="S92" s="102"/>
    </row>
  </sheetData>
  <mergeCells count="3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 ref="B74:Q74"/>
    <mergeCell ref="B75:Q75"/>
    <mergeCell ref="B77:Q77"/>
    <mergeCell ref="A20:A22"/>
    <mergeCell ref="B20:B22"/>
    <mergeCell ref="C20:D21"/>
    <mergeCell ref="E20:F21"/>
    <mergeCell ref="G20:G22"/>
    <mergeCell ref="B66:Q66"/>
    <mergeCell ref="B68:Q68"/>
    <mergeCell ref="B70:Q70"/>
    <mergeCell ref="B72:Q72"/>
    <mergeCell ref="B73:Q73"/>
    <mergeCell ref="A12:U12"/>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90" zoomScaleSheetLayoutView="90" workbookViewId="0">
      <selection activeCell="B27" sqref="B27"/>
    </sheetView>
  </sheetViews>
  <sheetFormatPr defaultColWidth="9.140625" defaultRowHeight="15" x14ac:dyDescent="0.25"/>
  <cols>
    <col min="1" max="1" width="6.140625" style="186" customWidth="1"/>
    <col min="2" max="2" width="23.140625" style="186" customWidth="1"/>
    <col min="3" max="3" width="13.85546875" style="186" customWidth="1"/>
    <col min="4" max="4" width="15.140625" style="186" customWidth="1"/>
    <col min="5" max="12" width="7.7109375" style="186" customWidth="1"/>
    <col min="13" max="13" width="10.7109375" style="186" customWidth="1"/>
    <col min="14" max="14" width="31.7109375" style="186" customWidth="1"/>
    <col min="15" max="15" width="10.7109375" style="186" customWidth="1"/>
    <col min="16" max="16" width="15.5703125" style="186" customWidth="1"/>
    <col min="17" max="17" width="15.140625" style="186" customWidth="1"/>
    <col min="18" max="18" width="17" style="186" customWidth="1"/>
    <col min="19" max="20" width="9.7109375" style="186" customWidth="1"/>
    <col min="21" max="21" width="11.42578125" style="186" customWidth="1"/>
    <col min="22" max="22" width="12.7109375" style="186" customWidth="1"/>
    <col min="23" max="25" width="10.7109375" style="186" customWidth="1"/>
    <col min="26" max="26" width="7.7109375" style="186" customWidth="1"/>
    <col min="27" max="30" width="10.7109375" style="186" customWidth="1"/>
    <col min="31" max="31" width="15.85546875" style="186" customWidth="1"/>
    <col min="32" max="32" width="11.7109375" style="186" customWidth="1"/>
    <col min="33" max="33" width="11.5703125" style="186" customWidth="1"/>
    <col min="34" max="35" width="9.7109375" style="186" customWidth="1"/>
    <col min="36" max="36" width="11.7109375" style="186" customWidth="1"/>
    <col min="37" max="37" width="12" style="186" customWidth="1"/>
    <col min="38" max="38" width="12.28515625" style="186" customWidth="1"/>
    <col min="39" max="41" width="9.7109375" style="186" customWidth="1"/>
    <col min="42" max="42" width="12.42578125" style="186" customWidth="1"/>
    <col min="43" max="43" width="12" style="186" customWidth="1"/>
    <col min="44" max="44" width="14.140625" style="186" customWidth="1"/>
    <col min="45" max="46" width="13.28515625" style="186" customWidth="1"/>
    <col min="47" max="47" width="10.7109375" style="186" customWidth="1"/>
    <col min="48" max="48" width="15.7109375" style="186" customWidth="1"/>
    <col min="49" max="16384" width="9.140625" style="186"/>
  </cols>
  <sheetData>
    <row r="1" spans="1:48" ht="18.75" x14ac:dyDescent="0.25">
      <c r="AV1" s="32" t="s">
        <v>65</v>
      </c>
    </row>
    <row r="2" spans="1:48" ht="18.75" x14ac:dyDescent="0.3">
      <c r="AV2" s="13" t="s">
        <v>8</v>
      </c>
    </row>
    <row r="3" spans="1:48" ht="18.75" x14ac:dyDescent="0.3">
      <c r="AV3" s="13" t="s">
        <v>555</v>
      </c>
    </row>
    <row r="4" spans="1:48" ht="18.75" x14ac:dyDescent="0.3">
      <c r="AV4" s="13"/>
    </row>
    <row r="5" spans="1:48" ht="18.75" customHeight="1"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3"/>
    </row>
    <row r="7" spans="1:48" ht="18.75" x14ac:dyDescent="0.25">
      <c r="A7" s="381" t="s">
        <v>7</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8.75"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ht="15.75" x14ac:dyDescent="0.25">
      <c r="A9" s="382" t="str">
        <f>'1. паспорт местоположение'!A9:C9</f>
        <v>Акционерное общество "Россети Янтарь"</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377" t="s">
        <v>6</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ht="15.75" x14ac:dyDescent="0.25">
      <c r="A12" s="382" t="str">
        <f>'1. паспорт местоположение'!A12:C12</f>
        <v>F_prj_111001_2481</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377" t="s">
        <v>5</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7" t="s">
        <v>4</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431"/>
      <c r="AO17" s="431"/>
      <c r="AP17" s="431"/>
      <c r="AQ17" s="431"/>
      <c r="AR17" s="431"/>
      <c r="AS17" s="431"/>
      <c r="AT17" s="431"/>
      <c r="AU17" s="431"/>
      <c r="AV17" s="431"/>
    </row>
    <row r="18" spans="1:48" ht="14.25" customHeight="1"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row>
    <row r="20" spans="1:48" s="187" customFormat="1"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2"/>
      <c r="AT20" s="432"/>
      <c r="AU20" s="432"/>
      <c r="AV20" s="432"/>
    </row>
    <row r="21" spans="1:48" s="187" customFormat="1" x14ac:dyDescent="0.25">
      <c r="A21" s="473" t="s">
        <v>380</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187" customFormat="1" ht="58.5" customHeight="1" x14ac:dyDescent="0.25">
      <c r="A22" s="474" t="s">
        <v>50</v>
      </c>
      <c r="B22" s="477" t="s">
        <v>22</v>
      </c>
      <c r="C22" s="474" t="s">
        <v>49</v>
      </c>
      <c r="D22" s="474" t="s">
        <v>48</v>
      </c>
      <c r="E22" s="480" t="s">
        <v>389</v>
      </c>
      <c r="F22" s="481"/>
      <c r="G22" s="481"/>
      <c r="H22" s="481"/>
      <c r="I22" s="481"/>
      <c r="J22" s="481"/>
      <c r="K22" s="481"/>
      <c r="L22" s="482"/>
      <c r="M22" s="474" t="s">
        <v>47</v>
      </c>
      <c r="N22" s="474" t="s">
        <v>46</v>
      </c>
      <c r="O22" s="474" t="s">
        <v>45</v>
      </c>
      <c r="P22" s="483" t="s">
        <v>220</v>
      </c>
      <c r="Q22" s="483" t="s">
        <v>44</v>
      </c>
      <c r="R22" s="483" t="s">
        <v>43</v>
      </c>
      <c r="S22" s="483" t="s">
        <v>42</v>
      </c>
      <c r="T22" s="483"/>
      <c r="U22" s="484" t="s">
        <v>41</v>
      </c>
      <c r="V22" s="484" t="s">
        <v>40</v>
      </c>
      <c r="W22" s="483" t="s">
        <v>39</v>
      </c>
      <c r="X22" s="483" t="s">
        <v>38</v>
      </c>
      <c r="Y22" s="483" t="s">
        <v>37</v>
      </c>
      <c r="Z22" s="497" t="s">
        <v>36</v>
      </c>
      <c r="AA22" s="483" t="s">
        <v>35</v>
      </c>
      <c r="AB22" s="483" t="s">
        <v>34</v>
      </c>
      <c r="AC22" s="483" t="s">
        <v>33</v>
      </c>
      <c r="AD22" s="483" t="s">
        <v>32</v>
      </c>
      <c r="AE22" s="483" t="s">
        <v>31</v>
      </c>
      <c r="AF22" s="483" t="s">
        <v>30</v>
      </c>
      <c r="AG22" s="483"/>
      <c r="AH22" s="483"/>
      <c r="AI22" s="483"/>
      <c r="AJ22" s="483"/>
      <c r="AK22" s="483"/>
      <c r="AL22" s="483" t="s">
        <v>29</v>
      </c>
      <c r="AM22" s="483"/>
      <c r="AN22" s="483"/>
      <c r="AO22" s="483"/>
      <c r="AP22" s="483" t="s">
        <v>28</v>
      </c>
      <c r="AQ22" s="483"/>
      <c r="AR22" s="483" t="s">
        <v>27</v>
      </c>
      <c r="AS22" s="483" t="s">
        <v>26</v>
      </c>
      <c r="AT22" s="483" t="s">
        <v>25</v>
      </c>
      <c r="AU22" s="483" t="s">
        <v>24</v>
      </c>
      <c r="AV22" s="487" t="s">
        <v>23</v>
      </c>
    </row>
    <row r="23" spans="1:48" s="187" customFormat="1" ht="64.5" customHeight="1" x14ac:dyDescent="0.25">
      <c r="A23" s="475"/>
      <c r="B23" s="478"/>
      <c r="C23" s="475"/>
      <c r="D23" s="475"/>
      <c r="E23" s="489" t="s">
        <v>21</v>
      </c>
      <c r="F23" s="491" t="s">
        <v>132</v>
      </c>
      <c r="G23" s="491" t="s">
        <v>131</v>
      </c>
      <c r="H23" s="491" t="s">
        <v>130</v>
      </c>
      <c r="I23" s="495" t="s">
        <v>326</v>
      </c>
      <c r="J23" s="495" t="s">
        <v>327</v>
      </c>
      <c r="K23" s="495" t="s">
        <v>328</v>
      </c>
      <c r="L23" s="491" t="s">
        <v>536</v>
      </c>
      <c r="M23" s="475"/>
      <c r="N23" s="475"/>
      <c r="O23" s="475"/>
      <c r="P23" s="483"/>
      <c r="Q23" s="483"/>
      <c r="R23" s="483"/>
      <c r="S23" s="493" t="s">
        <v>2</v>
      </c>
      <c r="T23" s="493" t="s">
        <v>9</v>
      </c>
      <c r="U23" s="484"/>
      <c r="V23" s="484"/>
      <c r="W23" s="483"/>
      <c r="X23" s="483"/>
      <c r="Y23" s="483"/>
      <c r="Z23" s="483"/>
      <c r="AA23" s="483"/>
      <c r="AB23" s="483"/>
      <c r="AC23" s="483"/>
      <c r="AD23" s="483"/>
      <c r="AE23" s="483"/>
      <c r="AF23" s="483" t="s">
        <v>20</v>
      </c>
      <c r="AG23" s="483"/>
      <c r="AH23" s="483" t="s">
        <v>19</v>
      </c>
      <c r="AI23" s="483"/>
      <c r="AJ23" s="474" t="s">
        <v>18</v>
      </c>
      <c r="AK23" s="474" t="s">
        <v>17</v>
      </c>
      <c r="AL23" s="474" t="s">
        <v>16</v>
      </c>
      <c r="AM23" s="474" t="s">
        <v>15</v>
      </c>
      <c r="AN23" s="474" t="s">
        <v>14</v>
      </c>
      <c r="AO23" s="474" t="s">
        <v>13</v>
      </c>
      <c r="AP23" s="474" t="s">
        <v>12</v>
      </c>
      <c r="AQ23" s="485" t="s">
        <v>9</v>
      </c>
      <c r="AR23" s="483"/>
      <c r="AS23" s="483"/>
      <c r="AT23" s="483"/>
      <c r="AU23" s="483"/>
      <c r="AV23" s="488"/>
    </row>
    <row r="24" spans="1:48" s="187" customFormat="1" ht="96.75" customHeight="1" x14ac:dyDescent="0.25">
      <c r="A24" s="476"/>
      <c r="B24" s="479"/>
      <c r="C24" s="476"/>
      <c r="D24" s="476"/>
      <c r="E24" s="490"/>
      <c r="F24" s="492"/>
      <c r="G24" s="492"/>
      <c r="H24" s="492"/>
      <c r="I24" s="496"/>
      <c r="J24" s="496"/>
      <c r="K24" s="496"/>
      <c r="L24" s="492"/>
      <c r="M24" s="476"/>
      <c r="N24" s="476"/>
      <c r="O24" s="476"/>
      <c r="P24" s="483"/>
      <c r="Q24" s="483"/>
      <c r="R24" s="483"/>
      <c r="S24" s="494"/>
      <c r="T24" s="494"/>
      <c r="U24" s="484"/>
      <c r="V24" s="484"/>
      <c r="W24" s="483"/>
      <c r="X24" s="483"/>
      <c r="Y24" s="483"/>
      <c r="Z24" s="483"/>
      <c r="AA24" s="483"/>
      <c r="AB24" s="483"/>
      <c r="AC24" s="483"/>
      <c r="AD24" s="483"/>
      <c r="AE24" s="483"/>
      <c r="AF24" s="188" t="s">
        <v>11</v>
      </c>
      <c r="AG24" s="188" t="s">
        <v>10</v>
      </c>
      <c r="AH24" s="189" t="s">
        <v>2</v>
      </c>
      <c r="AI24" s="189" t="s">
        <v>9</v>
      </c>
      <c r="AJ24" s="476"/>
      <c r="AK24" s="476"/>
      <c r="AL24" s="476"/>
      <c r="AM24" s="476"/>
      <c r="AN24" s="476"/>
      <c r="AO24" s="476"/>
      <c r="AP24" s="476"/>
      <c r="AQ24" s="486"/>
      <c r="AR24" s="483"/>
      <c r="AS24" s="483"/>
      <c r="AT24" s="483"/>
      <c r="AU24" s="483"/>
      <c r="AV24" s="488"/>
    </row>
    <row r="25" spans="1:48" s="191" customFormat="1" ht="11.25" x14ac:dyDescent="0.2">
      <c r="A25" s="190">
        <v>1</v>
      </c>
      <c r="B25" s="190">
        <v>2</v>
      </c>
      <c r="C25" s="190">
        <v>4</v>
      </c>
      <c r="D25" s="190">
        <v>5</v>
      </c>
      <c r="E25" s="190">
        <v>6</v>
      </c>
      <c r="F25" s="190">
        <f>E25+1</f>
        <v>7</v>
      </c>
      <c r="G25" s="190">
        <f t="shared" ref="G25:H25" si="0">F25+1</f>
        <v>8</v>
      </c>
      <c r="H25" s="190">
        <f t="shared" si="0"/>
        <v>9</v>
      </c>
      <c r="I25" s="190">
        <f t="shared" ref="I25" si="1">H25+1</f>
        <v>10</v>
      </c>
      <c r="J25" s="190">
        <f t="shared" ref="J25" si="2">I25+1</f>
        <v>11</v>
      </c>
      <c r="K25" s="190">
        <f t="shared" ref="K25" si="3">J25+1</f>
        <v>12</v>
      </c>
      <c r="L25" s="190">
        <f t="shared" ref="L25" si="4">K25+1</f>
        <v>13</v>
      </c>
      <c r="M25" s="190">
        <f t="shared" ref="M25" si="5">L25+1</f>
        <v>14</v>
      </c>
      <c r="N25" s="190">
        <f t="shared" ref="N25" si="6">M25+1</f>
        <v>15</v>
      </c>
      <c r="O25" s="190">
        <f t="shared" ref="O25" si="7">N25+1</f>
        <v>16</v>
      </c>
      <c r="P25" s="190">
        <f t="shared" ref="P25" si="8">O25+1</f>
        <v>17</v>
      </c>
      <c r="Q25" s="190">
        <f t="shared" ref="Q25" si="9">P25+1</f>
        <v>18</v>
      </c>
      <c r="R25" s="190">
        <f t="shared" ref="R25" si="10">Q25+1</f>
        <v>19</v>
      </c>
      <c r="S25" s="190">
        <f t="shared" ref="S25" si="11">R25+1</f>
        <v>20</v>
      </c>
      <c r="T25" s="190">
        <f t="shared" ref="T25" si="12">S25+1</f>
        <v>21</v>
      </c>
      <c r="U25" s="190">
        <f t="shared" ref="U25" si="13">T25+1</f>
        <v>22</v>
      </c>
      <c r="V25" s="190">
        <f t="shared" ref="V25" si="14">U25+1</f>
        <v>23</v>
      </c>
      <c r="W25" s="190">
        <f t="shared" ref="W25" si="15">V25+1</f>
        <v>24</v>
      </c>
      <c r="X25" s="190">
        <f t="shared" ref="X25" si="16">W25+1</f>
        <v>25</v>
      </c>
      <c r="Y25" s="190">
        <f t="shared" ref="Y25" si="17">X25+1</f>
        <v>26</v>
      </c>
      <c r="Z25" s="190">
        <f t="shared" ref="Z25" si="18">Y25+1</f>
        <v>27</v>
      </c>
      <c r="AA25" s="190">
        <f t="shared" ref="AA25" si="19">Z25+1</f>
        <v>28</v>
      </c>
      <c r="AB25" s="190">
        <f t="shared" ref="AB25" si="20">AA25+1</f>
        <v>29</v>
      </c>
      <c r="AC25" s="190">
        <f t="shared" ref="AC25" si="21">AB25+1</f>
        <v>30</v>
      </c>
      <c r="AD25" s="190">
        <f t="shared" ref="AD25" si="22">AC25+1</f>
        <v>31</v>
      </c>
      <c r="AE25" s="190">
        <f t="shared" ref="AE25" si="23">AD25+1</f>
        <v>32</v>
      </c>
      <c r="AF25" s="190">
        <f t="shared" ref="AF25" si="24">AE25+1</f>
        <v>33</v>
      </c>
      <c r="AG25" s="190">
        <f t="shared" ref="AG25" si="25">AF25+1</f>
        <v>34</v>
      </c>
      <c r="AH25" s="190">
        <f t="shared" ref="AH25" si="26">AG25+1</f>
        <v>35</v>
      </c>
      <c r="AI25" s="190">
        <f t="shared" ref="AI25" si="27">AH25+1</f>
        <v>36</v>
      </c>
      <c r="AJ25" s="190">
        <f t="shared" ref="AJ25" si="28">AI25+1</f>
        <v>37</v>
      </c>
      <c r="AK25" s="190">
        <f t="shared" ref="AK25" si="29">AJ25+1</f>
        <v>38</v>
      </c>
      <c r="AL25" s="190">
        <f t="shared" ref="AL25" si="30">AK25+1</f>
        <v>39</v>
      </c>
      <c r="AM25" s="190">
        <f t="shared" ref="AM25" si="31">AL25+1</f>
        <v>40</v>
      </c>
      <c r="AN25" s="190">
        <f t="shared" ref="AN25" si="32">AM25+1</f>
        <v>41</v>
      </c>
      <c r="AO25" s="190">
        <f t="shared" ref="AO25" si="33">AN25+1</f>
        <v>42</v>
      </c>
      <c r="AP25" s="190">
        <f t="shared" ref="AP25" si="34">AO25+1</f>
        <v>43</v>
      </c>
      <c r="AQ25" s="190">
        <f t="shared" ref="AQ25" si="35">AP25+1</f>
        <v>44</v>
      </c>
      <c r="AR25" s="190">
        <f t="shared" ref="AR25" si="36">AQ25+1</f>
        <v>45</v>
      </c>
      <c r="AS25" s="190">
        <f t="shared" ref="AS25" si="37">AR25+1</f>
        <v>46</v>
      </c>
      <c r="AT25" s="190">
        <f t="shared" ref="AT25" si="38">AS25+1</f>
        <v>47</v>
      </c>
      <c r="AU25" s="190">
        <f t="shared" ref="AU25" si="39">AT25+1</f>
        <v>48</v>
      </c>
      <c r="AV25" s="190">
        <f t="shared" ref="AV25" si="40">AU25+1</f>
        <v>49</v>
      </c>
    </row>
    <row r="26" spans="1:48" s="191" customFormat="1" ht="31.15" customHeight="1" x14ac:dyDescent="0.2">
      <c r="A26" s="192">
        <v>1</v>
      </c>
      <c r="B26" s="193" t="s">
        <v>402</v>
      </c>
      <c r="C26" s="193" t="s">
        <v>61</v>
      </c>
      <c r="D26" s="194" t="s">
        <v>425</v>
      </c>
      <c r="E26" s="192"/>
      <c r="F26" s="192"/>
      <c r="G26" s="194" t="s">
        <v>418</v>
      </c>
      <c r="H26" s="192"/>
      <c r="I26" s="192"/>
      <c r="J26" s="194"/>
      <c r="K26" s="192"/>
      <c r="L26" s="192">
        <v>35</v>
      </c>
      <c r="M26" s="340" t="s">
        <v>604</v>
      </c>
      <c r="N26" s="340" t="s">
        <v>605</v>
      </c>
      <c r="O26" s="340"/>
      <c r="P26" s="341"/>
      <c r="Q26" s="340" t="s">
        <v>606</v>
      </c>
      <c r="R26" s="341"/>
      <c r="S26" s="340"/>
      <c r="T26" s="340" t="s">
        <v>607</v>
      </c>
      <c r="U26" s="194"/>
      <c r="V26" s="194"/>
      <c r="W26" s="340"/>
      <c r="X26" s="341"/>
      <c r="Y26" s="340"/>
      <c r="Z26" s="342"/>
      <c r="AA26" s="341"/>
      <c r="AB26" s="341">
        <v>7206.9</v>
      </c>
      <c r="AC26" s="341" t="s">
        <v>608</v>
      </c>
      <c r="AD26" s="341">
        <v>8504.2000000000007</v>
      </c>
      <c r="AE26" s="341">
        <v>0</v>
      </c>
      <c r="AF26" s="194"/>
      <c r="AG26" s="340"/>
      <c r="AH26" s="342"/>
      <c r="AI26" s="342">
        <v>39702</v>
      </c>
      <c r="AJ26" s="342"/>
      <c r="AK26" s="342"/>
      <c r="AL26" s="340"/>
      <c r="AM26" s="340"/>
      <c r="AN26" s="342"/>
      <c r="AO26" s="340"/>
      <c r="AP26" s="342">
        <v>39771</v>
      </c>
      <c r="AQ26" s="342">
        <v>39771</v>
      </c>
      <c r="AR26" s="342">
        <v>39771</v>
      </c>
      <c r="AS26" s="342">
        <v>39771</v>
      </c>
      <c r="AT26" s="342">
        <v>39994</v>
      </c>
      <c r="AU26" s="340"/>
      <c r="AV26" s="340"/>
    </row>
    <row r="27" spans="1:48" s="191" customFormat="1" ht="90" x14ac:dyDescent="0.2">
      <c r="A27" s="192">
        <v>2</v>
      </c>
      <c r="B27" s="193" t="s">
        <v>624</v>
      </c>
      <c r="C27" s="193" t="s">
        <v>61</v>
      </c>
      <c r="D27" s="194" t="s">
        <v>425</v>
      </c>
      <c r="E27" s="192"/>
      <c r="F27" s="192"/>
      <c r="G27" s="194" t="s">
        <v>418</v>
      </c>
      <c r="H27" s="192"/>
      <c r="I27" s="192"/>
      <c r="J27" s="194"/>
      <c r="K27" s="192"/>
      <c r="L27" s="192">
        <v>35</v>
      </c>
      <c r="M27" s="340" t="s">
        <v>604</v>
      </c>
      <c r="N27" s="340" t="s">
        <v>628</v>
      </c>
      <c r="O27" s="340" t="s">
        <v>624</v>
      </c>
      <c r="P27" s="341">
        <v>15607.016266666667</v>
      </c>
      <c r="Q27" s="340" t="s">
        <v>629</v>
      </c>
      <c r="R27" s="341">
        <f>P27</f>
        <v>15607.016266666667</v>
      </c>
      <c r="S27" s="340" t="s">
        <v>630</v>
      </c>
      <c r="T27" s="340" t="s">
        <v>630</v>
      </c>
      <c r="U27" s="194"/>
      <c r="V27" s="194"/>
      <c r="W27" s="340"/>
      <c r="X27" s="341"/>
      <c r="Y27" s="340"/>
      <c r="Z27" s="342"/>
      <c r="AA27" s="341"/>
      <c r="AB27" s="341"/>
      <c r="AC27" s="341"/>
      <c r="AD27" s="341"/>
      <c r="AE27" s="341"/>
      <c r="AF27" s="194">
        <v>32211717216</v>
      </c>
      <c r="AG27" s="340" t="s">
        <v>631</v>
      </c>
      <c r="AH27" s="342">
        <v>44834</v>
      </c>
      <c r="AI27" s="342">
        <v>44830</v>
      </c>
      <c r="AJ27" s="342">
        <v>44848</v>
      </c>
      <c r="AK27" s="342"/>
      <c r="AL27" s="340"/>
      <c r="AM27" s="340"/>
      <c r="AN27" s="342"/>
      <c r="AO27" s="340"/>
      <c r="AP27" s="342"/>
      <c r="AQ27" s="342"/>
      <c r="AR27" s="342"/>
      <c r="AS27" s="342"/>
      <c r="AT27" s="342"/>
      <c r="AU27" s="340"/>
      <c r="AV27" s="340" t="s">
        <v>632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4"/>
  <sheetViews>
    <sheetView view="pageBreakPreview" topLeftCell="A10" zoomScale="90" zoomScaleNormal="90" zoomScaleSheetLayoutView="90" workbookViewId="0">
      <selection activeCell="B28" sqref="B28"/>
    </sheetView>
  </sheetViews>
  <sheetFormatPr defaultRowHeight="15.75" x14ac:dyDescent="0.25"/>
  <cols>
    <col min="1" max="1" width="66.140625" style="64" customWidth="1"/>
    <col min="2" max="2" width="69.28515625" style="64" customWidth="1"/>
    <col min="3" max="3" width="8.85546875" style="65" hidden="1" customWidth="1"/>
    <col min="4" max="256" width="8.85546875" style="65"/>
    <col min="257" max="258" width="66.140625" style="65" customWidth="1"/>
    <col min="259" max="512" width="8.85546875" style="65"/>
    <col min="513" max="514" width="66.140625" style="65" customWidth="1"/>
    <col min="515" max="768" width="8.85546875" style="65"/>
    <col min="769" max="770" width="66.140625" style="65" customWidth="1"/>
    <col min="771" max="1024" width="8.85546875" style="65"/>
    <col min="1025" max="1026" width="66.140625" style="65" customWidth="1"/>
    <col min="1027" max="1280" width="8.85546875" style="65"/>
    <col min="1281" max="1282" width="66.140625" style="65" customWidth="1"/>
    <col min="1283" max="1536" width="8.85546875" style="65"/>
    <col min="1537" max="1538" width="66.140625" style="65" customWidth="1"/>
    <col min="1539" max="1792" width="8.85546875" style="65"/>
    <col min="1793" max="1794" width="66.140625" style="65" customWidth="1"/>
    <col min="1795" max="2048" width="8.85546875" style="65"/>
    <col min="2049" max="2050" width="66.140625" style="65" customWidth="1"/>
    <col min="2051" max="2304" width="8.85546875" style="65"/>
    <col min="2305" max="2306" width="66.140625" style="65" customWidth="1"/>
    <col min="2307" max="2560" width="8.85546875" style="65"/>
    <col min="2561" max="2562" width="66.140625" style="65" customWidth="1"/>
    <col min="2563" max="2816" width="8.85546875" style="65"/>
    <col min="2817" max="2818" width="66.140625" style="65" customWidth="1"/>
    <col min="2819" max="3072" width="8.85546875" style="65"/>
    <col min="3073" max="3074" width="66.140625" style="65" customWidth="1"/>
    <col min="3075" max="3328" width="8.85546875" style="65"/>
    <col min="3329" max="3330" width="66.140625" style="65" customWidth="1"/>
    <col min="3331" max="3584" width="8.85546875" style="65"/>
    <col min="3585" max="3586" width="66.140625" style="65" customWidth="1"/>
    <col min="3587" max="3840" width="8.85546875" style="65"/>
    <col min="3841" max="3842" width="66.140625" style="65" customWidth="1"/>
    <col min="3843" max="4096" width="8.85546875" style="65"/>
    <col min="4097" max="4098" width="66.140625" style="65" customWidth="1"/>
    <col min="4099" max="4352" width="8.85546875" style="65"/>
    <col min="4353" max="4354" width="66.140625" style="65" customWidth="1"/>
    <col min="4355" max="4608" width="8.85546875" style="65"/>
    <col min="4609" max="4610" width="66.140625" style="65" customWidth="1"/>
    <col min="4611" max="4864" width="8.85546875" style="65"/>
    <col min="4865" max="4866" width="66.140625" style="65" customWidth="1"/>
    <col min="4867" max="5120" width="8.85546875" style="65"/>
    <col min="5121" max="5122" width="66.140625" style="65" customWidth="1"/>
    <col min="5123" max="5376" width="8.85546875" style="65"/>
    <col min="5377" max="5378" width="66.140625" style="65" customWidth="1"/>
    <col min="5379" max="5632" width="8.85546875" style="65"/>
    <col min="5633" max="5634" width="66.140625" style="65" customWidth="1"/>
    <col min="5635" max="5888" width="8.85546875" style="65"/>
    <col min="5889" max="5890" width="66.140625" style="65" customWidth="1"/>
    <col min="5891" max="6144" width="8.85546875" style="65"/>
    <col min="6145" max="6146" width="66.140625" style="65" customWidth="1"/>
    <col min="6147" max="6400" width="8.85546875" style="65"/>
    <col min="6401" max="6402" width="66.140625" style="65" customWidth="1"/>
    <col min="6403" max="6656" width="8.85546875" style="65"/>
    <col min="6657" max="6658" width="66.140625" style="65" customWidth="1"/>
    <col min="6659" max="6912" width="8.85546875" style="65"/>
    <col min="6913" max="6914" width="66.140625" style="65" customWidth="1"/>
    <col min="6915" max="7168" width="8.85546875" style="65"/>
    <col min="7169" max="7170" width="66.140625" style="65" customWidth="1"/>
    <col min="7171" max="7424" width="8.85546875" style="65"/>
    <col min="7425" max="7426" width="66.140625" style="65" customWidth="1"/>
    <col min="7427" max="7680" width="8.85546875" style="65"/>
    <col min="7681" max="7682" width="66.140625" style="65" customWidth="1"/>
    <col min="7683" max="7936" width="8.85546875" style="65"/>
    <col min="7937" max="7938" width="66.140625" style="65" customWidth="1"/>
    <col min="7939" max="8192" width="8.85546875" style="65"/>
    <col min="8193" max="8194" width="66.140625" style="65" customWidth="1"/>
    <col min="8195" max="8448" width="8.85546875" style="65"/>
    <col min="8449" max="8450" width="66.140625" style="65" customWidth="1"/>
    <col min="8451" max="8704" width="8.85546875" style="65"/>
    <col min="8705" max="8706" width="66.140625" style="65" customWidth="1"/>
    <col min="8707" max="8960" width="8.85546875" style="65"/>
    <col min="8961" max="8962" width="66.140625" style="65" customWidth="1"/>
    <col min="8963" max="9216" width="8.85546875" style="65"/>
    <col min="9217" max="9218" width="66.140625" style="65" customWidth="1"/>
    <col min="9219" max="9472" width="8.85546875" style="65"/>
    <col min="9473" max="9474" width="66.140625" style="65" customWidth="1"/>
    <col min="9475" max="9728" width="8.85546875" style="65"/>
    <col min="9729" max="9730" width="66.140625" style="65" customWidth="1"/>
    <col min="9731" max="9984" width="8.85546875" style="65"/>
    <col min="9985" max="9986" width="66.140625" style="65" customWidth="1"/>
    <col min="9987" max="10240" width="8.85546875" style="65"/>
    <col min="10241" max="10242" width="66.140625" style="65" customWidth="1"/>
    <col min="10243" max="10496" width="8.85546875" style="65"/>
    <col min="10497" max="10498" width="66.140625" style="65" customWidth="1"/>
    <col min="10499" max="10752" width="8.85546875" style="65"/>
    <col min="10753" max="10754" width="66.140625" style="65" customWidth="1"/>
    <col min="10755" max="11008" width="8.85546875" style="65"/>
    <col min="11009" max="11010" width="66.140625" style="65" customWidth="1"/>
    <col min="11011" max="11264" width="8.85546875" style="65"/>
    <col min="11265" max="11266" width="66.140625" style="65" customWidth="1"/>
    <col min="11267" max="11520" width="8.85546875" style="65"/>
    <col min="11521" max="11522" width="66.140625" style="65" customWidth="1"/>
    <col min="11523" max="11776" width="8.85546875" style="65"/>
    <col min="11777" max="11778" width="66.140625" style="65" customWidth="1"/>
    <col min="11779" max="12032" width="8.85546875" style="65"/>
    <col min="12033" max="12034" width="66.140625" style="65" customWidth="1"/>
    <col min="12035" max="12288" width="8.85546875" style="65"/>
    <col min="12289" max="12290" width="66.140625" style="65" customWidth="1"/>
    <col min="12291" max="12544" width="8.85546875" style="65"/>
    <col min="12545" max="12546" width="66.140625" style="65" customWidth="1"/>
    <col min="12547" max="12800" width="8.85546875" style="65"/>
    <col min="12801" max="12802" width="66.140625" style="65" customWidth="1"/>
    <col min="12803" max="13056" width="8.85546875" style="65"/>
    <col min="13057" max="13058" width="66.140625" style="65" customWidth="1"/>
    <col min="13059" max="13312" width="8.85546875" style="65"/>
    <col min="13313" max="13314" width="66.140625" style="65" customWidth="1"/>
    <col min="13315" max="13568" width="8.85546875" style="65"/>
    <col min="13569" max="13570" width="66.140625" style="65" customWidth="1"/>
    <col min="13571" max="13824" width="8.85546875" style="65"/>
    <col min="13825" max="13826" width="66.140625" style="65" customWidth="1"/>
    <col min="13827" max="14080" width="8.85546875" style="65"/>
    <col min="14081" max="14082" width="66.140625" style="65" customWidth="1"/>
    <col min="14083" max="14336" width="8.85546875" style="65"/>
    <col min="14337" max="14338" width="66.140625" style="65" customWidth="1"/>
    <col min="14339" max="14592" width="8.85546875" style="65"/>
    <col min="14593" max="14594" width="66.140625" style="65" customWidth="1"/>
    <col min="14595" max="14848" width="8.85546875" style="65"/>
    <col min="14849" max="14850" width="66.140625" style="65" customWidth="1"/>
    <col min="14851" max="15104" width="8.85546875" style="65"/>
    <col min="15105" max="15106" width="66.140625" style="65" customWidth="1"/>
    <col min="15107" max="15360" width="8.85546875" style="65"/>
    <col min="15361" max="15362" width="66.140625" style="65" customWidth="1"/>
    <col min="15363" max="15616" width="8.85546875" style="65"/>
    <col min="15617" max="15618" width="66.140625" style="65" customWidth="1"/>
    <col min="15619" max="15872" width="8.85546875" style="65"/>
    <col min="15873" max="15874" width="66.140625" style="65" customWidth="1"/>
    <col min="15875" max="16128" width="8.85546875" style="65"/>
    <col min="16129" max="16130" width="66.140625" style="65" customWidth="1"/>
    <col min="16131" max="16384" width="8.85546875" style="65"/>
  </cols>
  <sheetData>
    <row r="1" spans="1:8" ht="18.75" x14ac:dyDescent="0.25">
      <c r="B1" s="32" t="s">
        <v>65</v>
      </c>
    </row>
    <row r="2" spans="1:8" ht="18.75" x14ac:dyDescent="0.3">
      <c r="B2" s="13" t="s">
        <v>8</v>
      </c>
    </row>
    <row r="3" spans="1:8" ht="18.75" x14ac:dyDescent="0.3">
      <c r="B3" s="13" t="s">
        <v>554</v>
      </c>
    </row>
    <row r="4" spans="1:8" x14ac:dyDescent="0.25">
      <c r="B4" s="35"/>
    </row>
    <row r="5" spans="1:8" ht="18.75" x14ac:dyDescent="0.3">
      <c r="A5" s="503" t="str">
        <f>'1. паспорт местоположение'!A5:C5</f>
        <v>Год раскрытия информации: 2023 год</v>
      </c>
      <c r="B5" s="503"/>
      <c r="C5" s="50"/>
      <c r="D5" s="50"/>
      <c r="E5" s="50"/>
      <c r="F5" s="50"/>
      <c r="G5" s="50"/>
      <c r="H5" s="50"/>
    </row>
    <row r="6" spans="1:8" ht="18.75" x14ac:dyDescent="0.3">
      <c r="A6" s="118"/>
      <c r="B6" s="118"/>
      <c r="C6" s="118"/>
      <c r="D6" s="118"/>
      <c r="E6" s="118"/>
      <c r="F6" s="118"/>
      <c r="G6" s="118"/>
      <c r="H6" s="118"/>
    </row>
    <row r="7" spans="1:8" ht="18.75" x14ac:dyDescent="0.25">
      <c r="A7" s="373" t="s">
        <v>7</v>
      </c>
      <c r="B7" s="373"/>
      <c r="C7" s="92"/>
      <c r="D7" s="92"/>
      <c r="E7" s="92"/>
      <c r="F7" s="92"/>
      <c r="G7" s="92"/>
      <c r="H7" s="92"/>
    </row>
    <row r="8" spans="1:8" ht="18.75" x14ac:dyDescent="0.25">
      <c r="A8" s="133"/>
      <c r="B8" s="133"/>
      <c r="C8" s="92"/>
      <c r="D8" s="92"/>
      <c r="E8" s="92"/>
      <c r="F8" s="92"/>
      <c r="G8" s="92"/>
      <c r="H8" s="92"/>
    </row>
    <row r="9" spans="1:8" x14ac:dyDescent="0.25">
      <c r="A9" s="382" t="str">
        <f>'1. паспорт местоположение'!A9:C9</f>
        <v>Акционерное общество "Россети Янтарь"</v>
      </c>
      <c r="B9" s="382"/>
      <c r="C9" s="93"/>
      <c r="D9" s="93"/>
      <c r="E9" s="93"/>
      <c r="F9" s="93"/>
      <c r="G9" s="93"/>
      <c r="H9" s="93"/>
    </row>
    <row r="10" spans="1:8" x14ac:dyDescent="0.25">
      <c r="A10" s="377" t="s">
        <v>6</v>
      </c>
      <c r="B10" s="377"/>
      <c r="C10" s="94"/>
      <c r="D10" s="94"/>
      <c r="E10" s="94"/>
      <c r="F10" s="94"/>
      <c r="G10" s="94"/>
      <c r="H10" s="94"/>
    </row>
    <row r="11" spans="1:8" ht="18.75" x14ac:dyDescent="0.25">
      <c r="A11" s="133"/>
      <c r="B11" s="133"/>
      <c r="C11" s="92"/>
      <c r="D11" s="92"/>
      <c r="E11" s="92"/>
      <c r="F11" s="92"/>
      <c r="G11" s="92"/>
      <c r="H11" s="92"/>
    </row>
    <row r="12" spans="1:8" x14ac:dyDescent="0.25">
      <c r="A12" s="382" t="str">
        <f>'1. паспорт местоположение'!A12:C12</f>
        <v>F_prj_111001_2481</v>
      </c>
      <c r="B12" s="382"/>
      <c r="C12" s="93"/>
      <c r="D12" s="93"/>
      <c r="E12" s="93"/>
      <c r="F12" s="93"/>
      <c r="G12" s="93"/>
      <c r="H12" s="93"/>
    </row>
    <row r="13" spans="1:8" x14ac:dyDescent="0.25">
      <c r="A13" s="377" t="s">
        <v>5</v>
      </c>
      <c r="B13" s="377"/>
      <c r="C13" s="94"/>
      <c r="D13" s="94"/>
      <c r="E13" s="94"/>
      <c r="F13" s="94"/>
      <c r="G13" s="94"/>
      <c r="H13" s="94"/>
    </row>
    <row r="14" spans="1:8" ht="18.75" x14ac:dyDescent="0.25">
      <c r="A14" s="134"/>
      <c r="B14" s="134"/>
      <c r="C14" s="9"/>
      <c r="D14" s="9"/>
      <c r="E14" s="9"/>
      <c r="F14" s="9"/>
      <c r="G14" s="9"/>
      <c r="H14" s="9"/>
    </row>
    <row r="15" spans="1:8" ht="59.25" customHeight="1" x14ac:dyDescent="0.25">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93"/>
      <c r="D15" s="93"/>
      <c r="E15" s="93"/>
      <c r="F15" s="93"/>
      <c r="G15" s="93"/>
      <c r="H15" s="93"/>
    </row>
    <row r="16" spans="1:8" x14ac:dyDescent="0.25">
      <c r="A16" s="370" t="s">
        <v>4</v>
      </c>
      <c r="B16" s="370"/>
      <c r="C16" s="94"/>
      <c r="D16" s="94"/>
      <c r="E16" s="94"/>
      <c r="F16" s="94"/>
      <c r="G16" s="94"/>
      <c r="H16" s="94"/>
    </row>
    <row r="17" spans="1:2" x14ac:dyDescent="0.25">
      <c r="B17" s="66"/>
    </row>
    <row r="18" spans="1:2" x14ac:dyDescent="0.25">
      <c r="A18" s="498" t="s">
        <v>381</v>
      </c>
      <c r="B18" s="499"/>
    </row>
    <row r="19" spans="1:2" x14ac:dyDescent="0.25">
      <c r="B19" s="35"/>
    </row>
    <row r="20" spans="1:2" ht="16.5" thickBot="1" x14ac:dyDescent="0.3">
      <c r="B20" s="67"/>
    </row>
    <row r="21" spans="1:2" ht="60.75" thickBot="1" x14ac:dyDescent="0.3">
      <c r="A21" s="68" t="s">
        <v>282</v>
      </c>
      <c r="B21" s="132" t="str">
        <f>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row>
    <row r="22" spans="1:2" ht="16.5" thickBot="1" x14ac:dyDescent="0.3">
      <c r="A22" s="68" t="s">
        <v>283</v>
      </c>
      <c r="B22" s="69"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68" t="s">
        <v>268</v>
      </c>
      <c r="B23" s="73" t="s">
        <v>556</v>
      </c>
    </row>
    <row r="24" spans="1:2" ht="16.5" thickBot="1" x14ac:dyDescent="0.3">
      <c r="A24" s="68" t="s">
        <v>284</v>
      </c>
      <c r="B24" s="70" t="s">
        <v>449</v>
      </c>
    </row>
    <row r="25" spans="1:2" ht="16.5" thickBot="1" x14ac:dyDescent="0.3">
      <c r="A25" s="71" t="s">
        <v>285</v>
      </c>
      <c r="B25" s="69" t="s">
        <v>425</v>
      </c>
    </row>
    <row r="26" spans="1:2" ht="16.5" thickBot="1" x14ac:dyDescent="0.3">
      <c r="A26" s="72" t="s">
        <v>286</v>
      </c>
      <c r="B26" s="73" t="s">
        <v>556</v>
      </c>
    </row>
    <row r="27" spans="1:2" ht="29.25" thickBot="1" x14ac:dyDescent="0.3">
      <c r="A27" s="80" t="s">
        <v>614</v>
      </c>
      <c r="B27" s="195">
        <f>'6.2. Паспорт фин осв ввод'!C24</f>
        <v>27.2439064</v>
      </c>
    </row>
    <row r="28" spans="1:2" ht="75.75" thickBot="1" x14ac:dyDescent="0.3">
      <c r="A28" s="75" t="s">
        <v>287</v>
      </c>
      <c r="B28" s="73" t="s">
        <v>611</v>
      </c>
    </row>
    <row r="29" spans="1:2" ht="29.25" thickBot="1" x14ac:dyDescent="0.3">
      <c r="A29" s="81" t="s">
        <v>508</v>
      </c>
      <c r="B29" s="196">
        <f>'7. Паспорт отчет о закупке'!AD26/1000</f>
        <v>8.5042000000000009</v>
      </c>
    </row>
    <row r="30" spans="1:2" ht="29.25" thickBot="1" x14ac:dyDescent="0.3">
      <c r="A30" s="81" t="s">
        <v>509</v>
      </c>
      <c r="B30" s="196">
        <f>B32+B49+B66</f>
        <v>8.5041650000000004</v>
      </c>
    </row>
    <row r="31" spans="1:2" ht="16.5" thickBot="1" x14ac:dyDescent="0.3">
      <c r="A31" s="75" t="s">
        <v>288</v>
      </c>
      <c r="B31" s="196"/>
    </row>
    <row r="32" spans="1:2" ht="29.25" thickBot="1" x14ac:dyDescent="0.3">
      <c r="A32" s="81" t="s">
        <v>289</v>
      </c>
      <c r="B32" s="196">
        <f>SUMIFS(B33:B48,C33:C48,10)</f>
        <v>0</v>
      </c>
    </row>
    <row r="33" spans="1:3" s="122" customFormat="1" ht="30.75" thickBot="1" x14ac:dyDescent="0.3">
      <c r="A33" s="120" t="s">
        <v>512</v>
      </c>
      <c r="B33" s="121"/>
      <c r="C33" s="122">
        <v>10</v>
      </c>
    </row>
    <row r="34" spans="1:3" ht="16.5" thickBot="1" x14ac:dyDescent="0.3">
      <c r="A34" s="75" t="s">
        <v>290</v>
      </c>
      <c r="B34" s="123">
        <f>B33/$B$27</f>
        <v>0</v>
      </c>
    </row>
    <row r="35" spans="1:3" ht="16.5" thickBot="1" x14ac:dyDescent="0.3">
      <c r="A35" s="75" t="s">
        <v>510</v>
      </c>
      <c r="B35" s="196"/>
      <c r="C35" s="65">
        <v>1</v>
      </c>
    </row>
    <row r="36" spans="1:3" ht="16.5" thickBot="1" x14ac:dyDescent="0.3">
      <c r="A36" s="75" t="s">
        <v>511</v>
      </c>
      <c r="B36" s="196"/>
      <c r="C36" s="65">
        <v>2</v>
      </c>
    </row>
    <row r="37" spans="1:3" s="122" customFormat="1" ht="30.75" thickBot="1" x14ac:dyDescent="0.3">
      <c r="A37" s="120" t="s">
        <v>512</v>
      </c>
      <c r="B37" s="121"/>
      <c r="C37" s="122">
        <v>10</v>
      </c>
    </row>
    <row r="38" spans="1:3" ht="16.5" thickBot="1" x14ac:dyDescent="0.3">
      <c r="A38" s="75" t="s">
        <v>290</v>
      </c>
      <c r="B38" s="123">
        <f>B37/$B$27</f>
        <v>0</v>
      </c>
    </row>
    <row r="39" spans="1:3" ht="16.5" thickBot="1" x14ac:dyDescent="0.3">
      <c r="A39" s="75" t="s">
        <v>510</v>
      </c>
      <c r="B39" s="119"/>
      <c r="C39" s="65">
        <v>1</v>
      </c>
    </row>
    <row r="40" spans="1:3" ht="16.5" thickBot="1" x14ac:dyDescent="0.3">
      <c r="A40" s="75" t="s">
        <v>511</v>
      </c>
      <c r="B40" s="119"/>
      <c r="C40" s="65">
        <v>2</v>
      </c>
    </row>
    <row r="41" spans="1:3" ht="30.75" thickBot="1" x14ac:dyDescent="0.3">
      <c r="A41" s="120" t="s">
        <v>512</v>
      </c>
      <c r="B41" s="121"/>
      <c r="C41" s="122">
        <v>10</v>
      </c>
    </row>
    <row r="42" spans="1:3" ht="16.5" thickBot="1" x14ac:dyDescent="0.3">
      <c r="A42" s="75" t="s">
        <v>290</v>
      </c>
      <c r="B42" s="123">
        <f>B41/$B$27</f>
        <v>0</v>
      </c>
    </row>
    <row r="43" spans="1:3" ht="16.5" thickBot="1" x14ac:dyDescent="0.3">
      <c r="A43" s="75" t="s">
        <v>510</v>
      </c>
      <c r="B43" s="119"/>
      <c r="C43" s="65">
        <v>1</v>
      </c>
    </row>
    <row r="44" spans="1:3" ht="16.5" thickBot="1" x14ac:dyDescent="0.3">
      <c r="A44" s="75" t="s">
        <v>511</v>
      </c>
      <c r="B44" s="119"/>
      <c r="C44" s="65">
        <v>2</v>
      </c>
    </row>
    <row r="45" spans="1:3" ht="30.75" thickBot="1" x14ac:dyDescent="0.3">
      <c r="A45" s="120" t="s">
        <v>512</v>
      </c>
      <c r="B45" s="121"/>
      <c r="C45" s="122">
        <v>10</v>
      </c>
    </row>
    <row r="46" spans="1:3" ht="16.5" thickBot="1" x14ac:dyDescent="0.3">
      <c r="A46" s="75" t="s">
        <v>290</v>
      </c>
      <c r="B46" s="123">
        <f>B45/$B$27</f>
        <v>0</v>
      </c>
    </row>
    <row r="47" spans="1:3" ht="16.5" thickBot="1" x14ac:dyDescent="0.3">
      <c r="A47" s="75" t="s">
        <v>510</v>
      </c>
      <c r="B47" s="119"/>
      <c r="C47" s="65">
        <v>1</v>
      </c>
    </row>
    <row r="48" spans="1:3" ht="16.5" thickBot="1" x14ac:dyDescent="0.3">
      <c r="A48" s="75" t="s">
        <v>511</v>
      </c>
      <c r="B48" s="119"/>
      <c r="C48" s="65">
        <v>2</v>
      </c>
    </row>
    <row r="49" spans="1:3" ht="29.25" thickBot="1" x14ac:dyDescent="0.3">
      <c r="A49" s="81" t="s">
        <v>291</v>
      </c>
      <c r="B49" s="196">
        <f>SUMIFS(B50:B65,C50:C65,20)</f>
        <v>0</v>
      </c>
    </row>
    <row r="50" spans="1:3" s="122" customFormat="1" ht="30.75" thickBot="1" x14ac:dyDescent="0.3">
      <c r="A50" s="120" t="s">
        <v>512</v>
      </c>
      <c r="B50" s="121"/>
      <c r="C50" s="122">
        <v>20</v>
      </c>
    </row>
    <row r="51" spans="1:3" ht="16.5" thickBot="1" x14ac:dyDescent="0.3">
      <c r="A51" s="75" t="s">
        <v>290</v>
      </c>
      <c r="B51" s="123">
        <f>B50/$B$27</f>
        <v>0</v>
      </c>
    </row>
    <row r="52" spans="1:3" ht="16.5" thickBot="1" x14ac:dyDescent="0.3">
      <c r="A52" s="75" t="s">
        <v>510</v>
      </c>
      <c r="B52" s="119"/>
      <c r="C52" s="65">
        <v>1</v>
      </c>
    </row>
    <row r="53" spans="1:3" ht="16.5" thickBot="1" x14ac:dyDescent="0.3">
      <c r="A53" s="75" t="s">
        <v>511</v>
      </c>
      <c r="B53" s="119"/>
      <c r="C53" s="65">
        <v>2</v>
      </c>
    </row>
    <row r="54" spans="1:3" s="122" customFormat="1" ht="30.75" thickBot="1" x14ac:dyDescent="0.3">
      <c r="A54" s="120" t="s">
        <v>512</v>
      </c>
      <c r="B54" s="121"/>
      <c r="C54" s="122">
        <v>20</v>
      </c>
    </row>
    <row r="55" spans="1:3" ht="16.5" thickBot="1" x14ac:dyDescent="0.3">
      <c r="A55" s="75" t="s">
        <v>290</v>
      </c>
      <c r="B55" s="123">
        <f>B54/$B$27</f>
        <v>0</v>
      </c>
    </row>
    <row r="56" spans="1:3" ht="16.5" thickBot="1" x14ac:dyDescent="0.3">
      <c r="A56" s="75" t="s">
        <v>510</v>
      </c>
      <c r="B56" s="119"/>
      <c r="C56" s="65">
        <v>1</v>
      </c>
    </row>
    <row r="57" spans="1:3" ht="16.5" thickBot="1" x14ac:dyDescent="0.3">
      <c r="A57" s="75" t="s">
        <v>511</v>
      </c>
      <c r="B57" s="119"/>
      <c r="C57" s="65">
        <v>2</v>
      </c>
    </row>
    <row r="58" spans="1:3" s="122" customFormat="1" ht="30.75" thickBot="1" x14ac:dyDescent="0.3">
      <c r="A58" s="120" t="s">
        <v>512</v>
      </c>
      <c r="B58" s="121"/>
      <c r="C58" s="122">
        <v>20</v>
      </c>
    </row>
    <row r="59" spans="1:3" ht="16.5" thickBot="1" x14ac:dyDescent="0.3">
      <c r="A59" s="75" t="s">
        <v>290</v>
      </c>
      <c r="B59" s="123">
        <f>B58/$B$27</f>
        <v>0</v>
      </c>
    </row>
    <row r="60" spans="1:3" ht="16.5" thickBot="1" x14ac:dyDescent="0.3">
      <c r="A60" s="75" t="s">
        <v>510</v>
      </c>
      <c r="B60" s="119"/>
      <c r="C60" s="65">
        <v>1</v>
      </c>
    </row>
    <row r="61" spans="1:3" ht="16.5" thickBot="1" x14ac:dyDescent="0.3">
      <c r="A61" s="75" t="s">
        <v>511</v>
      </c>
      <c r="B61" s="119"/>
      <c r="C61" s="65">
        <v>2</v>
      </c>
    </row>
    <row r="62" spans="1:3" s="122" customFormat="1" ht="30.75" thickBot="1" x14ac:dyDescent="0.3">
      <c r="A62" s="120" t="s">
        <v>512</v>
      </c>
      <c r="B62" s="121"/>
      <c r="C62" s="122">
        <v>20</v>
      </c>
    </row>
    <row r="63" spans="1:3" ht="16.5" thickBot="1" x14ac:dyDescent="0.3">
      <c r="A63" s="75" t="s">
        <v>290</v>
      </c>
      <c r="B63" s="123">
        <f>B62/$B$27</f>
        <v>0</v>
      </c>
    </row>
    <row r="64" spans="1:3" ht="16.5" thickBot="1" x14ac:dyDescent="0.3">
      <c r="A64" s="75" t="s">
        <v>510</v>
      </c>
      <c r="B64" s="119"/>
      <c r="C64" s="65">
        <v>1</v>
      </c>
    </row>
    <row r="65" spans="1:3" ht="16.5" thickBot="1" x14ac:dyDescent="0.3">
      <c r="A65" s="75" t="s">
        <v>511</v>
      </c>
      <c r="B65" s="119"/>
      <c r="C65" s="65">
        <v>2</v>
      </c>
    </row>
    <row r="66" spans="1:3" ht="29.25" thickBot="1" x14ac:dyDescent="0.3">
      <c r="A66" s="81" t="s">
        <v>292</v>
      </c>
      <c r="B66" s="196">
        <f>SUMIFS(B67:B82,C67:C82,30)</f>
        <v>8.5041650000000004</v>
      </c>
    </row>
    <row r="67" spans="1:3" s="122" customFormat="1" ht="30.75" thickBot="1" x14ac:dyDescent="0.3">
      <c r="A67" s="313" t="s">
        <v>610</v>
      </c>
      <c r="B67" s="314">
        <f>8.504165</f>
        <v>8.5041650000000004</v>
      </c>
      <c r="C67" s="122">
        <v>30</v>
      </c>
    </row>
    <row r="68" spans="1:3" ht="16.5" thickBot="1" x14ac:dyDescent="0.3">
      <c r="A68" s="75" t="s">
        <v>290</v>
      </c>
      <c r="B68" s="123">
        <f>B67/$B$27</f>
        <v>0.31214925184150538</v>
      </c>
    </row>
    <row r="69" spans="1:3" ht="16.5" thickBot="1" x14ac:dyDescent="0.3">
      <c r="A69" s="75" t="s">
        <v>510</v>
      </c>
      <c r="B69" s="196">
        <f>B67</f>
        <v>8.5041650000000004</v>
      </c>
      <c r="C69" s="65">
        <v>1</v>
      </c>
    </row>
    <row r="70" spans="1:3" ht="16.5" thickBot="1" x14ac:dyDescent="0.3">
      <c r="A70" s="75" t="s">
        <v>511</v>
      </c>
      <c r="B70" s="196">
        <v>8.5041650000000004</v>
      </c>
      <c r="C70" s="65">
        <v>2</v>
      </c>
    </row>
    <row r="71" spans="1:3" s="122" customFormat="1" ht="30.75" thickBot="1" x14ac:dyDescent="0.3">
      <c r="A71" s="120" t="s">
        <v>512</v>
      </c>
      <c r="B71" s="121"/>
      <c r="C71" s="122">
        <v>30</v>
      </c>
    </row>
    <row r="72" spans="1:3" ht="16.5" thickBot="1" x14ac:dyDescent="0.3">
      <c r="A72" s="75" t="s">
        <v>290</v>
      </c>
      <c r="B72" s="123">
        <f>B71/$B$27</f>
        <v>0</v>
      </c>
    </row>
    <row r="73" spans="1:3" ht="16.5" thickBot="1" x14ac:dyDescent="0.3">
      <c r="A73" s="75" t="s">
        <v>510</v>
      </c>
      <c r="B73" s="119"/>
      <c r="C73" s="65">
        <v>1</v>
      </c>
    </row>
    <row r="74" spans="1:3" ht="16.5" thickBot="1" x14ac:dyDescent="0.3">
      <c r="A74" s="75" t="s">
        <v>511</v>
      </c>
      <c r="B74" s="119"/>
      <c r="C74" s="65">
        <v>2</v>
      </c>
    </row>
    <row r="75" spans="1:3" s="122" customFormat="1" ht="30.75" thickBot="1" x14ac:dyDescent="0.3">
      <c r="A75" s="120" t="s">
        <v>512</v>
      </c>
      <c r="B75" s="121"/>
      <c r="C75" s="122">
        <v>30</v>
      </c>
    </row>
    <row r="76" spans="1:3" ht="16.5" thickBot="1" x14ac:dyDescent="0.3">
      <c r="A76" s="75" t="s">
        <v>290</v>
      </c>
      <c r="B76" s="123">
        <f>B75/$B$27</f>
        <v>0</v>
      </c>
    </row>
    <row r="77" spans="1:3" ht="16.5" thickBot="1" x14ac:dyDescent="0.3">
      <c r="A77" s="75" t="s">
        <v>510</v>
      </c>
      <c r="B77" s="119"/>
      <c r="C77" s="65">
        <v>1</v>
      </c>
    </row>
    <row r="78" spans="1:3" ht="16.5" thickBot="1" x14ac:dyDescent="0.3">
      <c r="A78" s="75" t="s">
        <v>511</v>
      </c>
      <c r="B78" s="119"/>
      <c r="C78" s="65">
        <v>2</v>
      </c>
    </row>
    <row r="79" spans="1:3" s="122" customFormat="1" ht="30.75" thickBot="1" x14ac:dyDescent="0.3">
      <c r="A79" s="120" t="s">
        <v>512</v>
      </c>
      <c r="B79" s="121"/>
      <c r="C79" s="122">
        <v>30</v>
      </c>
    </row>
    <row r="80" spans="1:3" ht="16.5" thickBot="1" x14ac:dyDescent="0.3">
      <c r="A80" s="75" t="s">
        <v>290</v>
      </c>
      <c r="B80" s="123">
        <f>B79/$B$27</f>
        <v>0</v>
      </c>
    </row>
    <row r="81" spans="1:3" ht="16.5" thickBot="1" x14ac:dyDescent="0.3">
      <c r="A81" s="75" t="s">
        <v>510</v>
      </c>
      <c r="B81" s="119"/>
      <c r="C81" s="65">
        <v>1</v>
      </c>
    </row>
    <row r="82" spans="1:3" ht="16.5" thickBot="1" x14ac:dyDescent="0.3">
      <c r="A82" s="75" t="s">
        <v>511</v>
      </c>
      <c r="B82" s="119"/>
      <c r="C82" s="65">
        <v>2</v>
      </c>
    </row>
    <row r="83" spans="1:3" ht="29.25" thickBot="1" x14ac:dyDescent="0.3">
      <c r="A83" s="74" t="s">
        <v>293</v>
      </c>
      <c r="B83" s="123">
        <f>B30/B27</f>
        <v>0.31214925184150538</v>
      </c>
    </row>
    <row r="84" spans="1:3" ht="16.5" thickBot="1" x14ac:dyDescent="0.3">
      <c r="A84" s="76" t="s">
        <v>288</v>
      </c>
      <c r="B84" s="123"/>
    </row>
    <row r="85" spans="1:3" ht="16.5" thickBot="1" x14ac:dyDescent="0.3">
      <c r="A85" s="76" t="s">
        <v>294</v>
      </c>
      <c r="B85" s="123"/>
    </row>
    <row r="86" spans="1:3" ht="16.5" thickBot="1" x14ac:dyDescent="0.3">
      <c r="A86" s="76" t="s">
        <v>295</v>
      </c>
      <c r="B86" s="123"/>
    </row>
    <row r="87" spans="1:3" ht="16.5" thickBot="1" x14ac:dyDescent="0.3">
      <c r="A87" s="76" t="s">
        <v>296</v>
      </c>
      <c r="B87" s="123">
        <f>B67/B27</f>
        <v>0.31214925184150538</v>
      </c>
    </row>
    <row r="88" spans="1:3" s="346" customFormat="1" ht="34.5" customHeight="1" thickBot="1" x14ac:dyDescent="0.3">
      <c r="A88" s="343" t="s">
        <v>612</v>
      </c>
      <c r="B88" s="344">
        <f xml:space="preserve"> SUMIF(C89:C92, 40,B89:B92)</f>
        <v>8.9999999999999998E-4</v>
      </c>
      <c r="C88" s="345"/>
    </row>
    <row r="89" spans="1:3" ht="16.5" thickBot="1" x14ac:dyDescent="0.3">
      <c r="A89" s="347" t="s">
        <v>613</v>
      </c>
      <c r="B89" s="348">
        <v>8.9999999999999998E-4</v>
      </c>
      <c r="C89" s="122">
        <v>40</v>
      </c>
    </row>
    <row r="90" spans="1:3" ht="16.5" thickBot="1" x14ac:dyDescent="0.3">
      <c r="A90" s="75" t="s">
        <v>290</v>
      </c>
      <c r="B90" s="123">
        <f>B89/$B$27</f>
        <v>3.3034910147834014E-5</v>
      </c>
    </row>
    <row r="91" spans="1:3" ht="16.5" thickBot="1" x14ac:dyDescent="0.3">
      <c r="A91" s="75" t="s">
        <v>510</v>
      </c>
      <c r="B91" s="196">
        <v>8.9999999999999998E-4</v>
      </c>
      <c r="C91" s="65">
        <v>1</v>
      </c>
    </row>
    <row r="92" spans="1:3" ht="16.5" thickBot="1" x14ac:dyDescent="0.3">
      <c r="A92" s="75" t="s">
        <v>511</v>
      </c>
      <c r="B92" s="196">
        <v>8.9999999999999998E-4</v>
      </c>
      <c r="C92" s="65">
        <v>2</v>
      </c>
    </row>
    <row r="93" spans="1:3" ht="16.5" thickBot="1" x14ac:dyDescent="0.3">
      <c r="A93" s="71" t="s">
        <v>297</v>
      </c>
      <c r="B93" s="124">
        <f>B94/$B$27</f>
        <v>0.31218228675165322</v>
      </c>
    </row>
    <row r="94" spans="1:3" ht="16.5" thickBot="1" x14ac:dyDescent="0.3">
      <c r="A94" s="71" t="s">
        <v>298</v>
      </c>
      <c r="B94" s="256">
        <f xml:space="preserve"> SUMIF(C33:C92, 1,B33:B92)</f>
        <v>8.5050650000000001</v>
      </c>
    </row>
    <row r="95" spans="1:3" ht="16.5" thickBot="1" x14ac:dyDescent="0.3">
      <c r="A95" s="71" t="s">
        <v>299</v>
      </c>
      <c r="B95" s="124">
        <f>B96/$B$27</f>
        <v>0.31218228675165322</v>
      </c>
    </row>
    <row r="96" spans="1:3" ht="16.5" thickBot="1" x14ac:dyDescent="0.3">
      <c r="A96" s="72" t="s">
        <v>300</v>
      </c>
      <c r="B96" s="256">
        <f xml:space="preserve"> SUMIF(C33:C92, 2,B33:B92)</f>
        <v>8.5050650000000001</v>
      </c>
    </row>
    <row r="97" spans="1:2" ht="15.75" customHeight="1" x14ac:dyDescent="0.25">
      <c r="A97" s="74" t="s">
        <v>301</v>
      </c>
      <c r="B97" s="76" t="s">
        <v>302</v>
      </c>
    </row>
    <row r="98" spans="1:2" x14ac:dyDescent="0.25">
      <c r="A98" s="78" t="s">
        <v>303</v>
      </c>
      <c r="B98" s="78" t="s">
        <v>624</v>
      </c>
    </row>
    <row r="99" spans="1:2" ht="30" x14ac:dyDescent="0.25">
      <c r="A99" s="78" t="s">
        <v>304</v>
      </c>
      <c r="B99" s="78" t="s">
        <v>609</v>
      </c>
    </row>
    <row r="100" spans="1:2" x14ac:dyDescent="0.25">
      <c r="A100" s="78" t="s">
        <v>305</v>
      </c>
      <c r="B100" s="78"/>
    </row>
    <row r="101" spans="1:2" x14ac:dyDescent="0.25">
      <c r="A101" s="78" t="s">
        <v>306</v>
      </c>
      <c r="B101" s="78"/>
    </row>
    <row r="102" spans="1:2" ht="16.5" thickBot="1" x14ac:dyDescent="0.3">
      <c r="A102" s="79" t="s">
        <v>307</v>
      </c>
      <c r="B102" s="79"/>
    </row>
    <row r="103" spans="1:2" ht="30.75" thickBot="1" x14ac:dyDescent="0.3">
      <c r="A103" s="76" t="s">
        <v>308</v>
      </c>
      <c r="B103" s="77"/>
    </row>
    <row r="104" spans="1:2" ht="29.25" thickBot="1" x14ac:dyDescent="0.3">
      <c r="A104" s="71" t="s">
        <v>309</v>
      </c>
      <c r="B104" s="258" t="s">
        <v>425</v>
      </c>
    </row>
    <row r="105" spans="1:2" ht="16.5" thickBot="1" x14ac:dyDescent="0.3">
      <c r="A105" s="76" t="s">
        <v>288</v>
      </c>
      <c r="B105" s="259"/>
    </row>
    <row r="106" spans="1:2" ht="16.5" thickBot="1" x14ac:dyDescent="0.3">
      <c r="A106" s="76" t="s">
        <v>310</v>
      </c>
      <c r="B106" s="258" t="s">
        <v>425</v>
      </c>
    </row>
    <row r="107" spans="1:2" ht="16.5" thickBot="1" x14ac:dyDescent="0.3">
      <c r="A107" s="76" t="s">
        <v>311</v>
      </c>
      <c r="B107" s="259" t="s">
        <v>425</v>
      </c>
    </row>
    <row r="108" spans="1:2" ht="45.75" thickBot="1" x14ac:dyDescent="0.3">
      <c r="A108" s="84" t="s">
        <v>312</v>
      </c>
      <c r="B108" s="255" t="s">
        <v>568</v>
      </c>
    </row>
    <row r="109" spans="1:2" ht="16.5" thickBot="1" x14ac:dyDescent="0.3">
      <c r="A109" s="71" t="s">
        <v>313</v>
      </c>
      <c r="B109" s="82"/>
    </row>
    <row r="110" spans="1:2" ht="16.5" thickBot="1" x14ac:dyDescent="0.3">
      <c r="A110" s="78" t="s">
        <v>314</v>
      </c>
      <c r="B110" s="257" t="s">
        <v>425</v>
      </c>
    </row>
    <row r="111" spans="1:2" ht="16.5" thickBot="1" x14ac:dyDescent="0.3">
      <c r="A111" s="78" t="s">
        <v>315</v>
      </c>
      <c r="B111" s="85" t="s">
        <v>425</v>
      </c>
    </row>
    <row r="112" spans="1:2" ht="16.5" thickBot="1" x14ac:dyDescent="0.3">
      <c r="A112" s="78" t="s">
        <v>316</v>
      </c>
      <c r="B112" s="85" t="s">
        <v>425</v>
      </c>
    </row>
    <row r="113" spans="1:2" ht="120.75" thickBot="1" x14ac:dyDescent="0.3">
      <c r="A113" s="86" t="s">
        <v>317</v>
      </c>
      <c r="B113" s="83" t="str">
        <f>B114</f>
        <v>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v>
      </c>
    </row>
    <row r="114" spans="1:2" ht="28.5" customHeight="1" x14ac:dyDescent="0.25">
      <c r="A114" s="74" t="s">
        <v>318</v>
      </c>
      <c r="B114" s="500" t="s">
        <v>626</v>
      </c>
    </row>
    <row r="115" spans="1:2" x14ac:dyDescent="0.25">
      <c r="A115" s="78" t="s">
        <v>319</v>
      </c>
      <c r="B115" s="501"/>
    </row>
    <row r="116" spans="1:2" x14ac:dyDescent="0.25">
      <c r="A116" s="78" t="s">
        <v>320</v>
      </c>
      <c r="B116" s="501"/>
    </row>
    <row r="117" spans="1:2" x14ac:dyDescent="0.25">
      <c r="A117" s="78" t="s">
        <v>321</v>
      </c>
      <c r="B117" s="501"/>
    </row>
    <row r="118" spans="1:2" x14ac:dyDescent="0.25">
      <c r="A118" s="78" t="s">
        <v>322</v>
      </c>
      <c r="B118" s="501"/>
    </row>
    <row r="119" spans="1:2" ht="16.5" thickBot="1" x14ac:dyDescent="0.3">
      <c r="A119" s="87" t="s">
        <v>323</v>
      </c>
      <c r="B119" s="502"/>
    </row>
    <row r="122" spans="1:2" x14ac:dyDescent="0.25">
      <c r="A122" s="88"/>
      <c r="B122" s="89"/>
    </row>
    <row r="123" spans="1:2" x14ac:dyDescent="0.25">
      <c r="B123" s="90"/>
    </row>
    <row r="124" spans="1:2" x14ac:dyDescent="0.25">
      <c r="B124" s="91"/>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4" sqref="A4:S4"/>
    </sheetView>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57.570312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58" style="155" customWidth="1"/>
    <col min="18" max="18" width="27" style="155" customWidth="1"/>
    <col min="19" max="19" width="43" style="155" customWidth="1"/>
    <col min="20" max="16384" width="9.140625" style="155"/>
  </cols>
  <sheetData>
    <row r="1" spans="1:28" s="16" customFormat="1" ht="18.75" customHeight="1" x14ac:dyDescent="0.2">
      <c r="S1" s="32" t="s">
        <v>65</v>
      </c>
    </row>
    <row r="2" spans="1:28" s="16" customFormat="1" ht="18.75" customHeight="1" x14ac:dyDescent="0.3">
      <c r="S2" s="13" t="s">
        <v>8</v>
      </c>
    </row>
    <row r="3" spans="1:28" s="16" customFormat="1" ht="18.75" x14ac:dyDescent="0.3">
      <c r="S3" s="13" t="s">
        <v>539</v>
      </c>
    </row>
    <row r="4" spans="1:28" s="16" customFormat="1" ht="18.75" customHeight="1" x14ac:dyDescent="0.2">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row>
    <row r="5" spans="1:28" s="16" customFormat="1" ht="15.75" x14ac:dyDescent="0.2">
      <c r="A5" s="135"/>
    </row>
    <row r="6" spans="1:28" s="16" customFormat="1" ht="18.75" x14ac:dyDescent="0.2">
      <c r="A6" s="381" t="s">
        <v>7</v>
      </c>
      <c r="B6" s="381"/>
      <c r="C6" s="381"/>
      <c r="D6" s="381"/>
      <c r="E6" s="381"/>
      <c r="F6" s="381"/>
      <c r="G6" s="381"/>
      <c r="H6" s="381"/>
      <c r="I6" s="381"/>
      <c r="J6" s="381"/>
      <c r="K6" s="381"/>
      <c r="L6" s="381"/>
      <c r="M6" s="381"/>
      <c r="N6" s="381"/>
      <c r="O6" s="381"/>
      <c r="P6" s="381"/>
      <c r="Q6" s="381"/>
      <c r="R6" s="381"/>
      <c r="S6" s="381"/>
      <c r="T6" s="133"/>
      <c r="U6" s="133"/>
      <c r="V6" s="133"/>
      <c r="W6" s="133"/>
      <c r="X6" s="133"/>
      <c r="Y6" s="133"/>
      <c r="Z6" s="133"/>
      <c r="AA6" s="133"/>
      <c r="AB6" s="133"/>
    </row>
    <row r="7" spans="1:28" s="16" customFormat="1" ht="18.75" x14ac:dyDescent="0.2">
      <c r="A7" s="381"/>
      <c r="B7" s="381"/>
      <c r="C7" s="381"/>
      <c r="D7" s="381"/>
      <c r="E7" s="381"/>
      <c r="F7" s="381"/>
      <c r="G7" s="381"/>
      <c r="H7" s="381"/>
      <c r="I7" s="381"/>
      <c r="J7" s="381"/>
      <c r="K7" s="381"/>
      <c r="L7" s="381"/>
      <c r="M7" s="381"/>
      <c r="N7" s="381"/>
      <c r="O7" s="381"/>
      <c r="P7" s="381"/>
      <c r="Q7" s="381"/>
      <c r="R7" s="381"/>
      <c r="S7" s="381"/>
      <c r="T7" s="133"/>
      <c r="U7" s="133"/>
      <c r="V7" s="133"/>
      <c r="W7" s="133"/>
      <c r="X7" s="133"/>
      <c r="Y7" s="133"/>
      <c r="Z7" s="133"/>
      <c r="AA7" s="133"/>
      <c r="AB7" s="133"/>
    </row>
    <row r="8" spans="1:28" s="16" customFormat="1" ht="18.75" x14ac:dyDescent="0.2">
      <c r="A8" s="382" t="str">
        <f>'1. паспорт местоположение'!A9:C9</f>
        <v>Акционерное общество "Россети Янтарь"</v>
      </c>
      <c r="B8" s="382"/>
      <c r="C8" s="382"/>
      <c r="D8" s="382"/>
      <c r="E8" s="382"/>
      <c r="F8" s="382"/>
      <c r="G8" s="382"/>
      <c r="H8" s="382"/>
      <c r="I8" s="382"/>
      <c r="J8" s="382"/>
      <c r="K8" s="382"/>
      <c r="L8" s="382"/>
      <c r="M8" s="382"/>
      <c r="N8" s="382"/>
      <c r="O8" s="382"/>
      <c r="P8" s="382"/>
      <c r="Q8" s="382"/>
      <c r="R8" s="382"/>
      <c r="S8" s="382"/>
      <c r="T8" s="133"/>
      <c r="U8" s="133"/>
      <c r="V8" s="133"/>
      <c r="W8" s="133"/>
      <c r="X8" s="133"/>
      <c r="Y8" s="133"/>
      <c r="Z8" s="133"/>
      <c r="AA8" s="133"/>
      <c r="AB8" s="133"/>
    </row>
    <row r="9" spans="1:28" s="16" customFormat="1" ht="18.75" x14ac:dyDescent="0.2">
      <c r="A9" s="377" t="s">
        <v>6</v>
      </c>
      <c r="B9" s="377"/>
      <c r="C9" s="377"/>
      <c r="D9" s="377"/>
      <c r="E9" s="377"/>
      <c r="F9" s="377"/>
      <c r="G9" s="377"/>
      <c r="H9" s="377"/>
      <c r="I9" s="377"/>
      <c r="J9" s="377"/>
      <c r="K9" s="377"/>
      <c r="L9" s="377"/>
      <c r="M9" s="377"/>
      <c r="N9" s="377"/>
      <c r="O9" s="377"/>
      <c r="P9" s="377"/>
      <c r="Q9" s="377"/>
      <c r="R9" s="377"/>
      <c r="S9" s="377"/>
      <c r="T9" s="133"/>
      <c r="U9" s="133"/>
      <c r="V9" s="133"/>
      <c r="W9" s="133"/>
      <c r="X9" s="133"/>
      <c r="Y9" s="133"/>
      <c r="Z9" s="133"/>
      <c r="AA9" s="133"/>
      <c r="AB9" s="133"/>
    </row>
    <row r="10" spans="1:28" s="16" customFormat="1" ht="18.75" x14ac:dyDescent="0.2">
      <c r="A10" s="381"/>
      <c r="B10" s="381"/>
      <c r="C10" s="381"/>
      <c r="D10" s="381"/>
      <c r="E10" s="381"/>
      <c r="F10" s="381"/>
      <c r="G10" s="381"/>
      <c r="H10" s="381"/>
      <c r="I10" s="381"/>
      <c r="J10" s="381"/>
      <c r="K10" s="381"/>
      <c r="L10" s="381"/>
      <c r="M10" s="381"/>
      <c r="N10" s="381"/>
      <c r="O10" s="381"/>
      <c r="P10" s="381"/>
      <c r="Q10" s="381"/>
      <c r="R10" s="381"/>
      <c r="S10" s="381"/>
      <c r="T10" s="133"/>
      <c r="U10" s="133"/>
      <c r="V10" s="133"/>
      <c r="W10" s="133"/>
      <c r="X10" s="133"/>
      <c r="Y10" s="133"/>
      <c r="Z10" s="133"/>
      <c r="AA10" s="133"/>
      <c r="AB10" s="133"/>
    </row>
    <row r="11" spans="1:28" s="16" customFormat="1" ht="18.75" x14ac:dyDescent="0.2">
      <c r="A11" s="382" t="str">
        <f>'1. паспорт местоположение'!A12:C12</f>
        <v>F_prj_111001_2481</v>
      </c>
      <c r="B11" s="382"/>
      <c r="C11" s="382"/>
      <c r="D11" s="382"/>
      <c r="E11" s="382"/>
      <c r="F11" s="382"/>
      <c r="G11" s="382"/>
      <c r="H11" s="382"/>
      <c r="I11" s="382"/>
      <c r="J11" s="382"/>
      <c r="K11" s="382"/>
      <c r="L11" s="382"/>
      <c r="M11" s="382"/>
      <c r="N11" s="382"/>
      <c r="O11" s="382"/>
      <c r="P11" s="382"/>
      <c r="Q11" s="382"/>
      <c r="R11" s="382"/>
      <c r="S11" s="382"/>
      <c r="T11" s="133"/>
      <c r="U11" s="133"/>
      <c r="V11" s="133"/>
      <c r="W11" s="133"/>
      <c r="X11" s="133"/>
      <c r="Y11" s="133"/>
      <c r="Z11" s="133"/>
      <c r="AA11" s="133"/>
      <c r="AB11" s="133"/>
    </row>
    <row r="12" spans="1:28" s="16" customFormat="1" ht="18.75" x14ac:dyDescent="0.2">
      <c r="A12" s="377" t="s">
        <v>5</v>
      </c>
      <c r="B12" s="377"/>
      <c r="C12" s="377"/>
      <c r="D12" s="377"/>
      <c r="E12" s="377"/>
      <c r="F12" s="377"/>
      <c r="G12" s="377"/>
      <c r="H12" s="377"/>
      <c r="I12" s="377"/>
      <c r="J12" s="377"/>
      <c r="K12" s="377"/>
      <c r="L12" s="377"/>
      <c r="M12" s="377"/>
      <c r="N12" s="377"/>
      <c r="O12" s="377"/>
      <c r="P12" s="377"/>
      <c r="Q12" s="377"/>
      <c r="R12" s="377"/>
      <c r="S12" s="377"/>
      <c r="T12" s="133"/>
      <c r="U12" s="133"/>
      <c r="V12" s="133"/>
      <c r="W12" s="133"/>
      <c r="X12" s="133"/>
      <c r="Y12" s="133"/>
      <c r="Z12" s="133"/>
      <c r="AA12" s="133"/>
      <c r="AB12" s="133"/>
    </row>
    <row r="13" spans="1:28" s="137"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36"/>
      <c r="U13" s="136"/>
      <c r="V13" s="136"/>
      <c r="W13" s="136"/>
      <c r="X13" s="136"/>
      <c r="Y13" s="136"/>
      <c r="Z13" s="136"/>
      <c r="AA13" s="136"/>
      <c r="AB13" s="136"/>
    </row>
    <row r="14" spans="1:28" s="139" customFormat="1" ht="15.75" x14ac:dyDescent="0.2">
      <c r="A14"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76"/>
      <c r="C14" s="376"/>
      <c r="D14" s="376"/>
      <c r="E14" s="376"/>
      <c r="F14" s="376"/>
      <c r="G14" s="376"/>
      <c r="H14" s="376"/>
      <c r="I14" s="376"/>
      <c r="J14" s="376"/>
      <c r="K14" s="376"/>
      <c r="L14" s="376"/>
      <c r="M14" s="376"/>
      <c r="N14" s="376"/>
      <c r="O14" s="376"/>
      <c r="P14" s="376"/>
      <c r="Q14" s="376"/>
      <c r="R14" s="376"/>
      <c r="S14" s="376"/>
      <c r="T14" s="138"/>
      <c r="U14" s="138"/>
      <c r="V14" s="138"/>
      <c r="W14" s="138"/>
      <c r="X14" s="138"/>
      <c r="Y14" s="138"/>
      <c r="Z14" s="138"/>
      <c r="AA14" s="138"/>
      <c r="AB14" s="138"/>
    </row>
    <row r="15" spans="1:28" s="139" customFormat="1" ht="15" customHeight="1" x14ac:dyDescent="0.2">
      <c r="A15" s="377" t="s">
        <v>4</v>
      </c>
      <c r="B15" s="377"/>
      <c r="C15" s="377"/>
      <c r="D15" s="377"/>
      <c r="E15" s="377"/>
      <c r="F15" s="377"/>
      <c r="G15" s="377"/>
      <c r="H15" s="377"/>
      <c r="I15" s="377"/>
      <c r="J15" s="377"/>
      <c r="K15" s="377"/>
      <c r="L15" s="377"/>
      <c r="M15" s="377"/>
      <c r="N15" s="377"/>
      <c r="O15" s="377"/>
      <c r="P15" s="377"/>
      <c r="Q15" s="377"/>
      <c r="R15" s="377"/>
      <c r="S15" s="377"/>
      <c r="T15" s="140"/>
      <c r="U15" s="140"/>
      <c r="V15" s="140"/>
      <c r="W15" s="140"/>
      <c r="X15" s="140"/>
      <c r="Y15" s="140"/>
      <c r="Z15" s="140"/>
      <c r="AA15" s="140"/>
      <c r="AB15" s="140"/>
    </row>
    <row r="16" spans="1:28" s="139"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141"/>
      <c r="U16" s="141"/>
      <c r="V16" s="141"/>
      <c r="W16" s="141"/>
      <c r="X16" s="141"/>
      <c r="Y16" s="141"/>
    </row>
    <row r="17" spans="1:28" s="139" customFormat="1" ht="45.75" customHeight="1" x14ac:dyDescent="0.2">
      <c r="A17" s="379" t="s">
        <v>356</v>
      </c>
      <c r="B17" s="379"/>
      <c r="C17" s="379"/>
      <c r="D17" s="379"/>
      <c r="E17" s="379"/>
      <c r="F17" s="379"/>
      <c r="G17" s="379"/>
      <c r="H17" s="379"/>
      <c r="I17" s="379"/>
      <c r="J17" s="379"/>
      <c r="K17" s="379"/>
      <c r="L17" s="379"/>
      <c r="M17" s="379"/>
      <c r="N17" s="379"/>
      <c r="O17" s="379"/>
      <c r="P17" s="379"/>
      <c r="Q17" s="379"/>
      <c r="R17" s="379"/>
      <c r="S17" s="379"/>
      <c r="T17" s="142"/>
      <c r="U17" s="142"/>
      <c r="V17" s="142"/>
      <c r="W17" s="142"/>
      <c r="X17" s="142"/>
      <c r="Y17" s="142"/>
      <c r="Z17" s="142"/>
      <c r="AA17" s="142"/>
      <c r="AB17" s="142"/>
    </row>
    <row r="18" spans="1:28" s="139"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141"/>
      <c r="U18" s="141"/>
      <c r="V18" s="141"/>
      <c r="W18" s="141"/>
      <c r="X18" s="141"/>
      <c r="Y18" s="141"/>
    </row>
    <row r="19" spans="1:28" s="139" customFormat="1" ht="54" customHeight="1" x14ac:dyDescent="0.2">
      <c r="A19" s="384" t="s">
        <v>3</v>
      </c>
      <c r="B19" s="384" t="s">
        <v>101</v>
      </c>
      <c r="C19" s="385" t="s">
        <v>281</v>
      </c>
      <c r="D19" s="384" t="s">
        <v>280</v>
      </c>
      <c r="E19" s="384" t="s">
        <v>100</v>
      </c>
      <c r="F19" s="384" t="s">
        <v>99</v>
      </c>
      <c r="G19" s="384" t="s">
        <v>276</v>
      </c>
      <c r="H19" s="384" t="s">
        <v>98</v>
      </c>
      <c r="I19" s="384" t="s">
        <v>97</v>
      </c>
      <c r="J19" s="384" t="s">
        <v>96</v>
      </c>
      <c r="K19" s="384" t="s">
        <v>95</v>
      </c>
      <c r="L19" s="384" t="s">
        <v>94</v>
      </c>
      <c r="M19" s="384" t="s">
        <v>93</v>
      </c>
      <c r="N19" s="384" t="s">
        <v>92</v>
      </c>
      <c r="O19" s="384" t="s">
        <v>91</v>
      </c>
      <c r="P19" s="384" t="s">
        <v>90</v>
      </c>
      <c r="Q19" s="384" t="s">
        <v>279</v>
      </c>
      <c r="R19" s="384"/>
      <c r="S19" s="387" t="s">
        <v>348</v>
      </c>
      <c r="T19" s="141"/>
      <c r="U19" s="141"/>
      <c r="V19" s="141"/>
      <c r="W19" s="141"/>
      <c r="X19" s="141"/>
      <c r="Y19" s="141"/>
    </row>
    <row r="20" spans="1:28" s="139" customFormat="1" ht="180.75" customHeight="1" x14ac:dyDescent="0.2">
      <c r="A20" s="384"/>
      <c r="B20" s="384"/>
      <c r="C20" s="386"/>
      <c r="D20" s="384"/>
      <c r="E20" s="384"/>
      <c r="F20" s="384"/>
      <c r="G20" s="384"/>
      <c r="H20" s="384"/>
      <c r="I20" s="384"/>
      <c r="J20" s="384"/>
      <c r="K20" s="384"/>
      <c r="L20" s="384"/>
      <c r="M20" s="384"/>
      <c r="N20" s="384"/>
      <c r="O20" s="384"/>
      <c r="P20" s="384"/>
      <c r="Q20" s="143" t="s">
        <v>277</v>
      </c>
      <c r="R20" s="144" t="s">
        <v>278</v>
      </c>
      <c r="S20" s="387"/>
      <c r="T20" s="145"/>
      <c r="U20" s="145"/>
      <c r="V20" s="145"/>
      <c r="W20" s="145"/>
      <c r="X20" s="145"/>
      <c r="Y20" s="145"/>
      <c r="Z20" s="146"/>
      <c r="AA20" s="146"/>
      <c r="AB20" s="146"/>
    </row>
    <row r="21" spans="1:28" s="139" customFormat="1" ht="18.75" x14ac:dyDescent="0.2">
      <c r="A21" s="143">
        <v>1</v>
      </c>
      <c r="B21" s="147">
        <v>2</v>
      </c>
      <c r="C21" s="143">
        <v>3</v>
      </c>
      <c r="D21" s="147">
        <v>4</v>
      </c>
      <c r="E21" s="143">
        <v>5</v>
      </c>
      <c r="F21" s="147">
        <v>6</v>
      </c>
      <c r="G21" s="143">
        <v>7</v>
      </c>
      <c r="H21" s="147">
        <v>8</v>
      </c>
      <c r="I21" s="143">
        <v>9</v>
      </c>
      <c r="J21" s="147">
        <v>10</v>
      </c>
      <c r="K21" s="143">
        <v>11</v>
      </c>
      <c r="L21" s="147">
        <v>12</v>
      </c>
      <c r="M21" s="143">
        <v>13</v>
      </c>
      <c r="N21" s="147">
        <v>14</v>
      </c>
      <c r="O21" s="143">
        <v>15</v>
      </c>
      <c r="P21" s="147">
        <v>16</v>
      </c>
      <c r="Q21" s="143">
        <v>17</v>
      </c>
      <c r="R21" s="147">
        <v>18</v>
      </c>
      <c r="S21" s="143">
        <v>19</v>
      </c>
      <c r="T21" s="145"/>
      <c r="U21" s="145"/>
      <c r="V21" s="145"/>
      <c r="W21" s="145"/>
      <c r="X21" s="145"/>
      <c r="Y21" s="145"/>
      <c r="Z21" s="146"/>
      <c r="AA21" s="146"/>
      <c r="AB21" s="146"/>
    </row>
    <row r="22" spans="1:28" s="139" customFormat="1" ht="32.25" customHeight="1" x14ac:dyDescent="0.2">
      <c r="A22" s="143"/>
      <c r="B22" s="147" t="s">
        <v>89</v>
      </c>
      <c r="C22" s="147"/>
      <c r="D22" s="147"/>
      <c r="E22" s="147" t="s">
        <v>88</v>
      </c>
      <c r="F22" s="147" t="s">
        <v>87</v>
      </c>
      <c r="G22" s="147" t="s">
        <v>349</v>
      </c>
      <c r="H22" s="147"/>
      <c r="I22" s="147"/>
      <c r="J22" s="147"/>
      <c r="K22" s="147"/>
      <c r="L22" s="147"/>
      <c r="M22" s="147"/>
      <c r="N22" s="147"/>
      <c r="O22" s="147"/>
      <c r="P22" s="147"/>
      <c r="Q22" s="148"/>
      <c r="R22" s="149"/>
      <c r="S22" s="149"/>
      <c r="T22" s="145"/>
      <c r="U22" s="145"/>
      <c r="V22" s="145"/>
      <c r="W22" s="145"/>
      <c r="X22" s="145"/>
      <c r="Y22" s="145"/>
      <c r="Z22" s="146"/>
      <c r="AA22" s="146"/>
      <c r="AB22" s="146"/>
    </row>
    <row r="23" spans="1:28" s="139" customFormat="1" ht="18.75" x14ac:dyDescent="0.2">
      <c r="A23" s="143"/>
      <c r="B23" s="147" t="s">
        <v>89</v>
      </c>
      <c r="C23" s="147"/>
      <c r="D23" s="147"/>
      <c r="E23" s="147" t="s">
        <v>88</v>
      </c>
      <c r="F23" s="147" t="s">
        <v>87</v>
      </c>
      <c r="G23" s="147" t="s">
        <v>86</v>
      </c>
      <c r="H23" s="23"/>
      <c r="I23" s="23"/>
      <c r="J23" s="23"/>
      <c r="K23" s="23"/>
      <c r="L23" s="23"/>
      <c r="M23" s="23"/>
      <c r="N23" s="23"/>
      <c r="O23" s="23"/>
      <c r="P23" s="23"/>
      <c r="Q23" s="23"/>
      <c r="R23" s="149"/>
      <c r="S23" s="149"/>
      <c r="T23" s="145"/>
      <c r="U23" s="145"/>
      <c r="V23" s="145"/>
      <c r="W23" s="145"/>
      <c r="X23" s="146"/>
      <c r="Y23" s="146"/>
      <c r="Z23" s="146"/>
      <c r="AA23" s="146"/>
      <c r="AB23" s="146"/>
    </row>
    <row r="24" spans="1:28" s="139" customFormat="1" ht="18.75" x14ac:dyDescent="0.2">
      <c r="A24" s="143"/>
      <c r="B24" s="147" t="s">
        <v>89</v>
      </c>
      <c r="C24" s="147"/>
      <c r="D24" s="147"/>
      <c r="E24" s="147" t="s">
        <v>88</v>
      </c>
      <c r="F24" s="147" t="s">
        <v>87</v>
      </c>
      <c r="G24" s="147" t="s">
        <v>82</v>
      </c>
      <c r="H24" s="23"/>
      <c r="I24" s="23"/>
      <c r="J24" s="23"/>
      <c r="K24" s="23"/>
      <c r="L24" s="23"/>
      <c r="M24" s="23"/>
      <c r="N24" s="23"/>
      <c r="O24" s="23"/>
      <c r="P24" s="23"/>
      <c r="Q24" s="23"/>
      <c r="R24" s="149"/>
      <c r="S24" s="149"/>
      <c r="T24" s="145"/>
      <c r="U24" s="145"/>
      <c r="V24" s="145"/>
      <c r="W24" s="145"/>
      <c r="X24" s="146"/>
      <c r="Y24" s="146"/>
      <c r="Z24" s="146"/>
      <c r="AA24" s="146"/>
      <c r="AB24" s="146"/>
    </row>
    <row r="25" spans="1:28" s="139" customFormat="1" ht="31.5" x14ac:dyDescent="0.2">
      <c r="A25" s="150"/>
      <c r="B25" s="147" t="s">
        <v>85</v>
      </c>
      <c r="C25" s="147"/>
      <c r="D25" s="147"/>
      <c r="E25" s="147" t="s">
        <v>84</v>
      </c>
      <c r="F25" s="147" t="s">
        <v>83</v>
      </c>
      <c r="G25" s="147" t="s">
        <v>350</v>
      </c>
      <c r="H25" s="23"/>
      <c r="I25" s="23"/>
      <c r="J25" s="23"/>
      <c r="K25" s="23"/>
      <c r="L25" s="23"/>
      <c r="M25" s="23"/>
      <c r="N25" s="23"/>
      <c r="O25" s="23"/>
      <c r="P25" s="23"/>
      <c r="Q25" s="23"/>
      <c r="R25" s="149"/>
      <c r="S25" s="149"/>
      <c r="T25" s="145"/>
      <c r="U25" s="145"/>
      <c r="V25" s="145"/>
      <c r="W25" s="145"/>
      <c r="X25" s="146"/>
      <c r="Y25" s="146"/>
      <c r="Z25" s="146"/>
      <c r="AA25" s="146"/>
      <c r="AB25" s="146"/>
    </row>
    <row r="26" spans="1:28" s="139" customFormat="1" ht="18.75" x14ac:dyDescent="0.2">
      <c r="A26" s="150"/>
      <c r="B26" s="147" t="s">
        <v>85</v>
      </c>
      <c r="C26" s="147"/>
      <c r="D26" s="147"/>
      <c r="E26" s="147" t="s">
        <v>84</v>
      </c>
      <c r="F26" s="147" t="s">
        <v>83</v>
      </c>
      <c r="G26" s="147" t="s">
        <v>86</v>
      </c>
      <c r="H26" s="23"/>
      <c r="I26" s="23"/>
      <c r="J26" s="23"/>
      <c r="K26" s="23"/>
      <c r="L26" s="23"/>
      <c r="M26" s="23"/>
      <c r="N26" s="23"/>
      <c r="O26" s="23"/>
      <c r="P26" s="23"/>
      <c r="Q26" s="23"/>
      <c r="R26" s="149"/>
      <c r="S26" s="149"/>
      <c r="T26" s="145"/>
      <c r="U26" s="145"/>
      <c r="V26" s="145"/>
      <c r="W26" s="145"/>
      <c r="X26" s="146"/>
      <c r="Y26" s="146"/>
      <c r="Z26" s="146"/>
      <c r="AA26" s="146"/>
      <c r="AB26" s="146"/>
    </row>
    <row r="27" spans="1:28" s="139" customFormat="1" ht="18.75" x14ac:dyDescent="0.2">
      <c r="A27" s="150"/>
      <c r="B27" s="147" t="s">
        <v>85</v>
      </c>
      <c r="C27" s="147"/>
      <c r="D27" s="147"/>
      <c r="E27" s="147" t="s">
        <v>84</v>
      </c>
      <c r="F27" s="147" t="s">
        <v>83</v>
      </c>
      <c r="G27" s="147" t="s">
        <v>82</v>
      </c>
      <c r="H27" s="23"/>
      <c r="I27" s="23"/>
      <c r="J27" s="23"/>
      <c r="K27" s="23"/>
      <c r="L27" s="23"/>
      <c r="M27" s="23"/>
      <c r="N27" s="23"/>
      <c r="O27" s="23"/>
      <c r="P27" s="23"/>
      <c r="Q27" s="23"/>
      <c r="R27" s="149"/>
      <c r="S27" s="149"/>
      <c r="T27" s="145"/>
      <c r="U27" s="145"/>
      <c r="V27" s="145"/>
      <c r="W27" s="145"/>
      <c r="X27" s="146"/>
      <c r="Y27" s="146"/>
      <c r="Z27" s="146"/>
      <c r="AA27" s="146"/>
      <c r="AB27" s="146"/>
    </row>
    <row r="28" spans="1:28" s="139" customFormat="1" ht="18.75" x14ac:dyDescent="0.2">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149"/>
      <c r="S28" s="149"/>
      <c r="T28" s="145"/>
      <c r="U28" s="145"/>
      <c r="V28" s="145"/>
      <c r="W28" s="145"/>
      <c r="X28" s="146"/>
      <c r="Y28" s="146"/>
      <c r="Z28" s="146"/>
      <c r="AA28" s="146"/>
      <c r="AB28" s="146"/>
    </row>
    <row r="29" spans="1:28" ht="20.25" customHeight="1" x14ac:dyDescent="0.25">
      <c r="A29" s="151"/>
      <c r="B29" s="147" t="s">
        <v>274</v>
      </c>
      <c r="C29" s="147"/>
      <c r="D29" s="147"/>
      <c r="E29" s="151" t="s">
        <v>275</v>
      </c>
      <c r="F29" s="151" t="s">
        <v>275</v>
      </c>
      <c r="G29" s="151" t="s">
        <v>275</v>
      </c>
      <c r="H29" s="151"/>
      <c r="I29" s="151"/>
      <c r="J29" s="151"/>
      <c r="K29" s="151"/>
      <c r="L29" s="151"/>
      <c r="M29" s="151"/>
      <c r="N29" s="151"/>
      <c r="O29" s="151"/>
      <c r="P29" s="151"/>
      <c r="Q29" s="152"/>
      <c r="R29" s="153"/>
      <c r="S29" s="153"/>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row r="345" spans="1:28"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row>
    <row r="346" spans="1:28"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row>
    <row r="347" spans="1:28"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row>
    <row r="348" spans="1:28"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row>
    <row r="349" spans="1:28"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row>
    <row r="350" spans="1:28"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row>
    <row r="351" spans="1:28"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row>
    <row r="352" spans="1:28"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row>
    <row r="353" spans="1:28"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row>
    <row r="354" spans="1:28"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row>
    <row r="355" spans="1:28"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row>
    <row r="356" spans="1:28"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row>
    <row r="357" spans="1:28"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row>
    <row r="358" spans="1:28"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row>
    <row r="359" spans="1:28"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row>
    <row r="360" spans="1:28"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row>
    <row r="361" spans="1:28"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c r="AA361" s="154"/>
      <c r="AB361" s="154"/>
    </row>
    <row r="362" spans="1:28"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c r="AA362" s="154"/>
      <c r="AB362" s="154"/>
    </row>
    <row r="363" spans="1:28"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c r="AA363" s="154"/>
      <c r="AB363" s="154"/>
    </row>
    <row r="364" spans="1:28"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c r="AA364" s="154"/>
      <c r="AB364" s="154"/>
    </row>
    <row r="365" spans="1:28"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c r="AA365" s="154"/>
      <c r="AB365" s="154"/>
    </row>
    <row r="366" spans="1:28"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c r="AA366" s="154"/>
      <c r="AB366"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view="pageBreakPreview" topLeftCell="B22" zoomScale="70" zoomScaleNormal="60" zoomScaleSheetLayoutView="70" workbookViewId="0">
      <selection activeCell="K21" sqref="K21:K22"/>
    </sheetView>
  </sheetViews>
  <sheetFormatPr defaultColWidth="10.7109375" defaultRowHeight="15.75" x14ac:dyDescent="0.25"/>
  <cols>
    <col min="1" max="1" width="9.5703125" style="36" customWidth="1"/>
    <col min="2" max="3" width="17.85546875" style="36" customWidth="1"/>
    <col min="4" max="4" width="19.140625" style="36" customWidth="1"/>
    <col min="5" max="5" width="26.140625" style="36" customWidth="1"/>
    <col min="6" max="6" width="24.7109375" style="36" customWidth="1"/>
    <col min="7" max="8" width="22.5703125" style="36" customWidth="1"/>
    <col min="9" max="10" width="14.28515625" style="36" customWidth="1"/>
    <col min="11" max="11" width="17.42578125" style="36" customWidth="1"/>
    <col min="12" max="13" width="13" style="36" customWidth="1"/>
    <col min="14" max="15" width="11.855468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2" t="s">
        <v>65</v>
      </c>
    </row>
    <row r="3" spans="1:20" s="16" customFormat="1" ht="18.75" customHeight="1" x14ac:dyDescent="0.3">
      <c r="H3" s="156"/>
      <c r="T3" s="13" t="s">
        <v>8</v>
      </c>
    </row>
    <row r="4" spans="1:20" s="16" customFormat="1" ht="18.75" customHeight="1" x14ac:dyDescent="0.3">
      <c r="H4" s="156"/>
      <c r="T4" s="13" t="s">
        <v>539</v>
      </c>
    </row>
    <row r="5" spans="1:20" s="16" customFormat="1" ht="18.75" customHeight="1" x14ac:dyDescent="0.3">
      <c r="H5" s="156"/>
      <c r="T5" s="13"/>
    </row>
    <row r="6" spans="1:20" s="16" customFormat="1" x14ac:dyDescent="0.2">
      <c r="A6" s="369" t="str">
        <f>'1. паспорт местоположение'!A5:C5</f>
        <v>Год раскрытия информации: 2023 год</v>
      </c>
      <c r="B6" s="369"/>
      <c r="C6" s="369"/>
      <c r="D6" s="369"/>
      <c r="E6" s="369"/>
      <c r="F6" s="369"/>
      <c r="G6" s="369"/>
      <c r="H6" s="369"/>
      <c r="I6" s="369"/>
      <c r="J6" s="369"/>
      <c r="K6" s="369"/>
      <c r="L6" s="369"/>
      <c r="M6" s="369"/>
      <c r="N6" s="369"/>
      <c r="O6" s="369"/>
      <c r="P6" s="369"/>
      <c r="Q6" s="369"/>
      <c r="R6" s="369"/>
      <c r="S6" s="369"/>
      <c r="T6" s="369"/>
    </row>
    <row r="7" spans="1:20" s="16" customFormat="1" x14ac:dyDescent="0.2">
      <c r="A7" s="135"/>
      <c r="H7" s="156"/>
    </row>
    <row r="8" spans="1:20" s="16" customFormat="1" ht="18.75" x14ac:dyDescent="0.2">
      <c r="A8" s="381" t="s">
        <v>7</v>
      </c>
      <c r="B8" s="381"/>
      <c r="C8" s="381"/>
      <c r="D8" s="381"/>
      <c r="E8" s="381"/>
      <c r="F8" s="381"/>
      <c r="G8" s="381"/>
      <c r="H8" s="381"/>
      <c r="I8" s="381"/>
      <c r="J8" s="381"/>
      <c r="K8" s="381"/>
      <c r="L8" s="381"/>
      <c r="M8" s="381"/>
      <c r="N8" s="381"/>
      <c r="O8" s="381"/>
      <c r="P8" s="381"/>
      <c r="Q8" s="381"/>
      <c r="R8" s="381"/>
      <c r="S8" s="381"/>
      <c r="T8" s="381"/>
    </row>
    <row r="9" spans="1:20" s="16" customFormat="1" ht="18.75" x14ac:dyDescent="0.2">
      <c r="A9" s="381"/>
      <c r="B9" s="381"/>
      <c r="C9" s="381"/>
      <c r="D9" s="381"/>
      <c r="E9" s="381"/>
      <c r="F9" s="381"/>
      <c r="G9" s="381"/>
      <c r="H9" s="381"/>
      <c r="I9" s="381"/>
      <c r="J9" s="381"/>
      <c r="K9" s="381"/>
      <c r="L9" s="381"/>
      <c r="M9" s="381"/>
      <c r="N9" s="381"/>
      <c r="O9" s="381"/>
      <c r="P9" s="381"/>
      <c r="Q9" s="381"/>
      <c r="R9" s="381"/>
      <c r="S9" s="381"/>
      <c r="T9" s="381"/>
    </row>
    <row r="10" spans="1:20" s="16" customFormat="1" ht="18.75" customHeight="1" x14ac:dyDescent="0.2">
      <c r="A10" s="382" t="str">
        <f>'1. паспорт местоположение'!A9:C9</f>
        <v>Акционерное общество "Россети Янтарь"</v>
      </c>
      <c r="B10" s="382"/>
      <c r="C10" s="382"/>
      <c r="D10" s="382"/>
      <c r="E10" s="382"/>
      <c r="F10" s="382"/>
      <c r="G10" s="382"/>
      <c r="H10" s="382"/>
      <c r="I10" s="382"/>
      <c r="J10" s="382"/>
      <c r="K10" s="382"/>
      <c r="L10" s="382"/>
      <c r="M10" s="382"/>
      <c r="N10" s="382"/>
      <c r="O10" s="382"/>
      <c r="P10" s="382"/>
      <c r="Q10" s="382"/>
      <c r="R10" s="382"/>
      <c r="S10" s="382"/>
      <c r="T10" s="382"/>
    </row>
    <row r="11" spans="1:20" s="16" customFormat="1" ht="18.75" customHeight="1" x14ac:dyDescent="0.2">
      <c r="A11" s="377" t="s">
        <v>6</v>
      </c>
      <c r="B11" s="377"/>
      <c r="C11" s="377"/>
      <c r="D11" s="377"/>
      <c r="E11" s="377"/>
      <c r="F11" s="377"/>
      <c r="G11" s="377"/>
      <c r="H11" s="377"/>
      <c r="I11" s="377"/>
      <c r="J11" s="377"/>
      <c r="K11" s="377"/>
      <c r="L11" s="377"/>
      <c r="M11" s="377"/>
      <c r="N11" s="377"/>
      <c r="O11" s="377"/>
      <c r="P11" s="377"/>
      <c r="Q11" s="377"/>
      <c r="R11" s="377"/>
      <c r="S11" s="377"/>
      <c r="T11" s="377"/>
    </row>
    <row r="12" spans="1:20" s="16" customFormat="1" ht="18.75" x14ac:dyDescent="0.2">
      <c r="A12" s="381"/>
      <c r="B12" s="381"/>
      <c r="C12" s="381"/>
      <c r="D12" s="381"/>
      <c r="E12" s="381"/>
      <c r="F12" s="381"/>
      <c r="G12" s="381"/>
      <c r="H12" s="381"/>
      <c r="I12" s="381"/>
      <c r="J12" s="381"/>
      <c r="K12" s="381"/>
      <c r="L12" s="381"/>
      <c r="M12" s="381"/>
      <c r="N12" s="381"/>
      <c r="O12" s="381"/>
      <c r="P12" s="381"/>
      <c r="Q12" s="381"/>
      <c r="R12" s="381"/>
      <c r="S12" s="381"/>
      <c r="T12" s="381"/>
    </row>
    <row r="13" spans="1:20" s="16" customFormat="1" ht="18.75" customHeight="1" x14ac:dyDescent="0.2">
      <c r="A13" s="382" t="str">
        <f>'1. паспорт местоположение'!A12:C12</f>
        <v>F_prj_111001_2481</v>
      </c>
      <c r="B13" s="382"/>
      <c r="C13" s="382"/>
      <c r="D13" s="382"/>
      <c r="E13" s="382"/>
      <c r="F13" s="382"/>
      <c r="G13" s="382"/>
      <c r="H13" s="382"/>
      <c r="I13" s="382"/>
      <c r="J13" s="382"/>
      <c r="K13" s="382"/>
      <c r="L13" s="382"/>
      <c r="M13" s="382"/>
      <c r="N13" s="382"/>
      <c r="O13" s="382"/>
      <c r="P13" s="382"/>
      <c r="Q13" s="382"/>
      <c r="R13" s="382"/>
      <c r="S13" s="382"/>
      <c r="T13" s="382"/>
    </row>
    <row r="14" spans="1:20" s="16" customFormat="1" ht="18.75" customHeight="1" x14ac:dyDescent="0.2">
      <c r="A14" s="377" t="s">
        <v>5</v>
      </c>
      <c r="B14" s="377"/>
      <c r="C14" s="377"/>
      <c r="D14" s="377"/>
      <c r="E14" s="377"/>
      <c r="F14" s="377"/>
      <c r="G14" s="377"/>
      <c r="H14" s="377"/>
      <c r="I14" s="377"/>
      <c r="J14" s="377"/>
      <c r="K14" s="377"/>
      <c r="L14" s="377"/>
      <c r="M14" s="377"/>
      <c r="N14" s="377"/>
      <c r="O14" s="377"/>
      <c r="P14" s="377"/>
      <c r="Q14" s="377"/>
      <c r="R14" s="377"/>
      <c r="S14" s="377"/>
      <c r="T14" s="377"/>
    </row>
    <row r="15" spans="1:20" s="137"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139" customFormat="1" x14ac:dyDescent="0.2">
      <c r="A16"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6" s="376"/>
      <c r="C16" s="376"/>
      <c r="D16" s="376"/>
      <c r="E16" s="376"/>
      <c r="F16" s="376"/>
      <c r="G16" s="376"/>
      <c r="H16" s="376"/>
      <c r="I16" s="376"/>
      <c r="J16" s="376"/>
      <c r="K16" s="376"/>
      <c r="L16" s="376"/>
      <c r="M16" s="376"/>
      <c r="N16" s="376"/>
      <c r="O16" s="376"/>
      <c r="P16" s="376"/>
      <c r="Q16" s="376"/>
      <c r="R16" s="376"/>
      <c r="S16" s="376"/>
      <c r="T16" s="376"/>
    </row>
    <row r="17" spans="1:20" s="139" customFormat="1" ht="15" customHeight="1" x14ac:dyDescent="0.2">
      <c r="A17" s="377" t="s">
        <v>4</v>
      </c>
      <c r="B17" s="377"/>
      <c r="C17" s="377"/>
      <c r="D17" s="377"/>
      <c r="E17" s="377"/>
      <c r="F17" s="377"/>
      <c r="G17" s="377"/>
      <c r="H17" s="377"/>
      <c r="I17" s="377"/>
      <c r="J17" s="377"/>
      <c r="K17" s="377"/>
      <c r="L17" s="377"/>
      <c r="M17" s="377"/>
      <c r="N17" s="377"/>
      <c r="O17" s="377"/>
      <c r="P17" s="377"/>
      <c r="Q17" s="377"/>
      <c r="R17" s="377"/>
      <c r="S17" s="377"/>
      <c r="T17" s="377"/>
    </row>
    <row r="18" spans="1:20" s="139"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20" s="139" customFormat="1" ht="15" customHeight="1" x14ac:dyDescent="0.2">
      <c r="A19" s="405" t="s">
        <v>361</v>
      </c>
      <c r="B19" s="405"/>
      <c r="C19" s="405"/>
      <c r="D19" s="405"/>
      <c r="E19" s="405"/>
      <c r="F19" s="405"/>
      <c r="G19" s="405"/>
      <c r="H19" s="405"/>
      <c r="I19" s="405"/>
      <c r="J19" s="405"/>
      <c r="K19" s="405"/>
      <c r="L19" s="405"/>
      <c r="M19" s="405"/>
      <c r="N19" s="405"/>
      <c r="O19" s="405"/>
      <c r="P19" s="405"/>
      <c r="Q19" s="405"/>
      <c r="R19" s="405"/>
      <c r="S19" s="405"/>
      <c r="T19" s="405"/>
    </row>
    <row r="20" spans="1:20" s="43"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x14ac:dyDescent="0.25">
      <c r="A21" s="407" t="s">
        <v>3</v>
      </c>
      <c r="B21" s="410" t="s">
        <v>205</v>
      </c>
      <c r="C21" s="411"/>
      <c r="D21" s="414" t="s">
        <v>123</v>
      </c>
      <c r="E21" s="410" t="s">
        <v>388</v>
      </c>
      <c r="F21" s="411"/>
      <c r="G21" s="410" t="s">
        <v>224</v>
      </c>
      <c r="H21" s="411"/>
      <c r="I21" s="410" t="s">
        <v>122</v>
      </c>
      <c r="J21" s="411"/>
      <c r="K21" s="414" t="s">
        <v>121</v>
      </c>
      <c r="L21" s="410" t="s">
        <v>120</v>
      </c>
      <c r="M21" s="411"/>
      <c r="N21" s="410" t="s">
        <v>435</v>
      </c>
      <c r="O21" s="411"/>
      <c r="P21" s="414" t="s">
        <v>119</v>
      </c>
      <c r="Q21" s="402" t="s">
        <v>118</v>
      </c>
      <c r="R21" s="403"/>
      <c r="S21" s="402" t="s">
        <v>117</v>
      </c>
      <c r="T21" s="404"/>
    </row>
    <row r="22" spans="1:20" ht="204.75" customHeight="1" x14ac:dyDescent="0.25">
      <c r="A22" s="408"/>
      <c r="B22" s="412"/>
      <c r="C22" s="413"/>
      <c r="D22" s="417"/>
      <c r="E22" s="412"/>
      <c r="F22" s="413"/>
      <c r="G22" s="412"/>
      <c r="H22" s="413"/>
      <c r="I22" s="412"/>
      <c r="J22" s="413"/>
      <c r="K22" s="415"/>
      <c r="L22" s="412"/>
      <c r="M22" s="413"/>
      <c r="N22" s="412"/>
      <c r="O22" s="413"/>
      <c r="P22" s="415"/>
      <c r="Q22" s="53" t="s">
        <v>116</v>
      </c>
      <c r="R22" s="53" t="s">
        <v>360</v>
      </c>
      <c r="S22" s="53" t="s">
        <v>115</v>
      </c>
      <c r="T22" s="53" t="s">
        <v>114</v>
      </c>
    </row>
    <row r="23" spans="1:20" ht="51.75" customHeight="1" x14ac:dyDescent="0.25">
      <c r="A23" s="409"/>
      <c r="B23" s="96" t="s">
        <v>112</v>
      </c>
      <c r="C23" s="96" t="s">
        <v>113</v>
      </c>
      <c r="D23" s="415"/>
      <c r="E23" s="96" t="s">
        <v>112</v>
      </c>
      <c r="F23" s="96" t="s">
        <v>113</v>
      </c>
      <c r="G23" s="96" t="s">
        <v>112</v>
      </c>
      <c r="H23" s="96" t="s">
        <v>113</v>
      </c>
      <c r="I23" s="96" t="s">
        <v>112</v>
      </c>
      <c r="J23" s="96" t="s">
        <v>113</v>
      </c>
      <c r="K23" s="96" t="s">
        <v>112</v>
      </c>
      <c r="L23" s="96" t="s">
        <v>112</v>
      </c>
      <c r="M23" s="96" t="s">
        <v>113</v>
      </c>
      <c r="N23" s="96" t="s">
        <v>112</v>
      </c>
      <c r="O23" s="96" t="s">
        <v>113</v>
      </c>
      <c r="P23" s="128" t="s">
        <v>112</v>
      </c>
      <c r="Q23" s="53" t="s">
        <v>112</v>
      </c>
      <c r="R23" s="53" t="s">
        <v>112</v>
      </c>
      <c r="S23" s="53" t="s">
        <v>112</v>
      </c>
      <c r="T23" s="53" t="s">
        <v>112</v>
      </c>
    </row>
    <row r="24" spans="1:20"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20" s="43" customFormat="1" ht="47.25" x14ac:dyDescent="0.25">
      <c r="A25" s="394">
        <v>1</v>
      </c>
      <c r="B25" s="394" t="s">
        <v>427</v>
      </c>
      <c r="C25" s="394" t="s">
        <v>427</v>
      </c>
      <c r="D25" s="117" t="s">
        <v>108</v>
      </c>
      <c r="E25" s="99" t="s">
        <v>420</v>
      </c>
      <c r="F25" s="99" t="s">
        <v>551</v>
      </c>
      <c r="G25" s="99" t="s">
        <v>422</v>
      </c>
      <c r="H25" s="99" t="s">
        <v>422</v>
      </c>
      <c r="I25" s="100" t="s">
        <v>421</v>
      </c>
      <c r="J25" s="100" t="s">
        <v>552</v>
      </c>
      <c r="K25" s="100" t="s">
        <v>553</v>
      </c>
      <c r="L25" s="100">
        <v>110</v>
      </c>
      <c r="M25" s="100">
        <v>110</v>
      </c>
      <c r="N25" s="100" t="s">
        <v>357</v>
      </c>
      <c r="O25" s="100" t="s">
        <v>562</v>
      </c>
      <c r="P25" s="100" t="s">
        <v>275</v>
      </c>
      <c r="Q25" s="391" t="s">
        <v>575</v>
      </c>
      <c r="R25" s="394" t="s">
        <v>432</v>
      </c>
      <c r="S25" s="391" t="s">
        <v>576</v>
      </c>
      <c r="T25" s="388" t="s">
        <v>572</v>
      </c>
    </row>
    <row r="26" spans="1:20" ht="47.25" x14ac:dyDescent="0.25">
      <c r="A26" s="395"/>
      <c r="B26" s="395"/>
      <c r="C26" s="395"/>
      <c r="D26" s="117" t="s">
        <v>359</v>
      </c>
      <c r="E26" s="117" t="s">
        <v>537</v>
      </c>
      <c r="F26" s="117" t="s">
        <v>433</v>
      </c>
      <c r="G26" s="117" t="s">
        <v>543</v>
      </c>
      <c r="H26" s="117" t="s">
        <v>544</v>
      </c>
      <c r="I26" s="100" t="s">
        <v>538</v>
      </c>
      <c r="J26" s="290">
        <v>2023</v>
      </c>
      <c r="K26" s="100" t="s">
        <v>538</v>
      </c>
      <c r="L26" s="100">
        <v>110</v>
      </c>
      <c r="M26" s="100">
        <v>110</v>
      </c>
      <c r="N26" s="100" t="s">
        <v>275</v>
      </c>
      <c r="O26" s="100" t="s">
        <v>275</v>
      </c>
      <c r="P26" s="100" t="s">
        <v>275</v>
      </c>
      <c r="Q26" s="392"/>
      <c r="R26" s="395"/>
      <c r="S26" s="392"/>
      <c r="T26" s="389"/>
    </row>
    <row r="27" spans="1:20" ht="47.25" x14ac:dyDescent="0.25">
      <c r="A27" s="395"/>
      <c r="B27" s="395"/>
      <c r="C27" s="395"/>
      <c r="D27" s="117" t="s">
        <v>546</v>
      </c>
      <c r="E27" s="349" t="s">
        <v>541</v>
      </c>
      <c r="F27" s="388" t="s">
        <v>579</v>
      </c>
      <c r="G27" s="349" t="s">
        <v>540</v>
      </c>
      <c r="H27" s="418" t="s">
        <v>557</v>
      </c>
      <c r="I27" s="350" t="s">
        <v>542</v>
      </c>
      <c r="J27" s="351">
        <v>2023</v>
      </c>
      <c r="K27" s="350" t="s">
        <v>545</v>
      </c>
      <c r="L27" s="350" t="s">
        <v>434</v>
      </c>
      <c r="M27" s="350" t="s">
        <v>434</v>
      </c>
      <c r="N27" s="422">
        <f>0.4+0.315</f>
        <v>0.71500000000000008</v>
      </c>
      <c r="O27" s="420">
        <v>0.96</v>
      </c>
      <c r="P27" s="350" t="s">
        <v>571</v>
      </c>
      <c r="Q27" s="392"/>
      <c r="R27" s="395"/>
      <c r="S27" s="392"/>
      <c r="T27" s="389"/>
    </row>
    <row r="28" spans="1:20" ht="31.5" x14ac:dyDescent="0.25">
      <c r="A28" s="395"/>
      <c r="B28" s="395"/>
      <c r="C28" s="395"/>
      <c r="D28" s="117" t="s">
        <v>547</v>
      </c>
      <c r="E28" s="349" t="s">
        <v>548</v>
      </c>
      <c r="F28" s="390"/>
      <c r="G28" s="352" t="s">
        <v>549</v>
      </c>
      <c r="H28" s="419"/>
      <c r="I28" s="350">
        <v>1972</v>
      </c>
      <c r="J28" s="351">
        <v>2023</v>
      </c>
      <c r="K28" s="350" t="s">
        <v>550</v>
      </c>
      <c r="L28" s="350" t="s">
        <v>434</v>
      </c>
      <c r="M28" s="350" t="s">
        <v>434</v>
      </c>
      <c r="N28" s="423"/>
      <c r="O28" s="421"/>
      <c r="P28" s="350" t="s">
        <v>275</v>
      </c>
      <c r="Q28" s="392"/>
      <c r="R28" s="395"/>
      <c r="S28" s="392"/>
      <c r="T28" s="389"/>
    </row>
    <row r="29" spans="1:20" ht="47.25" x14ac:dyDescent="0.25">
      <c r="A29" s="395"/>
      <c r="B29" s="395"/>
      <c r="C29" s="395"/>
      <c r="D29" s="117" t="s">
        <v>546</v>
      </c>
      <c r="E29" s="353" t="s">
        <v>593</v>
      </c>
      <c r="F29" s="397" t="s">
        <v>579</v>
      </c>
      <c r="G29" s="352" t="s">
        <v>540</v>
      </c>
      <c r="H29" s="399" t="s">
        <v>592</v>
      </c>
      <c r="I29" s="350">
        <v>1972</v>
      </c>
      <c r="J29" s="354">
        <v>2023</v>
      </c>
      <c r="K29" s="350" t="s">
        <v>550</v>
      </c>
      <c r="L29" s="355" t="s">
        <v>67</v>
      </c>
      <c r="M29" s="355" t="s">
        <v>67</v>
      </c>
      <c r="N29" s="400">
        <f>0.4*2</f>
        <v>0.8</v>
      </c>
      <c r="O29" s="420">
        <v>0.96</v>
      </c>
      <c r="P29" s="350" t="s">
        <v>571</v>
      </c>
      <c r="Q29" s="392"/>
      <c r="R29" s="395"/>
      <c r="S29" s="392"/>
      <c r="T29" s="389"/>
    </row>
    <row r="30" spans="1:20" ht="31.5" x14ac:dyDescent="0.25">
      <c r="A30" s="395"/>
      <c r="B30" s="395"/>
      <c r="C30" s="395"/>
      <c r="D30" s="117" t="s">
        <v>547</v>
      </c>
      <c r="E30" s="353" t="s">
        <v>590</v>
      </c>
      <c r="F30" s="398"/>
      <c r="G30" s="356" t="s">
        <v>591</v>
      </c>
      <c r="H30" s="398"/>
      <c r="I30" s="350">
        <v>1972</v>
      </c>
      <c r="J30" s="354">
        <v>2023</v>
      </c>
      <c r="K30" s="350" t="s">
        <v>550</v>
      </c>
      <c r="L30" s="355" t="s">
        <v>67</v>
      </c>
      <c r="M30" s="355" t="s">
        <v>67</v>
      </c>
      <c r="N30" s="401"/>
      <c r="O30" s="421"/>
      <c r="P30" s="355" t="s">
        <v>571</v>
      </c>
      <c r="Q30" s="392"/>
      <c r="R30" s="395"/>
      <c r="S30" s="392"/>
      <c r="T30" s="389"/>
    </row>
    <row r="31" spans="1:20" ht="63" x14ac:dyDescent="0.25">
      <c r="A31" s="395"/>
      <c r="B31" s="395"/>
      <c r="C31" s="395"/>
      <c r="D31" s="117" t="s">
        <v>359</v>
      </c>
      <c r="E31" s="349" t="s">
        <v>566</v>
      </c>
      <c r="F31" s="349" t="s">
        <v>580</v>
      </c>
      <c r="G31" s="357" t="s">
        <v>565</v>
      </c>
      <c r="H31" s="349" t="s">
        <v>565</v>
      </c>
      <c r="I31" s="350" t="s">
        <v>559</v>
      </c>
      <c r="J31" s="351">
        <v>2023</v>
      </c>
      <c r="K31" s="350" t="s">
        <v>559</v>
      </c>
      <c r="L31" s="350" t="s">
        <v>434</v>
      </c>
      <c r="M31" s="350" t="s">
        <v>434</v>
      </c>
      <c r="N31" s="350" t="s">
        <v>275</v>
      </c>
      <c r="O31" s="350" t="s">
        <v>275</v>
      </c>
      <c r="P31" s="350" t="s">
        <v>574</v>
      </c>
      <c r="Q31" s="392"/>
      <c r="R31" s="395"/>
      <c r="S31" s="392"/>
      <c r="T31" s="389"/>
    </row>
    <row r="32" spans="1:20" ht="47.25" x14ac:dyDescent="0.25">
      <c r="A32" s="395"/>
      <c r="B32" s="395"/>
      <c r="C32" s="395"/>
      <c r="D32" s="117" t="s">
        <v>359</v>
      </c>
      <c r="E32" s="349" t="s">
        <v>567</v>
      </c>
      <c r="F32" s="349" t="s">
        <v>581</v>
      </c>
      <c r="G32" s="349" t="s">
        <v>563</v>
      </c>
      <c r="H32" s="349" t="s">
        <v>569</v>
      </c>
      <c r="I32" s="350" t="s">
        <v>559</v>
      </c>
      <c r="J32" s="351">
        <v>2023</v>
      </c>
      <c r="K32" s="350" t="s">
        <v>559</v>
      </c>
      <c r="L32" s="350" t="s">
        <v>434</v>
      </c>
      <c r="M32" s="350" t="s">
        <v>434</v>
      </c>
      <c r="N32" s="350" t="s">
        <v>275</v>
      </c>
      <c r="O32" s="350" t="s">
        <v>275</v>
      </c>
      <c r="P32" s="350" t="s">
        <v>574</v>
      </c>
      <c r="Q32" s="392"/>
      <c r="R32" s="395"/>
      <c r="S32" s="392"/>
      <c r="T32" s="389"/>
    </row>
    <row r="33" spans="1:113" ht="31.5" x14ac:dyDescent="0.25">
      <c r="A33" s="395"/>
      <c r="B33" s="395"/>
      <c r="C33" s="395"/>
      <c r="D33" s="117" t="s">
        <v>359</v>
      </c>
      <c r="E33" s="349" t="s">
        <v>560</v>
      </c>
      <c r="F33" s="349" t="s">
        <v>582</v>
      </c>
      <c r="G33" s="349" t="s">
        <v>561</v>
      </c>
      <c r="H33" s="349" t="s">
        <v>561</v>
      </c>
      <c r="I33" s="350" t="s">
        <v>564</v>
      </c>
      <c r="J33" s="351">
        <v>2023</v>
      </c>
      <c r="K33" s="350" t="s">
        <v>564</v>
      </c>
      <c r="L33" s="350" t="s">
        <v>434</v>
      </c>
      <c r="M33" s="350" t="s">
        <v>434</v>
      </c>
      <c r="N33" s="350" t="s">
        <v>275</v>
      </c>
      <c r="O33" s="350" t="s">
        <v>275</v>
      </c>
      <c r="P33" s="350" t="s">
        <v>275</v>
      </c>
      <c r="Q33" s="392"/>
      <c r="R33" s="395"/>
      <c r="S33" s="392"/>
      <c r="T33" s="389"/>
    </row>
    <row r="34" spans="1:113" ht="31.5" x14ac:dyDescent="0.25">
      <c r="A34" s="395"/>
      <c r="B34" s="395"/>
      <c r="C34" s="395"/>
      <c r="D34" s="117" t="s">
        <v>359</v>
      </c>
      <c r="E34" s="353" t="s">
        <v>595</v>
      </c>
      <c r="F34" s="353" t="s">
        <v>594</v>
      </c>
      <c r="G34" s="357" t="s">
        <v>597</v>
      </c>
      <c r="H34" s="357" t="s">
        <v>597</v>
      </c>
      <c r="I34" s="355" t="s">
        <v>550</v>
      </c>
      <c r="J34" s="351">
        <v>2023</v>
      </c>
      <c r="K34" s="355" t="s">
        <v>550</v>
      </c>
      <c r="L34" s="355" t="s">
        <v>67</v>
      </c>
      <c r="M34" s="355" t="s">
        <v>67</v>
      </c>
      <c r="N34" s="350" t="s">
        <v>275</v>
      </c>
      <c r="O34" s="350" t="s">
        <v>275</v>
      </c>
      <c r="P34" s="350" t="s">
        <v>275</v>
      </c>
      <c r="Q34" s="392"/>
      <c r="R34" s="395"/>
      <c r="S34" s="392"/>
      <c r="T34" s="389"/>
    </row>
    <row r="35" spans="1:113" ht="31.5" x14ac:dyDescent="0.25">
      <c r="A35" s="396"/>
      <c r="B35" s="396"/>
      <c r="C35" s="396"/>
      <c r="D35" s="117" t="s">
        <v>359</v>
      </c>
      <c r="E35" s="353" t="s">
        <v>596</v>
      </c>
      <c r="F35" s="349" t="s">
        <v>599</v>
      </c>
      <c r="G35" s="349" t="s">
        <v>600</v>
      </c>
      <c r="H35" s="349" t="s">
        <v>598</v>
      </c>
      <c r="I35" s="350" t="s">
        <v>550</v>
      </c>
      <c r="J35" s="351">
        <v>2023</v>
      </c>
      <c r="K35" s="350" t="s">
        <v>550</v>
      </c>
      <c r="L35" s="350" t="s">
        <v>67</v>
      </c>
      <c r="M35" s="350" t="s">
        <v>67</v>
      </c>
      <c r="N35" s="350" t="s">
        <v>275</v>
      </c>
      <c r="O35" s="350" t="s">
        <v>275</v>
      </c>
      <c r="P35" s="350" t="s">
        <v>275</v>
      </c>
      <c r="Q35" s="393"/>
      <c r="R35" s="396"/>
      <c r="S35" s="393"/>
      <c r="T35" s="390"/>
    </row>
    <row r="36" spans="1:113" s="42" customFormat="1" ht="12.75" x14ac:dyDescent="0.2"/>
    <row r="37" spans="1:113" s="42" customFormat="1" x14ac:dyDescent="0.25">
      <c r="B37" s="40" t="s">
        <v>111</v>
      </c>
      <c r="C37" s="40"/>
      <c r="D37" s="40"/>
      <c r="E37" s="40"/>
      <c r="F37" s="40"/>
      <c r="G37" s="40"/>
      <c r="H37" s="40"/>
      <c r="I37" s="40"/>
      <c r="J37" s="40"/>
      <c r="K37" s="40"/>
      <c r="L37" s="40"/>
      <c r="M37" s="40"/>
      <c r="N37" s="40"/>
      <c r="O37" s="40"/>
      <c r="P37" s="40"/>
      <c r="Q37" s="40"/>
      <c r="R37" s="40"/>
    </row>
    <row r="38" spans="1:113" x14ac:dyDescent="0.25">
      <c r="B38" s="416" t="s">
        <v>394</v>
      </c>
      <c r="C38" s="416"/>
      <c r="D38" s="416"/>
      <c r="E38" s="416"/>
      <c r="F38" s="416"/>
      <c r="G38" s="416"/>
      <c r="H38" s="416"/>
      <c r="I38" s="416"/>
      <c r="J38" s="416"/>
      <c r="K38" s="416"/>
      <c r="L38" s="416"/>
      <c r="M38" s="416"/>
      <c r="N38" s="416"/>
      <c r="O38" s="416"/>
      <c r="P38" s="416"/>
      <c r="Q38" s="416"/>
      <c r="R38" s="416"/>
    </row>
    <row r="39" spans="1:113" x14ac:dyDescent="0.25">
      <c r="B39" s="40"/>
      <c r="C39" s="40"/>
      <c r="D39" s="40"/>
      <c r="E39" s="40"/>
      <c r="F39" s="40"/>
      <c r="G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1:113" x14ac:dyDescent="0.25">
      <c r="B40" s="39" t="s">
        <v>359</v>
      </c>
      <c r="C40" s="39"/>
      <c r="D40" s="39"/>
      <c r="E40" s="39"/>
      <c r="F40" s="37"/>
      <c r="G40" s="37"/>
      <c r="H40" s="39"/>
      <c r="I40" s="39"/>
      <c r="J40" s="39"/>
      <c r="K40" s="39"/>
      <c r="L40" s="39"/>
      <c r="M40" s="39"/>
      <c r="N40" s="39"/>
      <c r="O40" s="39"/>
      <c r="P40" s="39"/>
      <c r="Q40" s="39"/>
      <c r="R40" s="39"/>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1:113" x14ac:dyDescent="0.25">
      <c r="B41" s="39" t="s">
        <v>110</v>
      </c>
      <c r="C41" s="39"/>
      <c r="D41" s="39"/>
      <c r="E41" s="39"/>
      <c r="F41" s="37"/>
      <c r="G41" s="37"/>
      <c r="H41" s="39"/>
      <c r="I41" s="39"/>
      <c r="J41" s="39"/>
      <c r="K41" s="39"/>
      <c r="L41" s="39"/>
      <c r="M41" s="39"/>
      <c r="N41" s="39"/>
      <c r="O41" s="39"/>
      <c r="P41" s="39"/>
      <c r="Q41" s="39"/>
      <c r="R41" s="39"/>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1:113" s="37" customFormat="1" x14ac:dyDescent="0.25">
      <c r="B42" s="39" t="s">
        <v>109</v>
      </c>
      <c r="C42" s="39"/>
      <c r="D42" s="39"/>
      <c r="E42" s="39"/>
      <c r="H42" s="39"/>
      <c r="I42" s="39"/>
      <c r="J42" s="39"/>
      <c r="K42" s="39"/>
      <c r="L42" s="39"/>
      <c r="M42" s="39"/>
      <c r="N42" s="39"/>
      <c r="O42" s="39"/>
      <c r="P42" s="39"/>
      <c r="Q42" s="39"/>
      <c r="R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s="37" customFormat="1" x14ac:dyDescent="0.25">
      <c r="B43" s="39" t="s">
        <v>108</v>
      </c>
      <c r="C43" s="39"/>
      <c r="D43" s="39"/>
      <c r="E43" s="39"/>
      <c r="H43" s="39"/>
      <c r="I43" s="39"/>
      <c r="J43" s="39"/>
      <c r="K43" s="39"/>
      <c r="L43" s="39"/>
      <c r="M43" s="39"/>
      <c r="N43" s="39"/>
      <c r="O43" s="39"/>
      <c r="P43" s="39"/>
      <c r="Q43" s="39"/>
      <c r="R43" s="39"/>
      <c r="S43" s="39"/>
      <c r="T43" s="39"/>
      <c r="U43" s="39"/>
      <c r="V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row r="44" spans="1:113" s="37" customFormat="1" x14ac:dyDescent="0.25">
      <c r="B44" s="39" t="s">
        <v>107</v>
      </c>
      <c r="C44" s="39"/>
      <c r="D44" s="39"/>
      <c r="E44" s="39"/>
      <c r="H44" s="39"/>
      <c r="I44" s="39"/>
      <c r="J44" s="39"/>
      <c r="K44" s="39"/>
      <c r="L44" s="39"/>
      <c r="M44" s="39"/>
      <c r="N44" s="39"/>
      <c r="O44" s="39"/>
      <c r="P44" s="39"/>
      <c r="Q44" s="39"/>
      <c r="R44" s="39"/>
      <c r="S44" s="39"/>
      <c r="T44" s="39"/>
      <c r="U44" s="39"/>
      <c r="V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row>
    <row r="45" spans="1:113" s="37" customFormat="1" x14ac:dyDescent="0.25">
      <c r="B45" s="39" t="s">
        <v>106</v>
      </c>
      <c r="C45" s="39"/>
      <c r="D45" s="39"/>
      <c r="E45" s="39"/>
      <c r="H45" s="39"/>
      <c r="I45" s="39"/>
      <c r="J45" s="39"/>
      <c r="K45" s="39"/>
      <c r="L45" s="39"/>
      <c r="M45" s="39"/>
      <c r="N45" s="39"/>
      <c r="O45" s="39"/>
      <c r="P45" s="39"/>
      <c r="Q45" s="39"/>
      <c r="R45" s="39"/>
      <c r="S45" s="39"/>
      <c r="T45" s="39"/>
      <c r="U45" s="39"/>
      <c r="V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1:113" s="37" customFormat="1" x14ac:dyDescent="0.25">
      <c r="B46" s="39" t="s">
        <v>105</v>
      </c>
      <c r="C46" s="39"/>
      <c r="D46" s="39"/>
      <c r="E46" s="39"/>
      <c r="H46" s="39"/>
      <c r="I46" s="39"/>
      <c r="J46" s="39"/>
      <c r="K46" s="39"/>
      <c r="L46" s="39"/>
      <c r="M46" s="39"/>
      <c r="N46" s="39"/>
      <c r="O46" s="39"/>
      <c r="P46" s="39"/>
      <c r="Q46" s="39"/>
      <c r="R46" s="39"/>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1:113" s="37" customFormat="1" x14ac:dyDescent="0.25">
      <c r="B47" s="39" t="s">
        <v>104</v>
      </c>
      <c r="C47" s="39"/>
      <c r="D47" s="39"/>
      <c r="E47" s="39"/>
      <c r="H47" s="39"/>
      <c r="I47" s="39"/>
      <c r="J47" s="39"/>
      <c r="K47" s="39"/>
      <c r="L47" s="39"/>
      <c r="M47" s="39"/>
      <c r="N47" s="39"/>
      <c r="O47" s="39"/>
      <c r="P47" s="39"/>
      <c r="Q47" s="39"/>
      <c r="R47" s="39"/>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1:113" s="37" customFormat="1" x14ac:dyDescent="0.25">
      <c r="B48" s="39" t="s">
        <v>103</v>
      </c>
      <c r="C48" s="39"/>
      <c r="D48" s="39"/>
      <c r="E48" s="39"/>
      <c r="H48" s="39"/>
      <c r="I48" s="39"/>
      <c r="J48" s="39"/>
      <c r="K48" s="39"/>
      <c r="L48" s="39"/>
      <c r="M48" s="39"/>
      <c r="N48" s="39"/>
      <c r="O48" s="39"/>
      <c r="P48" s="39"/>
      <c r="Q48" s="39"/>
      <c r="R48" s="39"/>
      <c r="S48" s="39"/>
      <c r="T48" s="39"/>
      <c r="U48" s="39"/>
      <c r="V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7" customFormat="1" x14ac:dyDescent="0.25">
      <c r="B49" s="39" t="s">
        <v>102</v>
      </c>
      <c r="C49" s="39"/>
      <c r="D49" s="39"/>
      <c r="E49" s="39"/>
      <c r="H49" s="39"/>
      <c r="I49" s="39"/>
      <c r="J49" s="39"/>
      <c r="K49" s="39"/>
      <c r="L49" s="39"/>
      <c r="M49" s="39"/>
      <c r="N49" s="39"/>
      <c r="O49" s="39"/>
      <c r="P49" s="39"/>
      <c r="Q49" s="39"/>
      <c r="R49" s="39"/>
      <c r="S49" s="39"/>
      <c r="T49" s="39"/>
      <c r="U49" s="39"/>
      <c r="V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c r="DI49" s="38"/>
    </row>
    <row r="50" spans="2:113" s="37" customFormat="1" x14ac:dyDescent="0.25">
      <c r="Q50" s="39"/>
      <c r="R50" s="39"/>
      <c r="S50" s="39"/>
      <c r="T50" s="39"/>
      <c r="U50" s="39"/>
      <c r="V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s="37" customFormat="1" x14ac:dyDescent="0.25">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c r="DI51" s="38"/>
    </row>
  </sheetData>
  <mergeCells count="42">
    <mergeCell ref="B38:R38"/>
    <mergeCell ref="L21:M22"/>
    <mergeCell ref="N21:O22"/>
    <mergeCell ref="P21:P22"/>
    <mergeCell ref="D21:D23"/>
    <mergeCell ref="B21:C22"/>
    <mergeCell ref="Q25:Q35"/>
    <mergeCell ref="R25:R35"/>
    <mergeCell ref="H27:H28"/>
    <mergeCell ref="O27:O28"/>
    <mergeCell ref="N27:N28"/>
    <mergeCell ref="O29:O30"/>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T25:T35"/>
    <mergeCell ref="S25:S35"/>
    <mergeCell ref="A25:A35"/>
    <mergeCell ref="B25:B35"/>
    <mergeCell ref="C25:C35"/>
    <mergeCell ref="F27:F28"/>
    <mergeCell ref="F29:F30"/>
    <mergeCell ref="H29:H30"/>
    <mergeCell ref="N29:N30"/>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5" width="12.5703125" style="36" customWidth="1"/>
    <col min="16" max="16" width="2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2" t="s">
        <v>65</v>
      </c>
    </row>
    <row r="2" spans="1:27" s="16" customFormat="1" ht="18.75" customHeight="1" x14ac:dyDescent="0.3">
      <c r="Q2" s="156"/>
      <c r="R2" s="156"/>
      <c r="AA2" s="13" t="s">
        <v>8</v>
      </c>
    </row>
    <row r="3" spans="1:27" s="16" customFormat="1" ht="18.75" customHeight="1" x14ac:dyDescent="0.3">
      <c r="Q3" s="156"/>
      <c r="R3" s="156"/>
      <c r="AA3" s="13" t="s">
        <v>539</v>
      </c>
    </row>
    <row r="4" spans="1:27" s="16" customFormat="1" x14ac:dyDescent="0.2">
      <c r="E4" s="135"/>
      <c r="Q4" s="156"/>
      <c r="R4" s="156"/>
    </row>
    <row r="5" spans="1:27" s="16" customFormat="1" x14ac:dyDescent="0.2">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6" customFormat="1" x14ac:dyDescent="0.2">
      <c r="A6" s="127"/>
      <c r="B6" s="127"/>
      <c r="C6" s="127"/>
      <c r="D6" s="127"/>
      <c r="E6" s="127"/>
      <c r="F6" s="127"/>
      <c r="G6" s="127"/>
      <c r="H6" s="127"/>
      <c r="I6" s="127"/>
      <c r="J6" s="127"/>
      <c r="K6" s="127"/>
      <c r="L6" s="127"/>
      <c r="M6" s="127"/>
      <c r="N6" s="127"/>
      <c r="O6" s="127"/>
      <c r="P6" s="127"/>
      <c r="Q6" s="127"/>
      <c r="R6" s="127"/>
      <c r="S6" s="127"/>
      <c r="T6" s="127"/>
    </row>
    <row r="7" spans="1:27" s="16" customFormat="1" ht="18.75" x14ac:dyDescent="0.2">
      <c r="E7" s="381" t="s">
        <v>7</v>
      </c>
      <c r="F7" s="381"/>
      <c r="G7" s="381"/>
      <c r="H7" s="381"/>
      <c r="I7" s="381"/>
      <c r="J7" s="381"/>
      <c r="K7" s="381"/>
      <c r="L7" s="381"/>
      <c r="M7" s="381"/>
      <c r="N7" s="381"/>
      <c r="O7" s="381"/>
      <c r="P7" s="381"/>
      <c r="Q7" s="381"/>
      <c r="R7" s="381"/>
      <c r="S7" s="381"/>
      <c r="T7" s="381"/>
      <c r="U7" s="381"/>
      <c r="V7" s="381"/>
      <c r="W7" s="381"/>
      <c r="X7" s="381"/>
      <c r="Y7" s="381"/>
    </row>
    <row r="8" spans="1:27" s="16" customFormat="1" ht="18.75" x14ac:dyDescent="0.2">
      <c r="E8" s="157"/>
      <c r="F8" s="157"/>
      <c r="G8" s="157"/>
      <c r="H8" s="157"/>
      <c r="I8" s="157"/>
      <c r="J8" s="157"/>
      <c r="K8" s="157"/>
      <c r="L8" s="157"/>
      <c r="M8" s="157"/>
      <c r="N8" s="157"/>
      <c r="O8" s="157"/>
      <c r="P8" s="157"/>
      <c r="Q8" s="157"/>
      <c r="R8" s="157"/>
      <c r="S8" s="133"/>
      <c r="T8" s="133"/>
      <c r="U8" s="133"/>
      <c r="V8" s="133"/>
      <c r="W8" s="133"/>
    </row>
    <row r="9" spans="1:27" s="16" customFormat="1" ht="18.75" customHeight="1" x14ac:dyDescent="0.2">
      <c r="E9" s="382" t="str">
        <f>'1. паспорт местоположение'!A9</f>
        <v>Акционерное общество "Россети Янтарь"</v>
      </c>
      <c r="F9" s="382"/>
      <c r="G9" s="382"/>
      <c r="H9" s="382"/>
      <c r="I9" s="382"/>
      <c r="J9" s="382"/>
      <c r="K9" s="382"/>
      <c r="L9" s="382"/>
      <c r="M9" s="382"/>
      <c r="N9" s="382"/>
      <c r="O9" s="382"/>
      <c r="P9" s="382"/>
      <c r="Q9" s="382"/>
      <c r="R9" s="382"/>
      <c r="S9" s="382"/>
      <c r="T9" s="382"/>
      <c r="U9" s="382"/>
      <c r="V9" s="382"/>
      <c r="W9" s="382"/>
      <c r="X9" s="382"/>
      <c r="Y9" s="382"/>
    </row>
    <row r="10" spans="1:27" s="16" customFormat="1" ht="18.75" customHeight="1" x14ac:dyDescent="0.2">
      <c r="E10" s="377" t="s">
        <v>6</v>
      </c>
      <c r="F10" s="377"/>
      <c r="G10" s="377"/>
      <c r="H10" s="377"/>
      <c r="I10" s="377"/>
      <c r="J10" s="377"/>
      <c r="K10" s="377"/>
      <c r="L10" s="377"/>
      <c r="M10" s="377"/>
      <c r="N10" s="377"/>
      <c r="O10" s="377"/>
      <c r="P10" s="377"/>
      <c r="Q10" s="377"/>
      <c r="R10" s="377"/>
      <c r="S10" s="377"/>
      <c r="T10" s="377"/>
      <c r="U10" s="377"/>
      <c r="V10" s="377"/>
      <c r="W10" s="377"/>
      <c r="X10" s="377"/>
      <c r="Y10" s="377"/>
    </row>
    <row r="11" spans="1:27" s="16" customFormat="1" ht="18.75" x14ac:dyDescent="0.2">
      <c r="E11" s="157"/>
      <c r="F11" s="157"/>
      <c r="G11" s="157"/>
      <c r="H11" s="157"/>
      <c r="I11" s="157"/>
      <c r="J11" s="157"/>
      <c r="K11" s="157"/>
      <c r="L11" s="157"/>
      <c r="M11" s="157"/>
      <c r="N11" s="157"/>
      <c r="O11" s="157"/>
      <c r="P11" s="157"/>
      <c r="Q11" s="157"/>
      <c r="R11" s="157"/>
      <c r="S11" s="133"/>
      <c r="T11" s="133"/>
      <c r="U11" s="133"/>
      <c r="V11" s="133"/>
      <c r="W11" s="133"/>
    </row>
    <row r="12" spans="1:27" s="16" customFormat="1" ht="18.75" customHeight="1" x14ac:dyDescent="0.2">
      <c r="E12" s="382" t="str">
        <f>'1. паспорт местоположение'!A12</f>
        <v>F_prj_111001_2481</v>
      </c>
      <c r="F12" s="382"/>
      <c r="G12" s="382"/>
      <c r="H12" s="382"/>
      <c r="I12" s="382"/>
      <c r="J12" s="382"/>
      <c r="K12" s="382"/>
      <c r="L12" s="382"/>
      <c r="M12" s="382"/>
      <c r="N12" s="382"/>
      <c r="O12" s="382"/>
      <c r="P12" s="382"/>
      <c r="Q12" s="382"/>
      <c r="R12" s="382"/>
      <c r="S12" s="382"/>
      <c r="T12" s="382"/>
      <c r="U12" s="382"/>
      <c r="V12" s="382"/>
      <c r="W12" s="382"/>
      <c r="X12" s="382"/>
      <c r="Y12" s="382"/>
    </row>
    <row r="13" spans="1:27" s="16" customFormat="1" ht="18.75" customHeight="1" x14ac:dyDescent="0.2">
      <c r="E13" s="377" t="s">
        <v>5</v>
      </c>
      <c r="F13" s="377"/>
      <c r="G13" s="377"/>
      <c r="H13" s="377"/>
      <c r="I13" s="377"/>
      <c r="J13" s="377"/>
      <c r="K13" s="377"/>
      <c r="L13" s="377"/>
      <c r="M13" s="377"/>
      <c r="N13" s="377"/>
      <c r="O13" s="377"/>
      <c r="P13" s="377"/>
      <c r="Q13" s="377"/>
      <c r="R13" s="377"/>
      <c r="S13" s="377"/>
      <c r="T13" s="377"/>
      <c r="U13" s="377"/>
      <c r="V13" s="377"/>
      <c r="W13" s="377"/>
      <c r="X13" s="377"/>
      <c r="Y13" s="377"/>
    </row>
    <row r="14" spans="1:27" s="137" customFormat="1" ht="15.75" customHeight="1" x14ac:dyDescent="0.2">
      <c r="E14" s="136"/>
      <c r="F14" s="136"/>
      <c r="G14" s="136"/>
      <c r="H14" s="136"/>
      <c r="I14" s="136"/>
      <c r="J14" s="136"/>
      <c r="K14" s="136"/>
      <c r="L14" s="136"/>
      <c r="M14" s="136"/>
      <c r="N14" s="136"/>
      <c r="O14" s="136"/>
      <c r="P14" s="136"/>
      <c r="Q14" s="136"/>
      <c r="R14" s="136"/>
      <c r="S14" s="136"/>
      <c r="T14" s="136"/>
      <c r="U14" s="136"/>
      <c r="V14" s="136"/>
      <c r="W14" s="136"/>
    </row>
    <row r="15" spans="1:27" s="139" customFormat="1" x14ac:dyDescent="0.2">
      <c r="E15" s="376" t="str">
        <f>'1. паспорт местоположение'!A15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F15" s="376"/>
      <c r="G15" s="376"/>
      <c r="H15" s="376"/>
      <c r="I15" s="376"/>
      <c r="J15" s="376"/>
      <c r="K15" s="376"/>
      <c r="L15" s="376"/>
      <c r="M15" s="376"/>
      <c r="N15" s="376"/>
      <c r="O15" s="376"/>
      <c r="P15" s="376"/>
      <c r="Q15" s="376"/>
      <c r="R15" s="376"/>
      <c r="S15" s="376"/>
      <c r="T15" s="376"/>
      <c r="U15" s="376"/>
      <c r="V15" s="376"/>
      <c r="W15" s="376"/>
      <c r="X15" s="376"/>
      <c r="Y15" s="376"/>
    </row>
    <row r="16" spans="1:27" s="139" customFormat="1" ht="15" customHeight="1" x14ac:dyDescent="0.2">
      <c r="E16" s="377" t="s">
        <v>4</v>
      </c>
      <c r="F16" s="377"/>
      <c r="G16" s="377"/>
      <c r="H16" s="377"/>
      <c r="I16" s="377"/>
      <c r="J16" s="377"/>
      <c r="K16" s="377"/>
      <c r="L16" s="377"/>
      <c r="M16" s="377"/>
      <c r="N16" s="377"/>
      <c r="O16" s="377"/>
      <c r="P16" s="377"/>
      <c r="Q16" s="377"/>
      <c r="R16" s="377"/>
      <c r="S16" s="377"/>
      <c r="T16" s="377"/>
      <c r="U16" s="377"/>
      <c r="V16" s="377"/>
      <c r="W16" s="377"/>
      <c r="X16" s="377"/>
      <c r="Y16" s="377"/>
    </row>
    <row r="17" spans="1:27" s="139" customFormat="1" ht="15" customHeight="1" x14ac:dyDescent="0.2">
      <c r="E17" s="141"/>
      <c r="F17" s="141"/>
      <c r="G17" s="141"/>
      <c r="H17" s="141"/>
      <c r="I17" s="141"/>
      <c r="J17" s="141"/>
      <c r="K17" s="141"/>
      <c r="L17" s="141"/>
      <c r="M17" s="141"/>
      <c r="N17" s="141"/>
      <c r="O17" s="141"/>
      <c r="P17" s="141"/>
      <c r="Q17" s="141"/>
      <c r="R17" s="141"/>
      <c r="S17" s="141"/>
      <c r="T17" s="141"/>
      <c r="U17" s="141"/>
      <c r="V17" s="141"/>
      <c r="W17" s="141"/>
    </row>
    <row r="18" spans="1:27" s="139"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363</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43" customFormat="1" ht="21" customHeight="1" x14ac:dyDescent="0.25"/>
    <row r="21" spans="1:27" ht="15.75" customHeight="1" x14ac:dyDescent="0.25">
      <c r="A21" s="424" t="s">
        <v>3</v>
      </c>
      <c r="B21" s="426" t="s">
        <v>370</v>
      </c>
      <c r="C21" s="427"/>
      <c r="D21" s="426" t="s">
        <v>372</v>
      </c>
      <c r="E21" s="427"/>
      <c r="F21" s="402" t="s">
        <v>95</v>
      </c>
      <c r="G21" s="404"/>
      <c r="H21" s="404"/>
      <c r="I21" s="403"/>
      <c r="J21" s="424" t="s">
        <v>373</v>
      </c>
      <c r="K21" s="426" t="s">
        <v>374</v>
      </c>
      <c r="L21" s="427"/>
      <c r="M21" s="426" t="s">
        <v>375</v>
      </c>
      <c r="N21" s="427"/>
      <c r="O21" s="426" t="s">
        <v>362</v>
      </c>
      <c r="P21" s="427"/>
      <c r="Q21" s="426" t="s">
        <v>128</v>
      </c>
      <c r="R21" s="427"/>
      <c r="S21" s="424" t="s">
        <v>127</v>
      </c>
      <c r="T21" s="424" t="s">
        <v>376</v>
      </c>
      <c r="U21" s="424" t="s">
        <v>371</v>
      </c>
      <c r="V21" s="426" t="s">
        <v>126</v>
      </c>
      <c r="W21" s="427"/>
      <c r="X21" s="402" t="s">
        <v>118</v>
      </c>
      <c r="Y21" s="404"/>
      <c r="Z21" s="402" t="s">
        <v>117</v>
      </c>
      <c r="AA21" s="404"/>
    </row>
    <row r="22" spans="1:27" ht="216" customHeight="1" x14ac:dyDescent="0.25">
      <c r="A22" s="430"/>
      <c r="B22" s="428"/>
      <c r="C22" s="429"/>
      <c r="D22" s="428"/>
      <c r="E22" s="429"/>
      <c r="F22" s="402" t="s">
        <v>125</v>
      </c>
      <c r="G22" s="403"/>
      <c r="H22" s="402" t="s">
        <v>124</v>
      </c>
      <c r="I22" s="403"/>
      <c r="J22" s="425"/>
      <c r="K22" s="428"/>
      <c r="L22" s="429"/>
      <c r="M22" s="428"/>
      <c r="N22" s="429"/>
      <c r="O22" s="428"/>
      <c r="P22" s="429"/>
      <c r="Q22" s="428"/>
      <c r="R22" s="429"/>
      <c r="S22" s="425"/>
      <c r="T22" s="425"/>
      <c r="U22" s="425"/>
      <c r="V22" s="428"/>
      <c r="W22" s="429"/>
      <c r="X22" s="53" t="s">
        <v>116</v>
      </c>
      <c r="Y22" s="53" t="s">
        <v>360</v>
      </c>
      <c r="Z22" s="53" t="s">
        <v>115</v>
      </c>
      <c r="AA22" s="53" t="s">
        <v>114</v>
      </c>
    </row>
    <row r="23" spans="1:27" ht="60" customHeight="1" x14ac:dyDescent="0.25">
      <c r="A23" s="425"/>
      <c r="B23" s="129" t="s">
        <v>112</v>
      </c>
      <c r="C23" s="129" t="s">
        <v>113</v>
      </c>
      <c r="D23" s="129" t="s">
        <v>112</v>
      </c>
      <c r="E23" s="129" t="s">
        <v>113</v>
      </c>
      <c r="F23" s="129" t="s">
        <v>112</v>
      </c>
      <c r="G23" s="129" t="s">
        <v>113</v>
      </c>
      <c r="H23" s="129" t="s">
        <v>112</v>
      </c>
      <c r="I23" s="129" t="s">
        <v>113</v>
      </c>
      <c r="J23" s="129" t="s">
        <v>112</v>
      </c>
      <c r="K23" s="129" t="s">
        <v>112</v>
      </c>
      <c r="L23" s="129" t="s">
        <v>113</v>
      </c>
      <c r="M23" s="129" t="s">
        <v>112</v>
      </c>
      <c r="N23" s="129" t="s">
        <v>113</v>
      </c>
      <c r="O23" s="129" t="s">
        <v>112</v>
      </c>
      <c r="P23" s="129" t="s">
        <v>113</v>
      </c>
      <c r="Q23" s="129" t="s">
        <v>112</v>
      </c>
      <c r="R23" s="129" t="s">
        <v>113</v>
      </c>
      <c r="S23" s="129" t="s">
        <v>112</v>
      </c>
      <c r="T23" s="129" t="s">
        <v>112</v>
      </c>
      <c r="U23" s="129" t="s">
        <v>112</v>
      </c>
      <c r="V23" s="129" t="s">
        <v>112</v>
      </c>
      <c r="W23" s="129" t="s">
        <v>113</v>
      </c>
      <c r="X23" s="129" t="s">
        <v>112</v>
      </c>
      <c r="Y23" s="129" t="s">
        <v>112</v>
      </c>
      <c r="Z23" s="53" t="s">
        <v>112</v>
      </c>
      <c r="AA23" s="53" t="s">
        <v>112</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43" customFormat="1" ht="36.6" customHeight="1" x14ac:dyDescent="0.25">
      <c r="A25" s="60"/>
      <c r="B25" s="58"/>
      <c r="C25" s="58"/>
      <c r="D25" s="58"/>
      <c r="E25" s="59"/>
      <c r="F25" s="59"/>
      <c r="G25" s="60"/>
      <c r="H25" s="60"/>
      <c r="I25" s="60"/>
      <c r="J25" s="61"/>
      <c r="K25" s="61"/>
      <c r="L25" s="62"/>
      <c r="M25" s="62"/>
      <c r="N25" s="106"/>
      <c r="O25" s="63"/>
      <c r="P25" s="63"/>
      <c r="Q25" s="63"/>
      <c r="R25" s="60"/>
      <c r="S25" s="61"/>
      <c r="T25" s="61"/>
      <c r="U25" s="61"/>
      <c r="V25" s="61"/>
      <c r="W25" s="63"/>
      <c r="X25" s="58"/>
      <c r="Y25" s="58"/>
      <c r="Z25" s="58"/>
      <c r="AA25" s="58"/>
    </row>
    <row r="26" spans="1:27" ht="11.45" customHeight="1" x14ac:dyDescent="0.25">
      <c r="X26" s="54"/>
      <c r="Y26" s="55"/>
      <c r="Z26" s="37"/>
      <c r="AA26" s="37"/>
    </row>
    <row r="27" spans="1:27" s="42" customFormat="1" ht="12.75" x14ac:dyDescent="0.2">
      <c r="X27" s="56"/>
      <c r="Y27" s="56"/>
      <c r="Z27" s="56"/>
      <c r="AA27" s="56"/>
    </row>
    <row r="28" spans="1:27" s="42"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90" zoomScaleSheetLayoutView="90" workbookViewId="0">
      <selection activeCell="C28" sqref="C28"/>
    </sheetView>
  </sheetViews>
  <sheetFormatPr defaultColWidth="9.140625" defaultRowHeight="15" x14ac:dyDescent="0.25"/>
  <cols>
    <col min="1" max="1" width="6.140625" style="155" customWidth="1"/>
    <col min="2" max="2" width="53.5703125" style="155" customWidth="1"/>
    <col min="3" max="3" width="98.28515625" style="155" customWidth="1"/>
    <col min="4" max="4" width="14.42578125" style="155" customWidth="1"/>
    <col min="5" max="5" width="36.5703125" style="155" customWidth="1"/>
    <col min="6" max="6" width="20" style="155" customWidth="1"/>
    <col min="7" max="7" width="25.5703125" style="155" customWidth="1"/>
    <col min="8" max="8" width="16.42578125" style="155" customWidth="1"/>
    <col min="9" max="16384" width="9.140625" style="155"/>
  </cols>
  <sheetData>
    <row r="1" spans="1:29" s="16" customFormat="1" ht="18.75" customHeight="1" x14ac:dyDescent="0.2">
      <c r="C1" s="32" t="s">
        <v>65</v>
      </c>
      <c r="E1" s="156"/>
      <c r="F1" s="156"/>
    </row>
    <row r="2" spans="1:29" s="16" customFormat="1" ht="18.75" customHeight="1" x14ac:dyDescent="0.3">
      <c r="C2" s="13" t="s">
        <v>8</v>
      </c>
      <c r="E2" s="156"/>
      <c r="F2" s="156"/>
    </row>
    <row r="3" spans="1:29" s="16" customFormat="1" ht="18.75" x14ac:dyDescent="0.3">
      <c r="A3" s="135"/>
      <c r="C3" s="13" t="s">
        <v>539</v>
      </c>
      <c r="E3" s="156"/>
      <c r="F3" s="156"/>
    </row>
    <row r="4" spans="1:29" s="16" customFormat="1" ht="18.75" x14ac:dyDescent="0.3">
      <c r="A4" s="135"/>
      <c r="C4" s="13"/>
      <c r="E4" s="156"/>
      <c r="F4" s="156"/>
    </row>
    <row r="5" spans="1:29" s="16" customFormat="1" ht="15.75" x14ac:dyDescent="0.2">
      <c r="A5" s="369" t="str">
        <f>'1. паспорт местоположение'!A5:C5</f>
        <v>Год раскрытия информации: 2023 год</v>
      </c>
      <c r="B5" s="369"/>
      <c r="C5" s="369"/>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6" customFormat="1" ht="18.75" x14ac:dyDescent="0.3">
      <c r="A6" s="135"/>
      <c r="E6" s="156"/>
      <c r="F6" s="156"/>
      <c r="G6" s="13"/>
    </row>
    <row r="7" spans="1:29" s="16" customFormat="1" ht="18.75" x14ac:dyDescent="0.2">
      <c r="A7" s="381" t="s">
        <v>7</v>
      </c>
      <c r="B7" s="381"/>
      <c r="C7" s="381"/>
      <c r="D7" s="133"/>
      <c r="E7" s="133"/>
      <c r="F7" s="133"/>
      <c r="G7" s="133"/>
      <c r="H7" s="133"/>
      <c r="I7" s="133"/>
      <c r="J7" s="133"/>
      <c r="K7" s="133"/>
      <c r="L7" s="133"/>
      <c r="M7" s="133"/>
      <c r="N7" s="133"/>
      <c r="O7" s="133"/>
      <c r="P7" s="133"/>
      <c r="Q7" s="133"/>
      <c r="R7" s="133"/>
      <c r="S7" s="133"/>
      <c r="T7" s="133"/>
      <c r="U7" s="133"/>
    </row>
    <row r="8" spans="1:29" s="16" customFormat="1" ht="18.75" x14ac:dyDescent="0.2">
      <c r="A8" s="381"/>
      <c r="B8" s="381"/>
      <c r="C8" s="381"/>
      <c r="D8" s="157"/>
      <c r="E8" s="157"/>
      <c r="F8" s="157"/>
      <c r="G8" s="157"/>
      <c r="H8" s="133"/>
      <c r="I8" s="133"/>
      <c r="J8" s="133"/>
      <c r="K8" s="133"/>
      <c r="L8" s="133"/>
      <c r="M8" s="133"/>
      <c r="N8" s="133"/>
      <c r="O8" s="133"/>
      <c r="P8" s="133"/>
      <c r="Q8" s="133"/>
      <c r="R8" s="133"/>
      <c r="S8" s="133"/>
      <c r="T8" s="133"/>
      <c r="U8" s="133"/>
    </row>
    <row r="9" spans="1:29" s="16" customFormat="1" ht="18.75" x14ac:dyDescent="0.2">
      <c r="A9" s="382" t="str">
        <f>'1. паспорт местоположение'!A9:C9</f>
        <v>Акционерное общество "Россети Янтарь"</v>
      </c>
      <c r="B9" s="382"/>
      <c r="C9" s="382"/>
      <c r="D9" s="138"/>
      <c r="E9" s="138"/>
      <c r="F9" s="138"/>
      <c r="G9" s="138"/>
      <c r="H9" s="133"/>
      <c r="I9" s="133"/>
      <c r="J9" s="133"/>
      <c r="K9" s="133"/>
      <c r="L9" s="133"/>
      <c r="M9" s="133"/>
      <c r="N9" s="133"/>
      <c r="O9" s="133"/>
      <c r="P9" s="133"/>
      <c r="Q9" s="133"/>
      <c r="R9" s="133"/>
      <c r="S9" s="133"/>
      <c r="T9" s="133"/>
      <c r="U9" s="133"/>
    </row>
    <row r="10" spans="1:29" s="16" customFormat="1" ht="18.75" x14ac:dyDescent="0.2">
      <c r="A10" s="377" t="s">
        <v>6</v>
      </c>
      <c r="B10" s="377"/>
      <c r="C10" s="377"/>
      <c r="D10" s="140"/>
      <c r="E10" s="140"/>
      <c r="F10" s="140"/>
      <c r="G10" s="140"/>
      <c r="H10" s="133"/>
      <c r="I10" s="133"/>
      <c r="J10" s="133"/>
      <c r="K10" s="133"/>
      <c r="L10" s="133"/>
      <c r="M10" s="133"/>
      <c r="N10" s="133"/>
      <c r="O10" s="133"/>
      <c r="P10" s="133"/>
      <c r="Q10" s="133"/>
      <c r="R10" s="133"/>
      <c r="S10" s="133"/>
      <c r="T10" s="133"/>
      <c r="U10" s="133"/>
    </row>
    <row r="11" spans="1:29" s="16" customFormat="1" ht="18.75" x14ac:dyDescent="0.2">
      <c r="A11" s="381"/>
      <c r="B11" s="381"/>
      <c r="C11" s="381"/>
      <c r="D11" s="157"/>
      <c r="E11" s="157"/>
      <c r="F11" s="157"/>
      <c r="G11" s="157"/>
      <c r="H11" s="133"/>
      <c r="I11" s="133"/>
      <c r="J11" s="133"/>
      <c r="K11" s="133"/>
      <c r="L11" s="133"/>
      <c r="M11" s="133"/>
      <c r="N11" s="133"/>
      <c r="O11" s="133"/>
      <c r="P11" s="133"/>
      <c r="Q11" s="133"/>
      <c r="R11" s="133"/>
      <c r="S11" s="133"/>
      <c r="T11" s="133"/>
      <c r="U11" s="133"/>
    </row>
    <row r="12" spans="1:29" s="16" customFormat="1" ht="18.75" x14ac:dyDescent="0.2">
      <c r="A12" s="382" t="str">
        <f>'1. паспорт местоположение'!A12:C12</f>
        <v>F_prj_111001_2481</v>
      </c>
      <c r="B12" s="382"/>
      <c r="C12" s="382"/>
      <c r="D12" s="138"/>
      <c r="E12" s="138"/>
      <c r="F12" s="138"/>
      <c r="G12" s="138"/>
      <c r="H12" s="133"/>
      <c r="I12" s="133"/>
      <c r="J12" s="133"/>
      <c r="K12" s="133"/>
      <c r="L12" s="133"/>
      <c r="M12" s="133"/>
      <c r="N12" s="133"/>
      <c r="O12" s="133"/>
      <c r="P12" s="133"/>
      <c r="Q12" s="133"/>
      <c r="R12" s="133"/>
      <c r="S12" s="133"/>
      <c r="T12" s="133"/>
      <c r="U12" s="133"/>
    </row>
    <row r="13" spans="1:29" s="16" customFormat="1" ht="18.75" x14ac:dyDescent="0.2">
      <c r="A13" s="377" t="s">
        <v>5</v>
      </c>
      <c r="B13" s="377"/>
      <c r="C13" s="377"/>
      <c r="D13" s="140"/>
      <c r="E13" s="140"/>
      <c r="F13" s="140"/>
      <c r="G13" s="140"/>
      <c r="H13" s="133"/>
      <c r="I13" s="133"/>
      <c r="J13" s="133"/>
      <c r="K13" s="133"/>
      <c r="L13" s="133"/>
      <c r="M13" s="133"/>
      <c r="N13" s="133"/>
      <c r="O13" s="133"/>
      <c r="P13" s="133"/>
      <c r="Q13" s="133"/>
      <c r="R13" s="133"/>
      <c r="S13" s="133"/>
      <c r="T13" s="133"/>
      <c r="U13" s="133"/>
    </row>
    <row r="14" spans="1:29" s="137" customFormat="1" ht="15.75" customHeight="1" x14ac:dyDescent="0.2">
      <c r="A14" s="383"/>
      <c r="B14" s="383"/>
      <c r="C14" s="383"/>
      <c r="D14" s="136"/>
      <c r="E14" s="136"/>
      <c r="F14" s="136"/>
      <c r="G14" s="136"/>
      <c r="H14" s="136"/>
      <c r="I14" s="136"/>
      <c r="J14" s="136"/>
      <c r="K14" s="136"/>
      <c r="L14" s="136"/>
      <c r="M14" s="136"/>
      <c r="N14" s="136"/>
      <c r="O14" s="136"/>
      <c r="P14" s="136"/>
      <c r="Q14" s="136"/>
      <c r="R14" s="136"/>
      <c r="S14" s="136"/>
      <c r="T14" s="136"/>
      <c r="U14" s="136"/>
    </row>
    <row r="15" spans="1:29" s="139" customFormat="1" ht="40.5" customHeight="1" x14ac:dyDescent="0.2">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376"/>
      <c r="D15" s="138"/>
      <c r="E15" s="138"/>
      <c r="F15" s="138"/>
      <c r="G15" s="138"/>
      <c r="H15" s="138"/>
      <c r="I15" s="138"/>
      <c r="J15" s="138"/>
      <c r="K15" s="138"/>
      <c r="L15" s="138"/>
      <c r="M15" s="138"/>
      <c r="N15" s="138"/>
      <c r="O15" s="138"/>
      <c r="P15" s="138"/>
      <c r="Q15" s="138"/>
      <c r="R15" s="138"/>
      <c r="S15" s="138"/>
      <c r="T15" s="138"/>
      <c r="U15" s="138"/>
    </row>
    <row r="16" spans="1:29" s="139" customFormat="1" ht="15" customHeight="1" x14ac:dyDescent="0.2">
      <c r="A16" s="377" t="s">
        <v>4</v>
      </c>
      <c r="B16" s="377"/>
      <c r="C16" s="377"/>
      <c r="D16" s="140"/>
      <c r="E16" s="140"/>
      <c r="F16" s="140"/>
      <c r="G16" s="140"/>
      <c r="H16" s="140"/>
      <c r="I16" s="140"/>
      <c r="J16" s="140"/>
      <c r="K16" s="140"/>
      <c r="L16" s="140"/>
      <c r="M16" s="140"/>
      <c r="N16" s="140"/>
      <c r="O16" s="140"/>
      <c r="P16" s="140"/>
      <c r="Q16" s="140"/>
      <c r="R16" s="140"/>
      <c r="S16" s="140"/>
      <c r="T16" s="140"/>
      <c r="U16" s="140"/>
    </row>
    <row r="17" spans="1:21" s="139" customFormat="1" ht="15" customHeight="1" x14ac:dyDescent="0.2">
      <c r="A17" s="378"/>
      <c r="B17" s="378"/>
      <c r="C17" s="378"/>
      <c r="D17" s="141"/>
      <c r="E17" s="141"/>
      <c r="F17" s="141"/>
      <c r="G17" s="141"/>
      <c r="H17" s="141"/>
      <c r="I17" s="141"/>
      <c r="J17" s="141"/>
      <c r="K17" s="141"/>
      <c r="L17" s="141"/>
      <c r="M17" s="141"/>
      <c r="N17" s="141"/>
      <c r="O17" s="141"/>
      <c r="P17" s="141"/>
      <c r="Q17" s="141"/>
      <c r="R17" s="141"/>
    </row>
    <row r="18" spans="1:21" s="139" customFormat="1" ht="27.75" customHeight="1" x14ac:dyDescent="0.2">
      <c r="A18" s="379" t="s">
        <v>355</v>
      </c>
      <c r="B18" s="379"/>
      <c r="C18" s="379"/>
      <c r="D18" s="142"/>
      <c r="E18" s="142"/>
      <c r="F18" s="142"/>
      <c r="G18" s="142"/>
      <c r="H18" s="142"/>
      <c r="I18" s="142"/>
      <c r="J18" s="142"/>
      <c r="K18" s="142"/>
      <c r="L18" s="142"/>
      <c r="M18" s="142"/>
      <c r="N18" s="142"/>
      <c r="O18" s="142"/>
      <c r="P18" s="142"/>
      <c r="Q18" s="142"/>
      <c r="R18" s="142"/>
      <c r="S18" s="142"/>
      <c r="T18" s="142"/>
      <c r="U18" s="142"/>
    </row>
    <row r="19" spans="1:21" s="139" customFormat="1" ht="15" customHeight="1" x14ac:dyDescent="0.2">
      <c r="A19" s="140"/>
      <c r="B19" s="140"/>
      <c r="C19" s="140"/>
      <c r="D19" s="140"/>
      <c r="E19" s="140"/>
      <c r="F19" s="140"/>
      <c r="G19" s="140"/>
      <c r="H19" s="141"/>
      <c r="I19" s="141"/>
      <c r="J19" s="141"/>
      <c r="K19" s="141"/>
      <c r="L19" s="141"/>
      <c r="M19" s="141"/>
      <c r="N19" s="141"/>
      <c r="O19" s="141"/>
      <c r="P19" s="141"/>
      <c r="Q19" s="141"/>
      <c r="R19" s="141"/>
    </row>
    <row r="20" spans="1:21" s="139" customFormat="1" ht="39.75" customHeight="1" x14ac:dyDescent="0.2">
      <c r="A20" s="158" t="s">
        <v>3</v>
      </c>
      <c r="B20" s="148" t="s">
        <v>63</v>
      </c>
      <c r="C20" s="159" t="s">
        <v>62</v>
      </c>
      <c r="D20" s="160"/>
      <c r="E20" s="160"/>
      <c r="F20" s="160"/>
      <c r="G20" s="160"/>
      <c r="H20" s="145"/>
      <c r="I20" s="145"/>
      <c r="J20" s="145"/>
      <c r="K20" s="145"/>
      <c r="L20" s="145"/>
      <c r="M20" s="145"/>
      <c r="N20" s="145"/>
      <c r="O20" s="145"/>
      <c r="P20" s="145"/>
      <c r="Q20" s="145"/>
      <c r="R20" s="145"/>
      <c r="S20" s="146"/>
      <c r="T20" s="146"/>
      <c r="U20" s="146"/>
    </row>
    <row r="21" spans="1:21" s="139" customFormat="1" ht="16.5" customHeight="1" x14ac:dyDescent="0.2">
      <c r="A21" s="159">
        <v>1</v>
      </c>
      <c r="B21" s="148">
        <v>2</v>
      </c>
      <c r="C21" s="159">
        <v>3</v>
      </c>
      <c r="D21" s="160"/>
      <c r="E21" s="160"/>
      <c r="F21" s="160"/>
      <c r="G21" s="160"/>
      <c r="H21" s="145"/>
      <c r="I21" s="145"/>
      <c r="J21" s="145"/>
      <c r="K21" s="145"/>
      <c r="L21" s="145"/>
      <c r="M21" s="145"/>
      <c r="N21" s="145"/>
      <c r="O21" s="145"/>
      <c r="P21" s="145"/>
      <c r="Q21" s="145"/>
      <c r="R21" s="145"/>
      <c r="S21" s="146"/>
      <c r="T21" s="146"/>
      <c r="U21" s="146"/>
    </row>
    <row r="22" spans="1:21" s="139" customFormat="1" ht="63" x14ac:dyDescent="0.2">
      <c r="A22" s="161" t="s">
        <v>61</v>
      </c>
      <c r="B22" s="23" t="s">
        <v>368</v>
      </c>
      <c r="C22" s="316" t="s">
        <v>578</v>
      </c>
      <c r="D22" s="160"/>
      <c r="E22" s="160"/>
      <c r="F22" s="145"/>
      <c r="G22" s="145"/>
      <c r="H22" s="145"/>
      <c r="I22" s="145"/>
      <c r="J22" s="145"/>
      <c r="K22" s="145"/>
      <c r="L22" s="145"/>
      <c r="M22" s="145"/>
      <c r="N22" s="145"/>
      <c r="O22" s="145"/>
      <c r="P22" s="145"/>
      <c r="Q22" s="146"/>
      <c r="R22" s="146"/>
      <c r="S22" s="146"/>
      <c r="T22" s="146"/>
      <c r="U22" s="146"/>
    </row>
    <row r="23" spans="1:21" ht="110.25" x14ac:dyDescent="0.25">
      <c r="A23" s="161" t="s">
        <v>60</v>
      </c>
      <c r="B23" s="163" t="s">
        <v>426</v>
      </c>
      <c r="C23" s="316" t="s">
        <v>589</v>
      </c>
      <c r="D23" s="160" t="s">
        <v>397</v>
      </c>
      <c r="E23" s="261"/>
      <c r="F23" s="154"/>
      <c r="G23" s="154"/>
      <c r="H23" s="154"/>
      <c r="I23" s="154"/>
      <c r="J23" s="154"/>
      <c r="K23" s="154"/>
      <c r="L23" s="154"/>
      <c r="M23" s="154"/>
      <c r="N23" s="154"/>
      <c r="O23" s="154"/>
      <c r="P23" s="154"/>
      <c r="Q23" s="154"/>
      <c r="R23" s="154"/>
      <c r="S23" s="154"/>
      <c r="T23" s="154"/>
      <c r="U23" s="154"/>
    </row>
    <row r="24" spans="1:21" ht="63" customHeight="1" x14ac:dyDescent="0.25">
      <c r="A24" s="161" t="s">
        <v>59</v>
      </c>
      <c r="B24" s="163" t="s">
        <v>387</v>
      </c>
      <c r="C24" s="164" t="s">
        <v>602</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61" t="s">
        <v>58</v>
      </c>
      <c r="B25" s="163" t="s">
        <v>502</v>
      </c>
      <c r="C25" s="126" t="s">
        <v>503</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61" t="s">
        <v>57</v>
      </c>
      <c r="B26" s="163" t="s">
        <v>213</v>
      </c>
      <c r="C26" s="158" t="s">
        <v>423</v>
      </c>
      <c r="D26" s="154"/>
      <c r="E26" s="154"/>
      <c r="F26" s="154"/>
      <c r="G26" s="154"/>
      <c r="H26" s="154"/>
      <c r="I26" s="154"/>
      <c r="J26" s="154"/>
      <c r="K26" s="154"/>
      <c r="L26" s="154"/>
      <c r="M26" s="154"/>
      <c r="N26" s="154"/>
      <c r="O26" s="154"/>
      <c r="P26" s="154"/>
      <c r="Q26" s="154"/>
      <c r="R26" s="154"/>
      <c r="S26" s="154"/>
      <c r="T26" s="154"/>
      <c r="U26" s="154"/>
    </row>
    <row r="27" spans="1:21" ht="330.75" x14ac:dyDescent="0.25">
      <c r="A27" s="161" t="s">
        <v>56</v>
      </c>
      <c r="B27" s="163" t="s">
        <v>369</v>
      </c>
      <c r="C27" s="158" t="s">
        <v>625</v>
      </c>
      <c r="D27" s="154"/>
      <c r="E27" s="154"/>
      <c r="F27" s="154"/>
      <c r="G27" s="154"/>
      <c r="H27" s="154"/>
      <c r="I27" s="154"/>
      <c r="J27" s="154"/>
      <c r="K27" s="154"/>
      <c r="L27" s="154"/>
      <c r="M27" s="154"/>
      <c r="N27" s="154"/>
      <c r="O27" s="154"/>
      <c r="P27" s="154"/>
      <c r="Q27" s="154"/>
      <c r="R27" s="154"/>
      <c r="S27" s="154"/>
      <c r="T27" s="154"/>
      <c r="U27" s="154"/>
    </row>
    <row r="28" spans="1:21" ht="42.75" customHeight="1" x14ac:dyDescent="0.25">
      <c r="A28" s="161" t="s">
        <v>54</v>
      </c>
      <c r="B28" s="163" t="s">
        <v>55</v>
      </c>
      <c r="C28" s="162">
        <v>2009</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61" t="s">
        <v>52</v>
      </c>
      <c r="B29" s="158" t="s">
        <v>53</v>
      </c>
      <c r="C29" s="162">
        <v>2023</v>
      </c>
      <c r="D29" s="154"/>
      <c r="E29" s="154"/>
      <c r="F29" s="154"/>
      <c r="G29" s="154"/>
      <c r="H29" s="154"/>
      <c r="I29" s="154"/>
      <c r="J29" s="154"/>
      <c r="K29" s="154"/>
      <c r="L29" s="154"/>
      <c r="M29" s="154"/>
      <c r="N29" s="154"/>
      <c r="O29" s="154"/>
      <c r="P29" s="154"/>
      <c r="Q29" s="154"/>
      <c r="R29" s="154"/>
      <c r="S29" s="154"/>
      <c r="T29" s="154"/>
      <c r="U29" s="154"/>
    </row>
    <row r="30" spans="1:21" ht="31.5" x14ac:dyDescent="0.25">
      <c r="A30" s="161" t="s">
        <v>69</v>
      </c>
      <c r="B30" s="158" t="s">
        <v>51</v>
      </c>
      <c r="C30" s="158" t="s">
        <v>570</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L22" zoomScale="80" zoomScaleNormal="80" zoomScaleSheetLayoutView="80" workbookViewId="0">
      <selection activeCell="M27" sqref="M27"/>
    </sheetView>
  </sheetViews>
  <sheetFormatPr defaultRowHeight="15" x14ac:dyDescent="0.25"/>
  <cols>
    <col min="1" max="1" width="17.7109375" style="165" customWidth="1"/>
    <col min="2" max="2" width="30.140625" style="165" customWidth="1"/>
    <col min="3" max="3" width="12.28515625" style="165" customWidth="1"/>
    <col min="4" max="5" width="15" style="165" customWidth="1"/>
    <col min="6" max="7" width="13.28515625" style="165" customWidth="1"/>
    <col min="8" max="8" width="12.28515625" style="165" customWidth="1"/>
    <col min="9" max="9" width="17.85546875" style="165" customWidth="1"/>
    <col min="10" max="10" width="16.7109375" style="165" customWidth="1"/>
    <col min="11" max="11" width="24.5703125" style="165" customWidth="1"/>
    <col min="12" max="12" width="48" style="165" customWidth="1"/>
    <col min="13" max="13" width="27.140625" style="165" customWidth="1"/>
    <col min="14" max="14" width="32.42578125" style="165" customWidth="1"/>
    <col min="15" max="15" width="13.28515625" style="165" customWidth="1"/>
    <col min="16" max="16" width="8.7109375" style="165" customWidth="1"/>
    <col min="17" max="17" width="12.7109375" style="165" customWidth="1"/>
    <col min="18" max="18" width="9.140625" style="165"/>
    <col min="19" max="19" width="17" style="165" customWidth="1"/>
    <col min="20" max="21" width="12" style="165" customWidth="1"/>
    <col min="22" max="22" width="13.7109375" style="165" customWidth="1"/>
    <col min="23" max="23" width="19.5703125" style="165" customWidth="1"/>
    <col min="24" max="24" width="21.140625" style="165" customWidth="1"/>
    <col min="25" max="25" width="21" style="165" customWidth="1"/>
    <col min="26" max="26" width="46.5703125" style="165" customWidth="1"/>
    <col min="27" max="28" width="12.28515625" style="165" customWidth="1"/>
    <col min="29" max="16384" width="9.140625" style="165"/>
  </cols>
  <sheetData>
    <row r="1" spans="1:28" ht="18.75" x14ac:dyDescent="0.25">
      <c r="Z1" s="32" t="s">
        <v>65</v>
      </c>
    </row>
    <row r="2" spans="1:28" ht="18.75" x14ac:dyDescent="0.3">
      <c r="Z2" s="13" t="s">
        <v>8</v>
      </c>
    </row>
    <row r="3" spans="1:28" ht="18.75" x14ac:dyDescent="0.3">
      <c r="Z3" s="13" t="s">
        <v>539</v>
      </c>
    </row>
    <row r="4" spans="1:28" ht="18.75" customHeight="1" x14ac:dyDescent="0.25">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81" t="s">
        <v>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33"/>
      <c r="AB6" s="133"/>
    </row>
    <row r="7" spans="1:28" ht="18.75" x14ac:dyDescent="0.25">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33"/>
      <c r="AB7" s="133"/>
    </row>
    <row r="8" spans="1:28" ht="15.75" x14ac:dyDescent="0.25">
      <c r="A8" s="382" t="str">
        <f>'1. паспорт местоположение'!A9:C9</f>
        <v>Акционерное общество "Россети Янтарь"</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138"/>
      <c r="AB8" s="138"/>
    </row>
    <row r="9" spans="1:28" ht="15.75"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40"/>
      <c r="AB9" s="140"/>
    </row>
    <row r="10" spans="1:28" ht="18.75"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33"/>
      <c r="AB10" s="133"/>
    </row>
    <row r="11" spans="1:28" ht="15.75" x14ac:dyDescent="0.25">
      <c r="A11" s="382" t="str">
        <f>'1. паспорт местоположение'!A12:C12</f>
        <v>F_prj_111001_2481</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138"/>
      <c r="AB11" s="138"/>
    </row>
    <row r="12" spans="1:28" ht="15.75"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40"/>
      <c r="AB12" s="140"/>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34"/>
      <c r="AB13" s="134"/>
    </row>
    <row r="14" spans="1:28" ht="15.75" x14ac:dyDescent="0.25">
      <c r="A14"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38"/>
      <c r="AB14" s="138"/>
    </row>
    <row r="15" spans="1:28" ht="15.75"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40"/>
      <c r="AB15" s="140"/>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166"/>
      <c r="AB16" s="166"/>
    </row>
    <row r="17" spans="1:2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166"/>
      <c r="AB17" s="166"/>
    </row>
    <row r="18" spans="1:28"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166"/>
      <c r="AB18" s="166"/>
    </row>
    <row r="19" spans="1:2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166"/>
      <c r="AB19" s="166"/>
    </row>
    <row r="20" spans="1:28"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167"/>
      <c r="AB20" s="167"/>
    </row>
    <row r="21" spans="1:28" x14ac:dyDescent="0.25">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167"/>
      <c r="AB21" s="167"/>
    </row>
    <row r="22" spans="1:28" x14ac:dyDescent="0.25">
      <c r="A22" s="433" t="s">
        <v>386</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68"/>
      <c r="AB22" s="168"/>
    </row>
    <row r="23" spans="1:28" ht="32.25" customHeight="1" x14ac:dyDescent="0.25">
      <c r="A23" s="435" t="s">
        <v>272</v>
      </c>
      <c r="B23" s="436"/>
      <c r="C23" s="436"/>
      <c r="D23" s="436"/>
      <c r="E23" s="436"/>
      <c r="F23" s="436"/>
      <c r="G23" s="436"/>
      <c r="H23" s="436"/>
      <c r="I23" s="436"/>
      <c r="J23" s="436"/>
      <c r="K23" s="436"/>
      <c r="L23" s="437"/>
      <c r="M23" s="434" t="s">
        <v>273</v>
      </c>
      <c r="N23" s="434"/>
      <c r="O23" s="434"/>
      <c r="P23" s="434"/>
      <c r="Q23" s="434"/>
      <c r="R23" s="434"/>
      <c r="S23" s="434"/>
      <c r="T23" s="434"/>
      <c r="U23" s="434"/>
      <c r="V23" s="434"/>
      <c r="W23" s="434"/>
      <c r="X23" s="434"/>
      <c r="Y23" s="434"/>
      <c r="Z23" s="434"/>
    </row>
    <row r="24" spans="1:28" ht="151.5" customHeight="1" x14ac:dyDescent="0.25">
      <c r="A24" s="169" t="s">
        <v>215</v>
      </c>
      <c r="B24" s="170" t="s">
        <v>222</v>
      </c>
      <c r="C24" s="169" t="s">
        <v>270</v>
      </c>
      <c r="D24" s="169" t="s">
        <v>216</v>
      </c>
      <c r="E24" s="169" t="s">
        <v>271</v>
      </c>
      <c r="F24" s="169" t="s">
        <v>436</v>
      </c>
      <c r="G24" s="169" t="s">
        <v>437</v>
      </c>
      <c r="H24" s="169" t="s">
        <v>217</v>
      </c>
      <c r="I24" s="169" t="s">
        <v>438</v>
      </c>
      <c r="J24" s="169" t="s">
        <v>223</v>
      </c>
      <c r="K24" s="170" t="s">
        <v>221</v>
      </c>
      <c r="L24" s="170" t="s">
        <v>218</v>
      </c>
      <c r="M24" s="171" t="s">
        <v>225</v>
      </c>
      <c r="N24" s="170" t="s">
        <v>439</v>
      </c>
      <c r="O24" s="169" t="s">
        <v>440</v>
      </c>
      <c r="P24" s="169" t="s">
        <v>441</v>
      </c>
      <c r="Q24" s="169" t="s">
        <v>442</v>
      </c>
      <c r="R24" s="169" t="s">
        <v>217</v>
      </c>
      <c r="S24" s="169" t="s">
        <v>443</v>
      </c>
      <c r="T24" s="169" t="s">
        <v>444</v>
      </c>
      <c r="U24" s="169" t="s">
        <v>445</v>
      </c>
      <c r="V24" s="169" t="s">
        <v>442</v>
      </c>
      <c r="W24" s="172" t="s">
        <v>446</v>
      </c>
      <c r="X24" s="172" t="s">
        <v>447</v>
      </c>
      <c r="Y24" s="172" t="s">
        <v>448</v>
      </c>
      <c r="Z24" s="173" t="s">
        <v>226</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s="180" customFormat="1" ht="135" x14ac:dyDescent="0.25">
      <c r="A26" s="174" t="s">
        <v>506</v>
      </c>
      <c r="B26" s="177" t="s">
        <v>427</v>
      </c>
      <c r="C26" s="175">
        <v>5.78</v>
      </c>
      <c r="D26" s="175">
        <v>3616</v>
      </c>
      <c r="E26" s="175">
        <v>0.92599999999999993</v>
      </c>
      <c r="F26" s="175">
        <v>9863.36</v>
      </c>
      <c r="G26" s="176">
        <v>5.3522799999999995</v>
      </c>
      <c r="H26" s="175">
        <v>99264</v>
      </c>
      <c r="I26" s="175">
        <v>9.9364925854287564E-2</v>
      </c>
      <c r="J26" s="175">
        <v>3.6428110896196006E-2</v>
      </c>
      <c r="K26" s="177"/>
      <c r="L26" s="175" t="s">
        <v>219</v>
      </c>
      <c r="M26" s="178">
        <v>2024</v>
      </c>
      <c r="N26" s="177"/>
      <c r="O26" s="175">
        <v>9711</v>
      </c>
      <c r="P26" s="175">
        <v>5.6999999999999993</v>
      </c>
      <c r="Q26" s="268">
        <v>5.7422630560928423E-5</v>
      </c>
      <c r="R26" s="175">
        <v>99264</v>
      </c>
      <c r="S26" s="175">
        <v>9.7830029013539654E-2</v>
      </c>
      <c r="T26" s="175">
        <v>3.636766602192134E-2</v>
      </c>
      <c r="U26" s="175">
        <v>5.2781999999999991</v>
      </c>
      <c r="V26" s="268">
        <v>5.7422630560928423E-5</v>
      </c>
      <c r="W26" s="269">
        <v>-1.5348968407479101E-3</v>
      </c>
      <c r="X26" s="269">
        <v>-6.04448742746663E-5</v>
      </c>
      <c r="Y26" s="270" t="s">
        <v>504</v>
      </c>
      <c r="Z26" s="179"/>
    </row>
    <row r="27" spans="1:28" s="180" customFormat="1" ht="75" x14ac:dyDescent="0.25">
      <c r="A27" s="177">
        <v>2015</v>
      </c>
      <c r="B27" s="177" t="s">
        <v>427</v>
      </c>
      <c r="C27" s="175">
        <v>3.45</v>
      </c>
      <c r="D27" s="175">
        <v>1284</v>
      </c>
      <c r="E27" s="175">
        <v>0.3</v>
      </c>
      <c r="F27" s="175">
        <f>C27*D27</f>
        <v>4429.8</v>
      </c>
      <c r="G27" s="176">
        <f>E27*C27</f>
        <v>1.0349999999999999</v>
      </c>
      <c r="H27" s="175">
        <v>96609</v>
      </c>
      <c r="I27" s="175">
        <f>F27/H27</f>
        <v>4.5852870850541877E-2</v>
      </c>
      <c r="J27" s="175">
        <f>D27/H27</f>
        <v>1.3290687203055616E-2</v>
      </c>
      <c r="K27" s="266" t="s">
        <v>428</v>
      </c>
      <c r="L27" s="263" t="s">
        <v>505</v>
      </c>
      <c r="M27" s="175"/>
      <c r="N27" s="177"/>
      <c r="O27" s="175">
        <f>P27*1280</f>
        <v>4352</v>
      </c>
      <c r="P27" s="175">
        <v>3.4</v>
      </c>
      <c r="Q27" s="268">
        <f>P27/R27</f>
        <v>3.5193408481611444E-5</v>
      </c>
      <c r="R27" s="175">
        <v>96609</v>
      </c>
      <c r="S27" s="175">
        <f>O27/R27</f>
        <v>4.504756285646265E-2</v>
      </c>
      <c r="T27" s="175">
        <f>1280/R27</f>
        <v>1.3249283193077249E-2</v>
      </c>
      <c r="U27" s="175">
        <f>P27*E27</f>
        <v>1.02</v>
      </c>
      <c r="V27" s="268">
        <f>P27/R27</f>
        <v>3.5193408481611444E-5</v>
      </c>
      <c r="W27" s="177"/>
      <c r="X27" s="177"/>
      <c r="Y27" s="177"/>
      <c r="Z27" s="177"/>
    </row>
    <row r="28" spans="1:28" s="180" customFormat="1" ht="150" x14ac:dyDescent="0.25">
      <c r="A28" s="177">
        <v>2015</v>
      </c>
      <c r="B28" s="177" t="s">
        <v>427</v>
      </c>
      <c r="C28" s="175">
        <v>2.33</v>
      </c>
      <c r="D28" s="175">
        <v>2332</v>
      </c>
      <c r="E28" s="175">
        <v>0.626</v>
      </c>
      <c r="F28" s="175">
        <f>C28*D28</f>
        <v>5433.56</v>
      </c>
      <c r="G28" s="176">
        <f>E28*C28</f>
        <v>1.45858</v>
      </c>
      <c r="H28" s="175">
        <v>96609</v>
      </c>
      <c r="I28" s="175">
        <f>F28/H28</f>
        <v>5.6242793114513141E-2</v>
      </c>
      <c r="J28" s="175">
        <f>D28/H28</f>
        <v>2.4138537817387614E-2</v>
      </c>
      <c r="K28" s="266" t="s">
        <v>429</v>
      </c>
      <c r="L28" s="267" t="s">
        <v>430</v>
      </c>
      <c r="M28" s="175"/>
      <c r="N28" s="175"/>
      <c r="O28" s="264">
        <f>P28*2330</f>
        <v>5359</v>
      </c>
      <c r="P28" s="264">
        <v>2.2999999999999998</v>
      </c>
      <c r="Q28" s="265">
        <f>P28/R28</f>
        <v>2.380730573756068E-5</v>
      </c>
      <c r="R28" s="262">
        <v>96609</v>
      </c>
      <c r="S28" s="264">
        <f>O28/R28</f>
        <v>5.5471022368516393E-2</v>
      </c>
      <c r="T28" s="264">
        <f>2330/R28</f>
        <v>2.411783581239843E-2</v>
      </c>
      <c r="U28" s="264">
        <f>P28*E28</f>
        <v>1.4398</v>
      </c>
      <c r="V28" s="265">
        <f>P28/R28</f>
        <v>2.380730573756068E-5</v>
      </c>
      <c r="W28" s="175"/>
      <c r="X28" s="175"/>
      <c r="Y28" s="175"/>
      <c r="Z28" s="175"/>
    </row>
    <row r="29" spans="1:28" s="180" customFormat="1" x14ac:dyDescent="0.25">
      <c r="A29" s="177">
        <v>2016</v>
      </c>
      <c r="B29" s="177"/>
      <c r="C29" s="175"/>
      <c r="D29" s="175"/>
      <c r="E29" s="175"/>
      <c r="F29" s="175"/>
      <c r="G29" s="176"/>
      <c r="H29" s="175"/>
      <c r="I29" s="175"/>
      <c r="J29" s="175"/>
      <c r="K29" s="266"/>
      <c r="L29" s="175" t="s">
        <v>573</v>
      </c>
      <c r="M29" s="175"/>
      <c r="N29" s="175"/>
      <c r="O29" s="264"/>
      <c r="P29" s="264"/>
      <c r="Q29" s="265"/>
      <c r="R29" s="262"/>
      <c r="S29" s="264"/>
      <c r="T29" s="264"/>
      <c r="U29" s="264"/>
      <c r="V29" s="265"/>
      <c r="W29" s="175"/>
      <c r="X29" s="175"/>
      <c r="Y29" s="175"/>
      <c r="Z29" s="175"/>
    </row>
    <row r="30" spans="1:28" s="180" customFormat="1" x14ac:dyDescent="0.25">
      <c r="A30" s="177">
        <v>2017</v>
      </c>
      <c r="B30" s="177"/>
      <c r="C30" s="175"/>
      <c r="D30" s="175"/>
      <c r="E30" s="175"/>
      <c r="F30" s="175"/>
      <c r="G30" s="176"/>
      <c r="H30" s="175"/>
      <c r="I30" s="175"/>
      <c r="J30" s="175"/>
      <c r="K30" s="266"/>
      <c r="L30" s="175" t="s">
        <v>573</v>
      </c>
      <c r="M30" s="175"/>
      <c r="N30" s="175"/>
      <c r="O30" s="264"/>
      <c r="P30" s="264"/>
      <c r="Q30" s="265"/>
      <c r="R30" s="262"/>
      <c r="S30" s="264"/>
      <c r="T30" s="264"/>
      <c r="U30" s="264"/>
      <c r="V30" s="265"/>
      <c r="W30" s="175"/>
      <c r="X30" s="175"/>
      <c r="Y30" s="175"/>
      <c r="Z30" s="175"/>
    </row>
    <row r="31" spans="1:28" s="180" customFormat="1" x14ac:dyDescent="0.25">
      <c r="A31" s="177">
        <v>2018</v>
      </c>
      <c r="B31" s="177"/>
      <c r="C31" s="175"/>
      <c r="D31" s="175"/>
      <c r="E31" s="175"/>
      <c r="F31" s="175"/>
      <c r="G31" s="176"/>
      <c r="H31" s="175"/>
      <c r="I31" s="175"/>
      <c r="J31" s="175"/>
      <c r="K31" s="266"/>
      <c r="L31" s="175" t="s">
        <v>573</v>
      </c>
      <c r="M31" s="175"/>
      <c r="N31" s="175"/>
      <c r="O31" s="264"/>
      <c r="P31" s="264"/>
      <c r="Q31" s="265"/>
      <c r="R31" s="262"/>
      <c r="S31" s="264"/>
      <c r="T31" s="264"/>
      <c r="U31" s="264"/>
      <c r="V31" s="265"/>
      <c r="W31" s="175"/>
      <c r="X31" s="175"/>
      <c r="Y31" s="175"/>
      <c r="Z31" s="175"/>
    </row>
    <row r="32" spans="1:28" s="180" customFormat="1" x14ac:dyDescent="0.25">
      <c r="A32" s="177">
        <v>2019</v>
      </c>
      <c r="B32" s="177"/>
      <c r="C32" s="175"/>
      <c r="D32" s="175"/>
      <c r="E32" s="175"/>
      <c r="F32" s="175"/>
      <c r="G32" s="176"/>
      <c r="H32" s="175"/>
      <c r="I32" s="175"/>
      <c r="J32" s="175"/>
      <c r="K32" s="266"/>
      <c r="L32" s="175" t="s">
        <v>573</v>
      </c>
      <c r="M32" s="175"/>
      <c r="N32" s="175"/>
      <c r="O32" s="264"/>
      <c r="P32" s="264"/>
      <c r="Q32" s="265"/>
      <c r="R32" s="262"/>
      <c r="S32" s="264"/>
      <c r="T32" s="264"/>
      <c r="U32" s="264"/>
      <c r="V32" s="265"/>
      <c r="W32" s="175"/>
      <c r="X32" s="175"/>
      <c r="Y32" s="175"/>
      <c r="Z32" s="175"/>
    </row>
    <row r="33" spans="1:26" s="180" customFormat="1" x14ac:dyDescent="0.25">
      <c r="A33" s="177">
        <v>2020</v>
      </c>
      <c r="B33" s="177"/>
      <c r="C33" s="175"/>
      <c r="D33" s="175"/>
      <c r="E33" s="175"/>
      <c r="F33" s="175"/>
      <c r="G33" s="176"/>
      <c r="H33" s="175"/>
      <c r="I33" s="175"/>
      <c r="J33" s="175"/>
      <c r="K33" s="266"/>
      <c r="L33" s="175" t="s">
        <v>573</v>
      </c>
      <c r="M33" s="175"/>
      <c r="N33" s="175"/>
      <c r="O33" s="264"/>
      <c r="P33" s="264"/>
      <c r="Q33" s="265"/>
      <c r="R33" s="262"/>
      <c r="S33" s="264"/>
      <c r="T33" s="264"/>
      <c r="U33" s="264"/>
      <c r="V33" s="265"/>
      <c r="W33" s="175"/>
      <c r="X33" s="175"/>
      <c r="Y33" s="175"/>
      <c r="Z33" s="175"/>
    </row>
    <row r="34" spans="1:26" s="180" customFormat="1" x14ac:dyDescent="0.25">
      <c r="A34" s="177">
        <v>2021</v>
      </c>
      <c r="B34" s="177"/>
      <c r="C34" s="175"/>
      <c r="D34" s="175"/>
      <c r="E34" s="175"/>
      <c r="F34" s="175"/>
      <c r="G34" s="176"/>
      <c r="H34" s="175"/>
      <c r="I34" s="175"/>
      <c r="J34" s="175"/>
      <c r="K34" s="266"/>
      <c r="L34" s="175" t="s">
        <v>573</v>
      </c>
      <c r="M34" s="175"/>
      <c r="N34" s="175"/>
      <c r="O34" s="264"/>
      <c r="P34" s="264"/>
      <c r="Q34" s="265"/>
      <c r="R34" s="262"/>
      <c r="S34" s="264"/>
      <c r="T34" s="264"/>
      <c r="U34" s="264"/>
      <c r="V34" s="265"/>
      <c r="W34" s="175"/>
      <c r="X34" s="175"/>
      <c r="Y34" s="175"/>
      <c r="Z34" s="175"/>
    </row>
    <row r="37" spans="1:26" ht="21" x14ac:dyDescent="0.35">
      <c r="B37" s="312"/>
    </row>
    <row r="38" spans="1:26" x14ac:dyDescent="0.25">
      <c r="A38"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5" customWidth="1"/>
    <col min="2" max="2" width="25.5703125" style="155" customWidth="1"/>
    <col min="3" max="3" width="71.28515625" style="155" customWidth="1"/>
    <col min="4" max="4" width="16.140625" style="155" customWidth="1"/>
    <col min="5" max="5" width="9.42578125" style="155" customWidth="1"/>
    <col min="6" max="6" width="8.7109375" style="155" customWidth="1"/>
    <col min="7" max="7" width="9" style="155" customWidth="1"/>
    <col min="8" max="8" width="8.42578125" style="155" customWidth="1"/>
    <col min="9" max="9" width="33.85546875" style="155" customWidth="1"/>
    <col min="10" max="11" width="19.140625" style="155" customWidth="1"/>
    <col min="12" max="12" width="16" style="155" customWidth="1"/>
    <col min="13" max="13" width="14.85546875" style="155" customWidth="1"/>
    <col min="14" max="14" width="16.28515625" style="155" customWidth="1"/>
    <col min="15" max="16384" width="9.140625" style="155"/>
  </cols>
  <sheetData>
    <row r="1" spans="1:28" s="16" customFormat="1" ht="18.75" customHeight="1" x14ac:dyDescent="0.2">
      <c r="O1" s="32" t="s">
        <v>65</v>
      </c>
    </row>
    <row r="2" spans="1:28" s="16" customFormat="1" ht="18.75" customHeight="1" x14ac:dyDescent="0.3">
      <c r="O2" s="13" t="s">
        <v>8</v>
      </c>
    </row>
    <row r="3" spans="1:28" s="16" customFormat="1" ht="18.75" x14ac:dyDescent="0.3">
      <c r="A3" s="135"/>
      <c r="B3" s="135"/>
      <c r="O3" s="13" t="s">
        <v>539</v>
      </c>
    </row>
    <row r="4" spans="1:28" s="16" customFormat="1" ht="18.75" x14ac:dyDescent="0.3">
      <c r="A4" s="135"/>
      <c r="B4" s="135"/>
      <c r="L4" s="13"/>
    </row>
    <row r="5" spans="1:28" s="16" customFormat="1" ht="15.75" x14ac:dyDescent="0.2">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98"/>
      <c r="Q5" s="98"/>
      <c r="R5" s="98"/>
      <c r="S5" s="98"/>
      <c r="T5" s="98"/>
      <c r="U5" s="98"/>
      <c r="V5" s="98"/>
      <c r="W5" s="98"/>
      <c r="X5" s="98"/>
      <c r="Y5" s="98"/>
      <c r="Z5" s="98"/>
      <c r="AA5" s="98"/>
      <c r="AB5" s="98"/>
    </row>
    <row r="6" spans="1:28" s="16" customFormat="1" ht="18.75" x14ac:dyDescent="0.3">
      <c r="A6" s="135"/>
      <c r="B6" s="135"/>
      <c r="L6" s="13"/>
    </row>
    <row r="7" spans="1:28" s="16" customFormat="1" ht="18.75" x14ac:dyDescent="0.2">
      <c r="A7" s="381" t="s">
        <v>7</v>
      </c>
      <c r="B7" s="381"/>
      <c r="C7" s="381"/>
      <c r="D7" s="381"/>
      <c r="E7" s="381"/>
      <c r="F7" s="381"/>
      <c r="G7" s="381"/>
      <c r="H7" s="381"/>
      <c r="I7" s="381"/>
      <c r="J7" s="381"/>
      <c r="K7" s="381"/>
      <c r="L7" s="381"/>
      <c r="M7" s="381"/>
      <c r="N7" s="381"/>
      <c r="O7" s="381"/>
      <c r="P7" s="133"/>
      <c r="Q7" s="133"/>
      <c r="R7" s="133"/>
      <c r="S7" s="133"/>
      <c r="T7" s="133"/>
      <c r="U7" s="133"/>
      <c r="V7" s="133"/>
      <c r="W7" s="133"/>
      <c r="X7" s="133"/>
      <c r="Y7" s="133"/>
      <c r="Z7" s="133"/>
    </row>
    <row r="8" spans="1:28" s="16" customFormat="1" ht="18.75" x14ac:dyDescent="0.2">
      <c r="A8" s="381"/>
      <c r="B8" s="381"/>
      <c r="C8" s="381"/>
      <c r="D8" s="381"/>
      <c r="E8" s="381"/>
      <c r="F8" s="381"/>
      <c r="G8" s="381"/>
      <c r="H8" s="381"/>
      <c r="I8" s="381"/>
      <c r="J8" s="381"/>
      <c r="K8" s="381"/>
      <c r="L8" s="381"/>
      <c r="M8" s="381"/>
      <c r="N8" s="381"/>
      <c r="O8" s="381"/>
      <c r="P8" s="133"/>
      <c r="Q8" s="133"/>
      <c r="R8" s="133"/>
      <c r="S8" s="133"/>
      <c r="T8" s="133"/>
      <c r="U8" s="133"/>
      <c r="V8" s="133"/>
      <c r="W8" s="133"/>
      <c r="X8" s="133"/>
      <c r="Y8" s="133"/>
      <c r="Z8" s="133"/>
    </row>
    <row r="9" spans="1:28" s="16" customFormat="1" ht="18.75" x14ac:dyDescent="0.2">
      <c r="A9" s="382" t="str">
        <f>'1. паспорт местоположение'!A9:C9</f>
        <v>Акционерное общество "Россети Янтарь"</v>
      </c>
      <c r="B9" s="382"/>
      <c r="C9" s="382"/>
      <c r="D9" s="382"/>
      <c r="E9" s="382"/>
      <c r="F9" s="382"/>
      <c r="G9" s="382"/>
      <c r="H9" s="382"/>
      <c r="I9" s="382"/>
      <c r="J9" s="382"/>
      <c r="K9" s="382"/>
      <c r="L9" s="382"/>
      <c r="M9" s="382"/>
      <c r="N9" s="382"/>
      <c r="O9" s="382"/>
      <c r="P9" s="133"/>
      <c r="Q9" s="133"/>
      <c r="R9" s="133"/>
      <c r="S9" s="133"/>
      <c r="T9" s="133"/>
      <c r="U9" s="133"/>
      <c r="V9" s="133"/>
      <c r="W9" s="133"/>
      <c r="X9" s="133"/>
      <c r="Y9" s="133"/>
      <c r="Z9" s="133"/>
    </row>
    <row r="10" spans="1:28" s="16" customFormat="1" ht="18.75" x14ac:dyDescent="0.2">
      <c r="A10" s="377" t="s">
        <v>6</v>
      </c>
      <c r="B10" s="377"/>
      <c r="C10" s="377"/>
      <c r="D10" s="377"/>
      <c r="E10" s="377"/>
      <c r="F10" s="377"/>
      <c r="G10" s="377"/>
      <c r="H10" s="377"/>
      <c r="I10" s="377"/>
      <c r="J10" s="377"/>
      <c r="K10" s="377"/>
      <c r="L10" s="377"/>
      <c r="M10" s="377"/>
      <c r="N10" s="377"/>
      <c r="O10" s="377"/>
      <c r="P10" s="133"/>
      <c r="Q10" s="133"/>
      <c r="R10" s="133"/>
      <c r="S10" s="133"/>
      <c r="T10" s="133"/>
      <c r="U10" s="133"/>
      <c r="V10" s="133"/>
      <c r="W10" s="133"/>
      <c r="X10" s="133"/>
      <c r="Y10" s="133"/>
      <c r="Z10" s="133"/>
    </row>
    <row r="11" spans="1:28" s="16" customFormat="1" ht="18.75" x14ac:dyDescent="0.2">
      <c r="A11" s="381"/>
      <c r="B11" s="381"/>
      <c r="C11" s="381"/>
      <c r="D11" s="381"/>
      <c r="E11" s="381"/>
      <c r="F11" s="381"/>
      <c r="G11" s="381"/>
      <c r="H11" s="381"/>
      <c r="I11" s="381"/>
      <c r="J11" s="381"/>
      <c r="K11" s="381"/>
      <c r="L11" s="381"/>
      <c r="M11" s="381"/>
      <c r="N11" s="381"/>
      <c r="O11" s="381"/>
      <c r="P11" s="133"/>
      <c r="Q11" s="133"/>
      <c r="R11" s="133"/>
      <c r="S11" s="133"/>
      <c r="T11" s="133"/>
      <c r="U11" s="133"/>
      <c r="V11" s="133"/>
      <c r="W11" s="133"/>
      <c r="X11" s="133"/>
      <c r="Y11" s="133"/>
      <c r="Z11" s="133"/>
    </row>
    <row r="12" spans="1:28" s="16" customFormat="1" ht="18.75" x14ac:dyDescent="0.2">
      <c r="A12" s="382" t="str">
        <f>'1. паспорт местоположение'!A12:C12</f>
        <v>F_prj_111001_2481</v>
      </c>
      <c r="B12" s="382"/>
      <c r="C12" s="382"/>
      <c r="D12" s="382"/>
      <c r="E12" s="382"/>
      <c r="F12" s="382"/>
      <c r="G12" s="382"/>
      <c r="H12" s="382"/>
      <c r="I12" s="382"/>
      <c r="J12" s="382"/>
      <c r="K12" s="382"/>
      <c r="L12" s="382"/>
      <c r="M12" s="382"/>
      <c r="N12" s="382"/>
      <c r="O12" s="382"/>
      <c r="P12" s="133"/>
      <c r="Q12" s="133"/>
      <c r="R12" s="133"/>
      <c r="S12" s="133"/>
      <c r="T12" s="133"/>
      <c r="U12" s="133"/>
      <c r="V12" s="133"/>
      <c r="W12" s="133"/>
      <c r="X12" s="133"/>
      <c r="Y12" s="133"/>
      <c r="Z12" s="133"/>
    </row>
    <row r="13" spans="1:28" s="16" customFormat="1" ht="18.75" x14ac:dyDescent="0.2">
      <c r="A13" s="377" t="s">
        <v>5</v>
      </c>
      <c r="B13" s="377"/>
      <c r="C13" s="377"/>
      <c r="D13" s="377"/>
      <c r="E13" s="377"/>
      <c r="F13" s="377"/>
      <c r="G13" s="377"/>
      <c r="H13" s="377"/>
      <c r="I13" s="377"/>
      <c r="J13" s="377"/>
      <c r="K13" s="377"/>
      <c r="L13" s="377"/>
      <c r="M13" s="377"/>
      <c r="N13" s="377"/>
      <c r="O13" s="377"/>
      <c r="P13" s="133"/>
      <c r="Q13" s="133"/>
      <c r="R13" s="133"/>
      <c r="S13" s="133"/>
      <c r="T13" s="133"/>
      <c r="U13" s="133"/>
      <c r="V13" s="133"/>
      <c r="W13" s="133"/>
      <c r="X13" s="133"/>
      <c r="Y13" s="133"/>
      <c r="Z13" s="133"/>
    </row>
    <row r="14" spans="1:28" s="137" customFormat="1" ht="15.75" customHeight="1" x14ac:dyDescent="0.2">
      <c r="A14" s="383"/>
      <c r="B14" s="383"/>
      <c r="C14" s="383"/>
      <c r="D14" s="383"/>
      <c r="E14" s="383"/>
      <c r="F14" s="383"/>
      <c r="G14" s="383"/>
      <c r="H14" s="383"/>
      <c r="I14" s="383"/>
      <c r="J14" s="383"/>
      <c r="K14" s="383"/>
      <c r="L14" s="383"/>
      <c r="M14" s="383"/>
      <c r="N14" s="383"/>
      <c r="O14" s="383"/>
      <c r="P14" s="136"/>
      <c r="Q14" s="136"/>
      <c r="R14" s="136"/>
      <c r="S14" s="136"/>
      <c r="T14" s="136"/>
      <c r="U14" s="136"/>
      <c r="V14" s="136"/>
      <c r="W14" s="136"/>
      <c r="X14" s="136"/>
      <c r="Y14" s="136"/>
      <c r="Z14" s="136"/>
    </row>
    <row r="15" spans="1:28" s="139" customFormat="1" ht="15.75" x14ac:dyDescent="0.2">
      <c r="A15" s="382"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82"/>
      <c r="C15" s="382"/>
      <c r="D15" s="382"/>
      <c r="E15" s="382"/>
      <c r="F15" s="382"/>
      <c r="G15" s="382"/>
      <c r="H15" s="382"/>
      <c r="I15" s="382"/>
      <c r="J15" s="382"/>
      <c r="K15" s="382"/>
      <c r="L15" s="382"/>
      <c r="M15" s="382"/>
      <c r="N15" s="382"/>
      <c r="O15" s="382"/>
      <c r="P15" s="138"/>
      <c r="Q15" s="138"/>
      <c r="R15" s="138"/>
      <c r="S15" s="138"/>
      <c r="T15" s="138"/>
      <c r="U15" s="138"/>
      <c r="V15" s="138"/>
      <c r="W15" s="138"/>
      <c r="X15" s="138"/>
      <c r="Y15" s="138"/>
      <c r="Z15" s="138"/>
    </row>
    <row r="16" spans="1:28" s="139" customFormat="1" ht="15" customHeight="1" x14ac:dyDescent="0.2">
      <c r="A16" s="377" t="s">
        <v>4</v>
      </c>
      <c r="B16" s="377"/>
      <c r="C16" s="377"/>
      <c r="D16" s="377"/>
      <c r="E16" s="377"/>
      <c r="F16" s="377"/>
      <c r="G16" s="377"/>
      <c r="H16" s="377"/>
      <c r="I16" s="377"/>
      <c r="J16" s="377"/>
      <c r="K16" s="377"/>
      <c r="L16" s="377"/>
      <c r="M16" s="377"/>
      <c r="N16" s="377"/>
      <c r="O16" s="377"/>
      <c r="P16" s="140"/>
      <c r="Q16" s="140"/>
      <c r="R16" s="140"/>
      <c r="S16" s="140"/>
      <c r="T16" s="140"/>
      <c r="U16" s="140"/>
      <c r="V16" s="140"/>
      <c r="W16" s="140"/>
      <c r="X16" s="140"/>
      <c r="Y16" s="140"/>
      <c r="Z16" s="140"/>
    </row>
    <row r="17" spans="1:26" s="139" customFormat="1" ht="15" customHeight="1" x14ac:dyDescent="0.2">
      <c r="A17" s="378"/>
      <c r="B17" s="378"/>
      <c r="C17" s="378"/>
      <c r="D17" s="378"/>
      <c r="E17" s="378"/>
      <c r="F17" s="378"/>
      <c r="G17" s="378"/>
      <c r="H17" s="378"/>
      <c r="I17" s="378"/>
      <c r="J17" s="378"/>
      <c r="K17" s="378"/>
      <c r="L17" s="378"/>
      <c r="M17" s="378"/>
      <c r="N17" s="378"/>
      <c r="O17" s="378"/>
      <c r="P17" s="141"/>
      <c r="Q17" s="141"/>
      <c r="R17" s="141"/>
      <c r="S17" s="141"/>
      <c r="T17" s="141"/>
      <c r="U17" s="141"/>
      <c r="V17" s="141"/>
      <c r="W17" s="141"/>
    </row>
    <row r="18" spans="1:26" s="139" customFormat="1" ht="91.5" customHeight="1" x14ac:dyDescent="0.2">
      <c r="A18" s="438" t="s">
        <v>364</v>
      </c>
      <c r="B18" s="438"/>
      <c r="C18" s="438"/>
      <c r="D18" s="438"/>
      <c r="E18" s="438"/>
      <c r="F18" s="438"/>
      <c r="G18" s="438"/>
      <c r="H18" s="438"/>
      <c r="I18" s="438"/>
      <c r="J18" s="438"/>
      <c r="K18" s="438"/>
      <c r="L18" s="438"/>
      <c r="M18" s="438"/>
      <c r="N18" s="438"/>
      <c r="O18" s="438"/>
      <c r="P18" s="142"/>
      <c r="Q18" s="142"/>
      <c r="R18" s="142"/>
      <c r="S18" s="142"/>
      <c r="T18" s="142"/>
      <c r="U18" s="142"/>
      <c r="V18" s="142"/>
      <c r="W18" s="142"/>
      <c r="X18" s="142"/>
      <c r="Y18" s="142"/>
      <c r="Z18" s="142"/>
    </row>
    <row r="19" spans="1:26" s="139" customFormat="1" ht="78" customHeight="1" x14ac:dyDescent="0.2">
      <c r="A19" s="384" t="s">
        <v>3</v>
      </c>
      <c r="B19" s="384" t="s">
        <v>81</v>
      </c>
      <c r="C19" s="384" t="s">
        <v>80</v>
      </c>
      <c r="D19" s="384" t="s">
        <v>72</v>
      </c>
      <c r="E19" s="439" t="s">
        <v>79</v>
      </c>
      <c r="F19" s="440"/>
      <c r="G19" s="440"/>
      <c r="H19" s="440"/>
      <c r="I19" s="441"/>
      <c r="J19" s="384" t="s">
        <v>78</v>
      </c>
      <c r="K19" s="384"/>
      <c r="L19" s="384"/>
      <c r="M19" s="384"/>
      <c r="N19" s="384"/>
      <c r="O19" s="384"/>
      <c r="P19" s="141"/>
      <c r="Q19" s="141"/>
      <c r="R19" s="141"/>
      <c r="S19" s="141"/>
      <c r="T19" s="141"/>
      <c r="U19" s="141"/>
      <c r="V19" s="141"/>
      <c r="W19" s="141"/>
    </row>
    <row r="20" spans="1:26" s="139" customFormat="1" ht="51" customHeight="1" x14ac:dyDescent="0.2">
      <c r="A20" s="384"/>
      <c r="B20" s="384"/>
      <c r="C20" s="384"/>
      <c r="D20" s="384"/>
      <c r="E20" s="143" t="s">
        <v>77</v>
      </c>
      <c r="F20" s="143" t="s">
        <v>76</v>
      </c>
      <c r="G20" s="143" t="s">
        <v>75</v>
      </c>
      <c r="H20" s="143" t="s">
        <v>74</v>
      </c>
      <c r="I20" s="143" t="s">
        <v>73</v>
      </c>
      <c r="J20" s="271">
        <v>2015</v>
      </c>
      <c r="K20" s="271">
        <v>2016</v>
      </c>
      <c r="L20" s="271">
        <v>2017</v>
      </c>
      <c r="M20" s="271">
        <v>2018</v>
      </c>
      <c r="N20" s="271">
        <v>2019</v>
      </c>
      <c r="O20" s="271">
        <v>2020</v>
      </c>
      <c r="P20" s="145"/>
      <c r="Q20" s="145"/>
      <c r="R20" s="145"/>
      <c r="S20" s="145"/>
      <c r="T20" s="145"/>
      <c r="U20" s="145"/>
      <c r="V20" s="145"/>
      <c r="W20" s="145"/>
      <c r="X20" s="146"/>
      <c r="Y20" s="146"/>
      <c r="Z20" s="146"/>
    </row>
    <row r="21" spans="1:26" s="139" customFormat="1" ht="16.5" customHeight="1" x14ac:dyDescent="0.2">
      <c r="A21" s="159">
        <v>1</v>
      </c>
      <c r="B21" s="148">
        <v>2</v>
      </c>
      <c r="C21" s="159">
        <v>3</v>
      </c>
      <c r="D21" s="148">
        <v>4</v>
      </c>
      <c r="E21" s="159">
        <v>5</v>
      </c>
      <c r="F21" s="148">
        <v>6</v>
      </c>
      <c r="G21" s="159">
        <v>7</v>
      </c>
      <c r="H21" s="148">
        <v>8</v>
      </c>
      <c r="I21" s="159">
        <v>9</v>
      </c>
      <c r="J21" s="148">
        <v>10</v>
      </c>
      <c r="K21" s="159">
        <v>11</v>
      </c>
      <c r="L21" s="148">
        <v>12</v>
      </c>
      <c r="M21" s="159">
        <v>13</v>
      </c>
      <c r="N21" s="148">
        <v>14</v>
      </c>
      <c r="O21" s="159">
        <v>15</v>
      </c>
      <c r="P21" s="145"/>
      <c r="Q21" s="145"/>
      <c r="R21" s="145"/>
      <c r="S21" s="145"/>
      <c r="T21" s="145"/>
      <c r="U21" s="145"/>
      <c r="V21" s="145"/>
      <c r="W21" s="145"/>
      <c r="X21" s="146"/>
      <c r="Y21" s="146"/>
      <c r="Z21" s="146"/>
    </row>
    <row r="22" spans="1:26" s="139" customFormat="1" ht="33" customHeight="1" x14ac:dyDescent="0.2">
      <c r="A22" s="150" t="s">
        <v>61</v>
      </c>
      <c r="B22" s="182" t="s">
        <v>619</v>
      </c>
      <c r="C22" s="23">
        <v>0</v>
      </c>
      <c r="D22" s="23">
        <v>0</v>
      </c>
      <c r="E22" s="23">
        <v>0</v>
      </c>
      <c r="F22" s="23">
        <v>0</v>
      </c>
      <c r="G22" s="23">
        <v>0</v>
      </c>
      <c r="H22" s="23">
        <v>0</v>
      </c>
      <c r="I22" s="23">
        <v>0</v>
      </c>
      <c r="J22" s="183">
        <v>0</v>
      </c>
      <c r="K22" s="183">
        <v>0</v>
      </c>
      <c r="L22" s="149">
        <v>0</v>
      </c>
      <c r="M22" s="149">
        <v>0</v>
      </c>
      <c r="N22" s="149">
        <v>0</v>
      </c>
      <c r="O22" s="149">
        <v>0</v>
      </c>
      <c r="P22" s="145"/>
      <c r="Q22" s="145"/>
      <c r="R22" s="145"/>
      <c r="S22" s="145"/>
      <c r="T22" s="145"/>
      <c r="U22" s="145"/>
      <c r="V22" s="146"/>
      <c r="W22" s="146"/>
      <c r="X22" s="146"/>
      <c r="Y22" s="146"/>
      <c r="Z22" s="146"/>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0"/>
  <sheetViews>
    <sheetView topLeftCell="A10" zoomScale="85" zoomScaleNormal="85" workbookViewId="0">
      <selection activeCell="C25" sqref="C25"/>
    </sheetView>
  </sheetViews>
  <sheetFormatPr defaultColWidth="9.140625" defaultRowHeight="15" x14ac:dyDescent="0.25"/>
  <cols>
    <col min="1" max="1" width="61.7109375" style="165" customWidth="1"/>
    <col min="2" max="2" width="18.5703125" style="165" customWidth="1"/>
    <col min="3" max="3" width="17" style="165" customWidth="1"/>
    <col min="4" max="4" width="17.5703125" style="165" customWidth="1"/>
    <col min="5" max="5" width="16.28515625" style="165" customWidth="1"/>
    <col min="6" max="6" width="15" style="165" customWidth="1"/>
    <col min="7" max="11" width="13" style="165" customWidth="1"/>
    <col min="12" max="25" width="16.85546875" style="165" customWidth="1"/>
    <col min="26" max="38" width="16.85546875" style="165" hidden="1" customWidth="1"/>
    <col min="39" max="39" width="16.7109375" style="165" hidden="1" customWidth="1"/>
    <col min="40" max="45" width="11.28515625" style="165" hidden="1" customWidth="1"/>
    <col min="46" max="49" width="11.28515625" style="165" customWidth="1"/>
    <col min="50" max="255" width="9.140625" style="165"/>
    <col min="256" max="256" width="61.7109375" style="165" customWidth="1"/>
    <col min="257" max="257" width="18.5703125" style="165" customWidth="1"/>
    <col min="258" max="293" width="16.85546875" style="165" customWidth="1"/>
    <col min="294" max="294" width="16.7109375" style="165" customWidth="1"/>
    <col min="295" max="305" width="11.28515625" style="165" customWidth="1"/>
    <col min="306" max="511" width="9.140625" style="165"/>
    <col min="512" max="512" width="61.7109375" style="165" customWidth="1"/>
    <col min="513" max="513" width="18.5703125" style="165" customWidth="1"/>
    <col min="514" max="549" width="16.85546875" style="165" customWidth="1"/>
    <col min="550" max="550" width="16.7109375" style="165" customWidth="1"/>
    <col min="551" max="561" width="11.28515625" style="165" customWidth="1"/>
    <col min="562" max="767" width="9.140625" style="165"/>
    <col min="768" max="768" width="61.7109375" style="165" customWidth="1"/>
    <col min="769" max="769" width="18.5703125" style="165" customWidth="1"/>
    <col min="770" max="805" width="16.85546875" style="165" customWidth="1"/>
    <col min="806" max="806" width="16.7109375" style="165" customWidth="1"/>
    <col min="807" max="817" width="11.28515625" style="165" customWidth="1"/>
    <col min="818" max="1023" width="9.140625" style="165"/>
    <col min="1024" max="1024" width="61.7109375" style="165" customWidth="1"/>
    <col min="1025" max="1025" width="18.5703125" style="165" customWidth="1"/>
    <col min="1026" max="1061" width="16.85546875" style="165" customWidth="1"/>
    <col min="1062" max="1062" width="16.7109375" style="165" customWidth="1"/>
    <col min="1063" max="1073" width="11.28515625" style="165" customWidth="1"/>
    <col min="1074" max="1279" width="9.140625" style="165"/>
    <col min="1280" max="1280" width="61.7109375" style="165" customWidth="1"/>
    <col min="1281" max="1281" width="18.5703125" style="165" customWidth="1"/>
    <col min="1282" max="1317" width="16.85546875" style="165" customWidth="1"/>
    <col min="1318" max="1318" width="16.7109375" style="165" customWidth="1"/>
    <col min="1319" max="1329" width="11.28515625" style="165" customWidth="1"/>
    <col min="1330" max="1535" width="9.140625" style="165"/>
    <col min="1536" max="1536" width="61.7109375" style="165" customWidth="1"/>
    <col min="1537" max="1537" width="18.5703125" style="165" customWidth="1"/>
    <col min="1538" max="1573" width="16.85546875" style="165" customWidth="1"/>
    <col min="1574" max="1574" width="16.7109375" style="165" customWidth="1"/>
    <col min="1575" max="1585" width="11.28515625" style="165" customWidth="1"/>
    <col min="1586" max="1791" width="9.140625" style="165"/>
    <col min="1792" max="1792" width="61.7109375" style="165" customWidth="1"/>
    <col min="1793" max="1793" width="18.5703125" style="165" customWidth="1"/>
    <col min="1794" max="1829" width="16.85546875" style="165" customWidth="1"/>
    <col min="1830" max="1830" width="16.7109375" style="165" customWidth="1"/>
    <col min="1831" max="1841" width="11.28515625" style="165" customWidth="1"/>
    <col min="1842" max="2047" width="9.140625" style="165"/>
    <col min="2048" max="2048" width="61.7109375" style="165" customWidth="1"/>
    <col min="2049" max="2049" width="18.5703125" style="165" customWidth="1"/>
    <col min="2050" max="2085" width="16.85546875" style="165" customWidth="1"/>
    <col min="2086" max="2086" width="16.7109375" style="165" customWidth="1"/>
    <col min="2087" max="2097" width="11.28515625" style="165" customWidth="1"/>
    <col min="2098" max="2303" width="9.140625" style="165"/>
    <col min="2304" max="2304" width="61.7109375" style="165" customWidth="1"/>
    <col min="2305" max="2305" width="18.5703125" style="165" customWidth="1"/>
    <col min="2306" max="2341" width="16.85546875" style="165" customWidth="1"/>
    <col min="2342" max="2342" width="16.7109375" style="165" customWidth="1"/>
    <col min="2343" max="2353" width="11.28515625" style="165" customWidth="1"/>
    <col min="2354" max="2559" width="9.140625" style="165"/>
    <col min="2560" max="2560" width="61.7109375" style="165" customWidth="1"/>
    <col min="2561" max="2561" width="18.5703125" style="165" customWidth="1"/>
    <col min="2562" max="2597" width="16.85546875" style="165" customWidth="1"/>
    <col min="2598" max="2598" width="16.7109375" style="165" customWidth="1"/>
    <col min="2599" max="2609" width="11.28515625" style="165" customWidth="1"/>
    <col min="2610" max="2815" width="9.140625" style="165"/>
    <col min="2816" max="2816" width="61.7109375" style="165" customWidth="1"/>
    <col min="2817" max="2817" width="18.5703125" style="165" customWidth="1"/>
    <col min="2818" max="2853" width="16.85546875" style="165" customWidth="1"/>
    <col min="2854" max="2854" width="16.7109375" style="165" customWidth="1"/>
    <col min="2855" max="2865" width="11.28515625" style="165" customWidth="1"/>
    <col min="2866" max="3071" width="9.140625" style="165"/>
    <col min="3072" max="3072" width="61.7109375" style="165" customWidth="1"/>
    <col min="3073" max="3073" width="18.5703125" style="165" customWidth="1"/>
    <col min="3074" max="3109" width="16.85546875" style="165" customWidth="1"/>
    <col min="3110" max="3110" width="16.7109375" style="165" customWidth="1"/>
    <col min="3111" max="3121" width="11.28515625" style="165" customWidth="1"/>
    <col min="3122" max="3327" width="9.140625" style="165"/>
    <col min="3328" max="3328" width="61.7109375" style="165" customWidth="1"/>
    <col min="3329" max="3329" width="18.5703125" style="165" customWidth="1"/>
    <col min="3330" max="3365" width="16.85546875" style="165" customWidth="1"/>
    <col min="3366" max="3366" width="16.7109375" style="165" customWidth="1"/>
    <col min="3367" max="3377" width="11.28515625" style="165" customWidth="1"/>
    <col min="3378" max="3583" width="9.140625" style="165"/>
    <col min="3584" max="3584" width="61.7109375" style="165" customWidth="1"/>
    <col min="3585" max="3585" width="18.5703125" style="165" customWidth="1"/>
    <col min="3586" max="3621" width="16.85546875" style="165" customWidth="1"/>
    <col min="3622" max="3622" width="16.7109375" style="165" customWidth="1"/>
    <col min="3623" max="3633" width="11.28515625" style="165" customWidth="1"/>
    <col min="3634" max="3839" width="9.140625" style="165"/>
    <col min="3840" max="3840" width="61.7109375" style="165" customWidth="1"/>
    <col min="3841" max="3841" width="18.5703125" style="165" customWidth="1"/>
    <col min="3842" max="3877" width="16.85546875" style="165" customWidth="1"/>
    <col min="3878" max="3878" width="16.7109375" style="165" customWidth="1"/>
    <col min="3879" max="3889" width="11.28515625" style="165" customWidth="1"/>
    <col min="3890" max="4095" width="9.140625" style="165"/>
    <col min="4096" max="4096" width="61.7109375" style="165" customWidth="1"/>
    <col min="4097" max="4097" width="18.5703125" style="165" customWidth="1"/>
    <col min="4098" max="4133" width="16.85546875" style="165" customWidth="1"/>
    <col min="4134" max="4134" width="16.7109375" style="165" customWidth="1"/>
    <col min="4135" max="4145" width="11.28515625" style="165" customWidth="1"/>
    <col min="4146" max="4351" width="9.140625" style="165"/>
    <col min="4352" max="4352" width="61.7109375" style="165" customWidth="1"/>
    <col min="4353" max="4353" width="18.5703125" style="165" customWidth="1"/>
    <col min="4354" max="4389" width="16.85546875" style="165" customWidth="1"/>
    <col min="4390" max="4390" width="16.7109375" style="165" customWidth="1"/>
    <col min="4391" max="4401" width="11.28515625" style="165" customWidth="1"/>
    <col min="4402" max="4607" width="9.140625" style="165"/>
    <col min="4608" max="4608" width="61.7109375" style="165" customWidth="1"/>
    <col min="4609" max="4609" width="18.5703125" style="165" customWidth="1"/>
    <col min="4610" max="4645" width="16.85546875" style="165" customWidth="1"/>
    <col min="4646" max="4646" width="16.7109375" style="165" customWidth="1"/>
    <col min="4647" max="4657" width="11.28515625" style="165" customWidth="1"/>
    <col min="4658" max="4863" width="9.140625" style="165"/>
    <col min="4864" max="4864" width="61.7109375" style="165" customWidth="1"/>
    <col min="4865" max="4865" width="18.5703125" style="165" customWidth="1"/>
    <col min="4866" max="4901" width="16.85546875" style="165" customWidth="1"/>
    <col min="4902" max="4902" width="16.7109375" style="165" customWidth="1"/>
    <col min="4903" max="4913" width="11.28515625" style="165" customWidth="1"/>
    <col min="4914" max="5119" width="9.140625" style="165"/>
    <col min="5120" max="5120" width="61.7109375" style="165" customWidth="1"/>
    <col min="5121" max="5121" width="18.5703125" style="165" customWidth="1"/>
    <col min="5122" max="5157" width="16.85546875" style="165" customWidth="1"/>
    <col min="5158" max="5158" width="16.7109375" style="165" customWidth="1"/>
    <col min="5159" max="5169" width="11.28515625" style="165" customWidth="1"/>
    <col min="5170" max="5375" width="9.140625" style="165"/>
    <col min="5376" max="5376" width="61.7109375" style="165" customWidth="1"/>
    <col min="5377" max="5377" width="18.5703125" style="165" customWidth="1"/>
    <col min="5378" max="5413" width="16.85546875" style="165" customWidth="1"/>
    <col min="5414" max="5414" width="16.7109375" style="165" customWidth="1"/>
    <col min="5415" max="5425" width="11.28515625" style="165" customWidth="1"/>
    <col min="5426" max="5631" width="9.140625" style="165"/>
    <col min="5632" max="5632" width="61.7109375" style="165" customWidth="1"/>
    <col min="5633" max="5633" width="18.5703125" style="165" customWidth="1"/>
    <col min="5634" max="5669" width="16.85546875" style="165" customWidth="1"/>
    <col min="5670" max="5670" width="16.7109375" style="165" customWidth="1"/>
    <col min="5671" max="5681" width="11.28515625" style="165" customWidth="1"/>
    <col min="5682" max="5887" width="9.140625" style="165"/>
    <col min="5888" max="5888" width="61.7109375" style="165" customWidth="1"/>
    <col min="5889" max="5889" width="18.5703125" style="165" customWidth="1"/>
    <col min="5890" max="5925" width="16.85546875" style="165" customWidth="1"/>
    <col min="5926" max="5926" width="16.7109375" style="165" customWidth="1"/>
    <col min="5927" max="5937" width="11.28515625" style="165" customWidth="1"/>
    <col min="5938" max="6143" width="9.140625" style="165"/>
    <col min="6144" max="6144" width="61.7109375" style="165" customWidth="1"/>
    <col min="6145" max="6145" width="18.5703125" style="165" customWidth="1"/>
    <col min="6146" max="6181" width="16.85546875" style="165" customWidth="1"/>
    <col min="6182" max="6182" width="16.7109375" style="165" customWidth="1"/>
    <col min="6183" max="6193" width="11.28515625" style="165" customWidth="1"/>
    <col min="6194" max="6399" width="9.140625" style="165"/>
    <col min="6400" max="6400" width="61.7109375" style="165" customWidth="1"/>
    <col min="6401" max="6401" width="18.5703125" style="165" customWidth="1"/>
    <col min="6402" max="6437" width="16.85546875" style="165" customWidth="1"/>
    <col min="6438" max="6438" width="16.7109375" style="165" customWidth="1"/>
    <col min="6439" max="6449" width="11.28515625" style="165" customWidth="1"/>
    <col min="6450" max="6655" width="9.140625" style="165"/>
    <col min="6656" max="6656" width="61.7109375" style="165" customWidth="1"/>
    <col min="6657" max="6657" width="18.5703125" style="165" customWidth="1"/>
    <col min="6658" max="6693" width="16.85546875" style="165" customWidth="1"/>
    <col min="6694" max="6694" width="16.7109375" style="165" customWidth="1"/>
    <col min="6695" max="6705" width="11.28515625" style="165" customWidth="1"/>
    <col min="6706" max="6911" width="9.140625" style="165"/>
    <col min="6912" max="6912" width="61.7109375" style="165" customWidth="1"/>
    <col min="6913" max="6913" width="18.5703125" style="165" customWidth="1"/>
    <col min="6914" max="6949" width="16.85546875" style="165" customWidth="1"/>
    <col min="6950" max="6950" width="16.7109375" style="165" customWidth="1"/>
    <col min="6951" max="6961" width="11.28515625" style="165" customWidth="1"/>
    <col min="6962" max="7167" width="9.140625" style="165"/>
    <col min="7168" max="7168" width="61.7109375" style="165" customWidth="1"/>
    <col min="7169" max="7169" width="18.5703125" style="165" customWidth="1"/>
    <col min="7170" max="7205" width="16.85546875" style="165" customWidth="1"/>
    <col min="7206" max="7206" width="16.7109375" style="165" customWidth="1"/>
    <col min="7207" max="7217" width="11.28515625" style="165" customWidth="1"/>
    <col min="7218" max="7423" width="9.140625" style="165"/>
    <col min="7424" max="7424" width="61.7109375" style="165" customWidth="1"/>
    <col min="7425" max="7425" width="18.5703125" style="165" customWidth="1"/>
    <col min="7426" max="7461" width="16.85546875" style="165" customWidth="1"/>
    <col min="7462" max="7462" width="16.7109375" style="165" customWidth="1"/>
    <col min="7463" max="7473" width="11.28515625" style="165" customWidth="1"/>
    <col min="7474" max="7679" width="9.140625" style="165"/>
    <col min="7680" max="7680" width="61.7109375" style="165" customWidth="1"/>
    <col min="7681" max="7681" width="18.5703125" style="165" customWidth="1"/>
    <col min="7682" max="7717" width="16.85546875" style="165" customWidth="1"/>
    <col min="7718" max="7718" width="16.7109375" style="165" customWidth="1"/>
    <col min="7719" max="7729" width="11.28515625" style="165" customWidth="1"/>
    <col min="7730" max="7935" width="9.140625" style="165"/>
    <col min="7936" max="7936" width="61.7109375" style="165" customWidth="1"/>
    <col min="7937" max="7937" width="18.5703125" style="165" customWidth="1"/>
    <col min="7938" max="7973" width="16.85546875" style="165" customWidth="1"/>
    <col min="7974" max="7974" width="16.7109375" style="165" customWidth="1"/>
    <col min="7975" max="7985" width="11.28515625" style="165" customWidth="1"/>
    <col min="7986" max="8191" width="9.140625" style="165"/>
    <col min="8192" max="8192" width="61.7109375" style="165" customWidth="1"/>
    <col min="8193" max="8193" width="18.5703125" style="165" customWidth="1"/>
    <col min="8194" max="8229" width="16.85546875" style="165" customWidth="1"/>
    <col min="8230" max="8230" width="16.7109375" style="165" customWidth="1"/>
    <col min="8231" max="8241" width="11.28515625" style="165" customWidth="1"/>
    <col min="8242" max="8447" width="9.140625" style="165"/>
    <col min="8448" max="8448" width="61.7109375" style="165" customWidth="1"/>
    <col min="8449" max="8449" width="18.5703125" style="165" customWidth="1"/>
    <col min="8450" max="8485" width="16.85546875" style="165" customWidth="1"/>
    <col min="8486" max="8486" width="16.7109375" style="165" customWidth="1"/>
    <col min="8487" max="8497" width="11.28515625" style="165" customWidth="1"/>
    <col min="8498" max="8703" width="9.140625" style="165"/>
    <col min="8704" max="8704" width="61.7109375" style="165" customWidth="1"/>
    <col min="8705" max="8705" width="18.5703125" style="165" customWidth="1"/>
    <col min="8706" max="8741" width="16.85546875" style="165" customWidth="1"/>
    <col min="8742" max="8742" width="16.7109375" style="165" customWidth="1"/>
    <col min="8743" max="8753" width="11.28515625" style="165" customWidth="1"/>
    <col min="8754" max="8959" width="9.140625" style="165"/>
    <col min="8960" max="8960" width="61.7109375" style="165" customWidth="1"/>
    <col min="8961" max="8961" width="18.5703125" style="165" customWidth="1"/>
    <col min="8962" max="8997" width="16.85546875" style="165" customWidth="1"/>
    <col min="8998" max="8998" width="16.7109375" style="165" customWidth="1"/>
    <col min="8999" max="9009" width="11.28515625" style="165" customWidth="1"/>
    <col min="9010" max="9215" width="9.140625" style="165"/>
    <col min="9216" max="9216" width="61.7109375" style="165" customWidth="1"/>
    <col min="9217" max="9217" width="18.5703125" style="165" customWidth="1"/>
    <col min="9218" max="9253" width="16.85546875" style="165" customWidth="1"/>
    <col min="9254" max="9254" width="16.7109375" style="165" customWidth="1"/>
    <col min="9255" max="9265" width="11.28515625" style="165" customWidth="1"/>
    <col min="9266" max="9471" width="9.140625" style="165"/>
    <col min="9472" max="9472" width="61.7109375" style="165" customWidth="1"/>
    <col min="9473" max="9473" width="18.5703125" style="165" customWidth="1"/>
    <col min="9474" max="9509" width="16.85546875" style="165" customWidth="1"/>
    <col min="9510" max="9510" width="16.7109375" style="165" customWidth="1"/>
    <col min="9511" max="9521" width="11.28515625" style="165" customWidth="1"/>
    <col min="9522" max="9727" width="9.140625" style="165"/>
    <col min="9728" max="9728" width="61.7109375" style="165" customWidth="1"/>
    <col min="9729" max="9729" width="18.5703125" style="165" customWidth="1"/>
    <col min="9730" max="9765" width="16.85546875" style="165" customWidth="1"/>
    <col min="9766" max="9766" width="16.7109375" style="165" customWidth="1"/>
    <col min="9767" max="9777" width="11.28515625" style="165" customWidth="1"/>
    <col min="9778" max="9983" width="9.140625" style="165"/>
    <col min="9984" max="9984" width="61.7109375" style="165" customWidth="1"/>
    <col min="9985" max="9985" width="18.5703125" style="165" customWidth="1"/>
    <col min="9986" max="10021" width="16.85546875" style="165" customWidth="1"/>
    <col min="10022" max="10022" width="16.7109375" style="165" customWidth="1"/>
    <col min="10023" max="10033" width="11.28515625" style="165" customWidth="1"/>
    <col min="10034" max="10239" width="9.140625" style="165"/>
    <col min="10240" max="10240" width="61.7109375" style="165" customWidth="1"/>
    <col min="10241" max="10241" width="18.5703125" style="165" customWidth="1"/>
    <col min="10242" max="10277" width="16.85546875" style="165" customWidth="1"/>
    <col min="10278" max="10278" width="16.7109375" style="165" customWidth="1"/>
    <col min="10279" max="10289" width="11.28515625" style="165" customWidth="1"/>
    <col min="10290" max="10495" width="9.140625" style="165"/>
    <col min="10496" max="10496" width="61.7109375" style="165" customWidth="1"/>
    <col min="10497" max="10497" width="18.5703125" style="165" customWidth="1"/>
    <col min="10498" max="10533" width="16.85546875" style="165" customWidth="1"/>
    <col min="10534" max="10534" width="16.7109375" style="165" customWidth="1"/>
    <col min="10535" max="10545" width="11.28515625" style="165" customWidth="1"/>
    <col min="10546" max="10751" width="9.140625" style="165"/>
    <col min="10752" max="10752" width="61.7109375" style="165" customWidth="1"/>
    <col min="10753" max="10753" width="18.5703125" style="165" customWidth="1"/>
    <col min="10754" max="10789" width="16.85546875" style="165" customWidth="1"/>
    <col min="10790" max="10790" width="16.7109375" style="165" customWidth="1"/>
    <col min="10791" max="10801" width="11.28515625" style="165" customWidth="1"/>
    <col min="10802" max="11007" width="9.140625" style="165"/>
    <col min="11008" max="11008" width="61.7109375" style="165" customWidth="1"/>
    <col min="11009" max="11009" width="18.5703125" style="165" customWidth="1"/>
    <col min="11010" max="11045" width="16.85546875" style="165" customWidth="1"/>
    <col min="11046" max="11046" width="16.7109375" style="165" customWidth="1"/>
    <col min="11047" max="11057" width="11.28515625" style="165" customWidth="1"/>
    <col min="11058" max="11263" width="9.140625" style="165"/>
    <col min="11264" max="11264" width="61.7109375" style="165" customWidth="1"/>
    <col min="11265" max="11265" width="18.5703125" style="165" customWidth="1"/>
    <col min="11266" max="11301" width="16.85546875" style="165" customWidth="1"/>
    <col min="11302" max="11302" width="16.7109375" style="165" customWidth="1"/>
    <col min="11303" max="11313" width="11.28515625" style="165" customWidth="1"/>
    <col min="11314" max="11519" width="9.140625" style="165"/>
    <col min="11520" max="11520" width="61.7109375" style="165" customWidth="1"/>
    <col min="11521" max="11521" width="18.5703125" style="165" customWidth="1"/>
    <col min="11522" max="11557" width="16.85546875" style="165" customWidth="1"/>
    <col min="11558" max="11558" width="16.7109375" style="165" customWidth="1"/>
    <col min="11559" max="11569" width="11.28515625" style="165" customWidth="1"/>
    <col min="11570" max="11775" width="9.140625" style="165"/>
    <col min="11776" max="11776" width="61.7109375" style="165" customWidth="1"/>
    <col min="11777" max="11777" width="18.5703125" style="165" customWidth="1"/>
    <col min="11778" max="11813" width="16.85546875" style="165" customWidth="1"/>
    <col min="11814" max="11814" width="16.7109375" style="165" customWidth="1"/>
    <col min="11815" max="11825" width="11.28515625" style="165" customWidth="1"/>
    <col min="11826" max="12031" width="9.140625" style="165"/>
    <col min="12032" max="12032" width="61.7109375" style="165" customWidth="1"/>
    <col min="12033" max="12033" width="18.5703125" style="165" customWidth="1"/>
    <col min="12034" max="12069" width="16.85546875" style="165" customWidth="1"/>
    <col min="12070" max="12070" width="16.7109375" style="165" customWidth="1"/>
    <col min="12071" max="12081" width="11.28515625" style="165" customWidth="1"/>
    <col min="12082" max="12287" width="9.140625" style="165"/>
    <col min="12288" max="12288" width="61.7109375" style="165" customWidth="1"/>
    <col min="12289" max="12289" width="18.5703125" style="165" customWidth="1"/>
    <col min="12290" max="12325" width="16.85546875" style="165" customWidth="1"/>
    <col min="12326" max="12326" width="16.7109375" style="165" customWidth="1"/>
    <col min="12327" max="12337" width="11.28515625" style="165" customWidth="1"/>
    <col min="12338" max="12543" width="9.140625" style="165"/>
    <col min="12544" max="12544" width="61.7109375" style="165" customWidth="1"/>
    <col min="12545" max="12545" width="18.5703125" style="165" customWidth="1"/>
    <col min="12546" max="12581" width="16.85546875" style="165" customWidth="1"/>
    <col min="12582" max="12582" width="16.7109375" style="165" customWidth="1"/>
    <col min="12583" max="12593" width="11.28515625" style="165" customWidth="1"/>
    <col min="12594" max="12799" width="9.140625" style="165"/>
    <col min="12800" max="12800" width="61.7109375" style="165" customWidth="1"/>
    <col min="12801" max="12801" width="18.5703125" style="165" customWidth="1"/>
    <col min="12802" max="12837" width="16.85546875" style="165" customWidth="1"/>
    <col min="12838" max="12838" width="16.7109375" style="165" customWidth="1"/>
    <col min="12839" max="12849" width="11.28515625" style="165" customWidth="1"/>
    <col min="12850" max="13055" width="9.140625" style="165"/>
    <col min="13056" max="13056" width="61.7109375" style="165" customWidth="1"/>
    <col min="13057" max="13057" width="18.5703125" style="165" customWidth="1"/>
    <col min="13058" max="13093" width="16.85546875" style="165" customWidth="1"/>
    <col min="13094" max="13094" width="16.7109375" style="165" customWidth="1"/>
    <col min="13095" max="13105" width="11.28515625" style="165" customWidth="1"/>
    <col min="13106" max="13311" width="9.140625" style="165"/>
    <col min="13312" max="13312" width="61.7109375" style="165" customWidth="1"/>
    <col min="13313" max="13313" width="18.5703125" style="165" customWidth="1"/>
    <col min="13314" max="13349" width="16.85546875" style="165" customWidth="1"/>
    <col min="13350" max="13350" width="16.7109375" style="165" customWidth="1"/>
    <col min="13351" max="13361" width="11.28515625" style="165" customWidth="1"/>
    <col min="13362" max="13567" width="9.140625" style="165"/>
    <col min="13568" max="13568" width="61.7109375" style="165" customWidth="1"/>
    <col min="13569" max="13569" width="18.5703125" style="165" customWidth="1"/>
    <col min="13570" max="13605" width="16.85546875" style="165" customWidth="1"/>
    <col min="13606" max="13606" width="16.7109375" style="165" customWidth="1"/>
    <col min="13607" max="13617" width="11.28515625" style="165" customWidth="1"/>
    <col min="13618" max="13823" width="9.140625" style="165"/>
    <col min="13824" max="13824" width="61.7109375" style="165" customWidth="1"/>
    <col min="13825" max="13825" width="18.5703125" style="165" customWidth="1"/>
    <col min="13826" max="13861" width="16.85546875" style="165" customWidth="1"/>
    <col min="13862" max="13862" width="16.7109375" style="165" customWidth="1"/>
    <col min="13863" max="13873" width="11.28515625" style="165" customWidth="1"/>
    <col min="13874" max="14079" width="9.140625" style="165"/>
    <col min="14080" max="14080" width="61.7109375" style="165" customWidth="1"/>
    <col min="14081" max="14081" width="18.5703125" style="165" customWidth="1"/>
    <col min="14082" max="14117" width="16.85546875" style="165" customWidth="1"/>
    <col min="14118" max="14118" width="16.7109375" style="165" customWidth="1"/>
    <col min="14119" max="14129" width="11.28515625" style="165" customWidth="1"/>
    <col min="14130" max="14335" width="9.140625" style="165"/>
    <col min="14336" max="14336" width="61.7109375" style="165" customWidth="1"/>
    <col min="14337" max="14337" width="18.5703125" style="165" customWidth="1"/>
    <col min="14338" max="14373" width="16.85546875" style="165" customWidth="1"/>
    <col min="14374" max="14374" width="16.7109375" style="165" customWidth="1"/>
    <col min="14375" max="14385" width="11.28515625" style="165" customWidth="1"/>
    <col min="14386" max="14591" width="9.140625" style="165"/>
    <col min="14592" max="14592" width="61.7109375" style="165" customWidth="1"/>
    <col min="14593" max="14593" width="18.5703125" style="165" customWidth="1"/>
    <col min="14594" max="14629" width="16.85546875" style="165" customWidth="1"/>
    <col min="14630" max="14630" width="16.7109375" style="165" customWidth="1"/>
    <col min="14631" max="14641" width="11.28515625" style="165" customWidth="1"/>
    <col min="14642" max="14847" width="9.140625" style="165"/>
    <col min="14848" max="14848" width="61.7109375" style="165" customWidth="1"/>
    <col min="14849" max="14849" width="18.5703125" style="165" customWidth="1"/>
    <col min="14850" max="14885" width="16.85546875" style="165" customWidth="1"/>
    <col min="14886" max="14886" width="16.7109375" style="165" customWidth="1"/>
    <col min="14887" max="14897" width="11.28515625" style="165" customWidth="1"/>
    <col min="14898" max="15103" width="9.140625" style="165"/>
    <col min="15104" max="15104" width="61.7109375" style="165" customWidth="1"/>
    <col min="15105" max="15105" width="18.5703125" style="165" customWidth="1"/>
    <col min="15106" max="15141" width="16.85546875" style="165" customWidth="1"/>
    <col min="15142" max="15142" width="16.7109375" style="165" customWidth="1"/>
    <col min="15143" max="15153" width="11.28515625" style="165" customWidth="1"/>
    <col min="15154" max="15359" width="9.140625" style="165"/>
    <col min="15360" max="15360" width="61.7109375" style="165" customWidth="1"/>
    <col min="15361" max="15361" width="18.5703125" style="165" customWidth="1"/>
    <col min="15362" max="15397" width="16.85546875" style="165" customWidth="1"/>
    <col min="15398" max="15398" width="16.7109375" style="165" customWidth="1"/>
    <col min="15399" max="15409" width="11.28515625" style="165" customWidth="1"/>
    <col min="15410" max="15615" width="9.140625" style="165"/>
    <col min="15616" max="15616" width="61.7109375" style="165" customWidth="1"/>
    <col min="15617" max="15617" width="18.5703125" style="165" customWidth="1"/>
    <col min="15618" max="15653" width="16.85546875" style="165" customWidth="1"/>
    <col min="15654" max="15654" width="16.7109375" style="165" customWidth="1"/>
    <col min="15655" max="15665" width="11.28515625" style="165" customWidth="1"/>
    <col min="15666" max="15871" width="9.140625" style="165"/>
    <col min="15872" max="15872" width="61.7109375" style="165" customWidth="1"/>
    <col min="15873" max="15873" width="18.5703125" style="165" customWidth="1"/>
    <col min="15874" max="15909" width="16.85546875" style="165" customWidth="1"/>
    <col min="15910" max="15910" width="16.7109375" style="165" customWidth="1"/>
    <col min="15911" max="15921" width="11.28515625" style="165" customWidth="1"/>
    <col min="15922" max="16127" width="9.140625" style="165"/>
    <col min="16128" max="16128" width="61.7109375" style="165" customWidth="1"/>
    <col min="16129" max="16129" width="18.5703125" style="165" customWidth="1"/>
    <col min="16130" max="16165" width="16.85546875" style="165" customWidth="1"/>
    <col min="16166" max="16166" width="16.7109375" style="165" customWidth="1"/>
    <col min="16167" max="16177" width="11.28515625" style="165" customWidth="1"/>
    <col min="16178" max="16384" width="9.140625" style="165"/>
  </cols>
  <sheetData>
    <row r="1" spans="1:43" s="116" customFormat="1" ht="18.75" x14ac:dyDescent="0.2">
      <c r="A1" s="16"/>
      <c r="B1" s="16"/>
      <c r="C1" s="16"/>
      <c r="D1" s="16"/>
      <c r="E1" s="107"/>
      <c r="F1" s="107"/>
      <c r="G1" s="16"/>
      <c r="H1" s="32" t="s">
        <v>65</v>
      </c>
      <c r="I1" s="107"/>
      <c r="J1" s="107"/>
      <c r="K1" s="107"/>
      <c r="L1" s="107"/>
      <c r="M1" s="107"/>
      <c r="N1" s="107"/>
      <c r="O1" s="107"/>
      <c r="P1" s="107"/>
      <c r="Q1" s="108"/>
      <c r="R1" s="107"/>
      <c r="S1" s="107"/>
      <c r="T1" s="107"/>
      <c r="U1" s="107"/>
      <c r="V1" s="107"/>
      <c r="W1" s="107"/>
      <c r="X1" s="107"/>
      <c r="Y1" s="107"/>
      <c r="Z1" s="107"/>
      <c r="AA1" s="107"/>
      <c r="AB1" s="107"/>
      <c r="AC1" s="107"/>
      <c r="AD1" s="107"/>
      <c r="AE1" s="107"/>
      <c r="AF1" s="107"/>
      <c r="AG1" s="107"/>
      <c r="AH1" s="107"/>
      <c r="AI1" s="107"/>
      <c r="AJ1" s="107"/>
      <c r="AK1" s="107"/>
      <c r="AL1" s="107"/>
      <c r="AM1" s="107"/>
      <c r="AN1" s="184"/>
      <c r="AO1" s="184"/>
      <c r="AP1" s="184"/>
    </row>
    <row r="2" spans="1:43" s="184" customFormat="1" ht="18.75" x14ac:dyDescent="0.3">
      <c r="A2" s="16"/>
      <c r="B2" s="16"/>
      <c r="C2" s="16"/>
      <c r="D2" s="16"/>
      <c r="E2" s="116"/>
      <c r="F2" s="116"/>
      <c r="G2" s="16"/>
      <c r="H2" s="13" t="s">
        <v>8</v>
      </c>
      <c r="I2" s="107"/>
      <c r="J2" s="107"/>
      <c r="K2" s="107"/>
      <c r="L2" s="107"/>
      <c r="M2" s="107"/>
      <c r="N2" s="107"/>
      <c r="O2" s="107"/>
      <c r="P2" s="107"/>
      <c r="Q2" s="108"/>
      <c r="R2" s="107"/>
      <c r="S2" s="107"/>
      <c r="T2" s="107"/>
      <c r="U2" s="107"/>
      <c r="V2" s="107"/>
      <c r="W2" s="107"/>
      <c r="X2" s="107"/>
      <c r="Y2" s="107"/>
      <c r="Z2" s="107"/>
      <c r="AA2" s="107"/>
      <c r="AB2" s="107"/>
      <c r="AC2" s="107"/>
      <c r="AD2" s="107"/>
      <c r="AE2" s="107"/>
      <c r="AF2" s="107"/>
      <c r="AG2" s="107"/>
      <c r="AH2" s="107"/>
      <c r="AI2" s="107"/>
      <c r="AJ2" s="107"/>
      <c r="AK2" s="107"/>
      <c r="AL2" s="107"/>
      <c r="AM2" s="107"/>
      <c r="AQ2" s="116"/>
    </row>
    <row r="3" spans="1:43" s="184" customFormat="1" ht="18.75" x14ac:dyDescent="0.3">
      <c r="A3" s="135"/>
      <c r="B3" s="16"/>
      <c r="C3" s="16"/>
      <c r="D3" s="16"/>
      <c r="E3" s="116"/>
      <c r="F3" s="116"/>
      <c r="G3" s="16"/>
      <c r="H3" s="13" t="s">
        <v>267</v>
      </c>
      <c r="I3" s="107"/>
      <c r="J3" s="107"/>
      <c r="K3" s="107"/>
      <c r="L3" s="107"/>
      <c r="M3" s="107"/>
      <c r="N3" s="107"/>
      <c r="O3" s="107"/>
      <c r="P3" s="107"/>
      <c r="Q3" s="108"/>
      <c r="R3" s="107"/>
      <c r="S3" s="107"/>
      <c r="T3" s="107"/>
      <c r="U3" s="107"/>
      <c r="V3" s="107"/>
      <c r="W3" s="107"/>
      <c r="X3" s="107"/>
      <c r="Y3" s="107"/>
      <c r="Z3" s="107"/>
      <c r="AA3" s="107"/>
      <c r="AB3" s="107"/>
      <c r="AC3" s="107"/>
      <c r="AD3" s="107"/>
      <c r="AE3" s="107"/>
      <c r="AF3" s="107"/>
      <c r="AG3" s="107"/>
      <c r="AH3" s="107"/>
      <c r="AI3" s="107"/>
      <c r="AJ3" s="107"/>
      <c r="AK3" s="107"/>
      <c r="AL3" s="107"/>
      <c r="AM3" s="107"/>
      <c r="AQ3" s="116"/>
    </row>
    <row r="4" spans="1:43" s="184" customFormat="1" ht="15.75" x14ac:dyDescent="0.2">
      <c r="A4" s="135"/>
      <c r="B4" s="16"/>
      <c r="C4" s="16"/>
      <c r="D4" s="16"/>
      <c r="E4" s="16"/>
      <c r="F4" s="16"/>
      <c r="G4" s="16"/>
      <c r="H4" s="16"/>
      <c r="I4" s="107"/>
      <c r="J4" s="107"/>
      <c r="K4" s="107"/>
      <c r="L4" s="107"/>
      <c r="M4" s="107"/>
      <c r="N4" s="107"/>
      <c r="O4" s="107"/>
      <c r="P4" s="107"/>
      <c r="Q4" s="108"/>
      <c r="R4" s="107"/>
      <c r="S4" s="107"/>
      <c r="T4" s="107"/>
      <c r="U4" s="107"/>
      <c r="V4" s="107"/>
      <c r="W4" s="107"/>
      <c r="X4" s="107"/>
      <c r="Y4" s="107"/>
      <c r="Z4" s="107"/>
      <c r="AA4" s="107"/>
      <c r="AB4" s="107"/>
      <c r="AC4" s="107"/>
      <c r="AD4" s="107"/>
      <c r="AE4" s="107"/>
      <c r="AF4" s="107"/>
      <c r="AG4" s="107"/>
      <c r="AH4" s="107"/>
      <c r="AI4" s="107"/>
      <c r="AJ4" s="107"/>
      <c r="AK4" s="107"/>
      <c r="AL4" s="107"/>
      <c r="AM4" s="107"/>
      <c r="AQ4" s="116"/>
    </row>
    <row r="5" spans="1:43" s="184" customFormat="1" ht="15.75" x14ac:dyDescent="0.2">
      <c r="A5" s="444" t="str">
        <f>'1. паспорт местоположение'!A5:C5</f>
        <v>Год раскрытия информации: 2023 год</v>
      </c>
      <c r="B5" s="444"/>
      <c r="C5" s="444"/>
      <c r="D5" s="444"/>
      <c r="E5" s="444"/>
      <c r="F5" s="444"/>
      <c r="G5" s="444"/>
      <c r="H5" s="444"/>
      <c r="I5" s="107"/>
      <c r="J5" s="107"/>
      <c r="K5" s="107"/>
      <c r="L5" s="107"/>
      <c r="M5" s="107"/>
      <c r="N5" s="107"/>
      <c r="O5" s="107"/>
      <c r="P5" s="107"/>
      <c r="Q5" s="108"/>
      <c r="R5" s="107"/>
      <c r="S5" s="107"/>
      <c r="T5" s="107"/>
      <c r="U5" s="107"/>
      <c r="V5" s="107"/>
      <c r="W5" s="107"/>
      <c r="X5" s="107"/>
      <c r="Y5" s="107"/>
      <c r="Z5" s="107"/>
      <c r="AA5" s="107"/>
      <c r="AB5" s="107"/>
      <c r="AC5" s="107"/>
      <c r="AD5" s="107"/>
      <c r="AE5" s="107"/>
      <c r="AF5" s="107"/>
      <c r="AG5" s="107"/>
      <c r="AH5" s="107"/>
      <c r="AI5" s="107"/>
      <c r="AJ5" s="107"/>
      <c r="AK5" s="107"/>
      <c r="AL5" s="107"/>
      <c r="AM5" s="107"/>
      <c r="AQ5" s="116"/>
    </row>
    <row r="6" spans="1:43" s="184" customFormat="1" ht="15.75" x14ac:dyDescent="0.2">
      <c r="A6" s="135"/>
      <c r="B6" s="16"/>
      <c r="C6" s="16"/>
      <c r="D6" s="16"/>
      <c r="E6" s="16"/>
      <c r="F6" s="16"/>
      <c r="G6" s="16"/>
      <c r="H6" s="16"/>
      <c r="I6" s="107"/>
      <c r="J6" s="107"/>
      <c r="K6" s="107"/>
      <c r="L6" s="107"/>
      <c r="M6" s="107"/>
      <c r="N6" s="107"/>
      <c r="O6" s="107"/>
      <c r="P6" s="107"/>
      <c r="Q6" s="108"/>
      <c r="R6" s="107"/>
      <c r="S6" s="107"/>
      <c r="T6" s="107"/>
      <c r="U6" s="107"/>
      <c r="V6" s="107"/>
      <c r="W6" s="107"/>
      <c r="X6" s="107"/>
      <c r="Y6" s="107"/>
      <c r="Z6" s="107"/>
      <c r="AA6" s="107"/>
      <c r="AB6" s="107"/>
      <c r="AC6" s="107"/>
      <c r="AD6" s="107"/>
      <c r="AE6" s="107"/>
      <c r="AF6" s="107"/>
      <c r="AG6" s="107"/>
      <c r="AH6" s="107"/>
      <c r="AI6" s="107"/>
      <c r="AJ6" s="107"/>
      <c r="AK6" s="107"/>
      <c r="AL6" s="107"/>
      <c r="AM6" s="107"/>
      <c r="AQ6" s="116"/>
    </row>
    <row r="7" spans="1:43" s="184" customFormat="1" ht="18.75" x14ac:dyDescent="0.2">
      <c r="A7" s="381" t="str">
        <f>'1. паспорт местоположение'!A7:C7</f>
        <v xml:space="preserve">Паспорт инвестиционного проекта </v>
      </c>
      <c r="B7" s="381"/>
      <c r="C7" s="381"/>
      <c r="D7" s="381"/>
      <c r="E7" s="381"/>
      <c r="F7" s="381"/>
      <c r="G7" s="381"/>
      <c r="H7" s="381"/>
      <c r="I7" s="107"/>
      <c r="J7" s="107"/>
      <c r="K7" s="107"/>
      <c r="L7" s="107"/>
      <c r="M7" s="107"/>
      <c r="N7" s="107"/>
      <c r="O7" s="107"/>
      <c r="P7" s="107"/>
      <c r="Q7" s="108"/>
      <c r="R7" s="107"/>
      <c r="S7" s="107"/>
      <c r="T7" s="107"/>
      <c r="U7" s="107"/>
      <c r="V7" s="107"/>
      <c r="W7" s="107"/>
      <c r="X7" s="107"/>
      <c r="Y7" s="107"/>
      <c r="Z7" s="107"/>
      <c r="AA7" s="107"/>
      <c r="AB7" s="107"/>
      <c r="AC7" s="107"/>
      <c r="AD7" s="107"/>
      <c r="AE7" s="107"/>
      <c r="AF7" s="107"/>
      <c r="AG7" s="107"/>
      <c r="AH7" s="107"/>
      <c r="AI7" s="107"/>
      <c r="AJ7" s="107"/>
      <c r="AK7" s="107"/>
      <c r="AL7" s="107"/>
      <c r="AM7" s="107"/>
      <c r="AQ7" s="116"/>
    </row>
    <row r="8" spans="1:43" s="184" customFormat="1" ht="18.75" x14ac:dyDescent="0.2">
      <c r="A8" s="157"/>
      <c r="B8" s="157"/>
      <c r="C8" s="157"/>
      <c r="D8" s="157"/>
      <c r="E8" s="157"/>
      <c r="F8" s="157"/>
      <c r="G8" s="157"/>
      <c r="H8" s="157"/>
      <c r="I8" s="107"/>
      <c r="J8" s="107"/>
      <c r="K8" s="107"/>
      <c r="L8" s="107"/>
      <c r="M8" s="107"/>
      <c r="N8" s="107"/>
      <c r="O8" s="107"/>
      <c r="P8" s="107"/>
      <c r="Q8" s="108"/>
      <c r="R8" s="107"/>
      <c r="S8" s="107"/>
      <c r="T8" s="107"/>
      <c r="U8" s="107"/>
      <c r="V8" s="107"/>
      <c r="W8" s="107"/>
      <c r="X8" s="107"/>
      <c r="Y8" s="107"/>
      <c r="Z8" s="107"/>
      <c r="AA8" s="107"/>
      <c r="AB8" s="107"/>
      <c r="AC8" s="107"/>
      <c r="AD8" s="107"/>
      <c r="AE8" s="107"/>
      <c r="AF8" s="107"/>
      <c r="AG8" s="107"/>
      <c r="AH8" s="107"/>
      <c r="AI8" s="107"/>
      <c r="AJ8" s="107"/>
      <c r="AK8" s="107"/>
      <c r="AL8" s="107"/>
      <c r="AM8" s="107"/>
      <c r="AQ8" s="116"/>
    </row>
    <row r="9" spans="1:43" s="184" customFormat="1" ht="18.75" x14ac:dyDescent="0.2">
      <c r="A9" s="405" t="str">
        <f>'1. паспорт местоположение'!A9:C9</f>
        <v>Акционерное общество "Россети Янтарь"</v>
      </c>
      <c r="B9" s="405"/>
      <c r="C9" s="405"/>
      <c r="D9" s="405"/>
      <c r="E9" s="405"/>
      <c r="F9" s="405"/>
      <c r="G9" s="405"/>
      <c r="H9" s="405"/>
      <c r="I9" s="107"/>
      <c r="J9" s="107"/>
      <c r="K9" s="107"/>
      <c r="L9" s="107"/>
      <c r="M9" s="107"/>
      <c r="N9" s="107"/>
      <c r="O9" s="107"/>
      <c r="P9" s="107"/>
      <c r="Q9" s="108"/>
      <c r="R9" s="107"/>
      <c r="S9" s="107"/>
      <c r="T9" s="107"/>
      <c r="U9" s="107"/>
      <c r="V9" s="107"/>
      <c r="W9" s="107"/>
      <c r="X9" s="107"/>
      <c r="Y9" s="107"/>
      <c r="Z9" s="107"/>
      <c r="AA9" s="107"/>
      <c r="AB9" s="107"/>
      <c r="AC9" s="107"/>
      <c r="AD9" s="107"/>
      <c r="AE9" s="107"/>
      <c r="AF9" s="107"/>
      <c r="AG9" s="107"/>
      <c r="AH9" s="107"/>
      <c r="AI9" s="107"/>
      <c r="AJ9" s="107"/>
      <c r="AK9" s="107"/>
      <c r="AL9" s="107"/>
      <c r="AM9" s="107"/>
      <c r="AQ9" s="116"/>
    </row>
    <row r="10" spans="1:43" s="116" customFormat="1" ht="15.75" x14ac:dyDescent="0.2">
      <c r="A10" s="377" t="s">
        <v>6</v>
      </c>
      <c r="B10" s="377"/>
      <c r="C10" s="377"/>
      <c r="D10" s="377"/>
      <c r="E10" s="377"/>
      <c r="F10" s="377"/>
      <c r="G10" s="377"/>
      <c r="H10" s="37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84"/>
      <c r="AO10" s="184"/>
      <c r="AP10" s="184"/>
    </row>
    <row r="11" spans="1:43" s="184" customFormat="1" ht="18.75" x14ac:dyDescent="0.2">
      <c r="A11" s="157"/>
      <c r="B11" s="157"/>
      <c r="C11" s="157"/>
      <c r="D11" s="157"/>
      <c r="E11" s="157"/>
      <c r="F11" s="157"/>
      <c r="G11" s="157"/>
      <c r="H11" s="15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Q11" s="116"/>
    </row>
    <row r="12" spans="1:43" s="184" customFormat="1" ht="18.75" x14ac:dyDescent="0.2">
      <c r="A12" s="405" t="str">
        <f>'1. паспорт местоположение'!A12:C12</f>
        <v>F_prj_111001_2481</v>
      </c>
      <c r="B12" s="405"/>
      <c r="C12" s="405"/>
      <c r="D12" s="405"/>
      <c r="E12" s="405"/>
      <c r="F12" s="405"/>
      <c r="G12" s="405"/>
      <c r="H12" s="405"/>
      <c r="I12" s="107"/>
      <c r="J12" s="107"/>
      <c r="K12" s="107"/>
      <c r="L12" s="107"/>
      <c r="M12" s="107"/>
      <c r="N12" s="107"/>
      <c r="O12" s="107"/>
      <c r="P12" s="107"/>
      <c r="Q12" s="110"/>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Q12" s="116"/>
    </row>
    <row r="13" spans="1:43" s="184" customFormat="1" ht="15.75" x14ac:dyDescent="0.2">
      <c r="A13" s="377" t="s">
        <v>5</v>
      </c>
      <c r="B13" s="377"/>
      <c r="C13" s="377"/>
      <c r="D13" s="377"/>
      <c r="E13" s="377"/>
      <c r="F13" s="377"/>
      <c r="G13" s="377"/>
      <c r="H13" s="377"/>
      <c r="I13" s="107"/>
      <c r="J13" s="107"/>
      <c r="K13" s="107"/>
      <c r="L13" s="107"/>
      <c r="M13" s="107"/>
      <c r="N13" s="107"/>
      <c r="O13" s="107"/>
      <c r="P13" s="107"/>
      <c r="Q13" s="110"/>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Q13" s="116"/>
    </row>
    <row r="14" spans="1:43" s="184" customFormat="1" ht="18.75" x14ac:dyDescent="0.2">
      <c r="A14" s="136"/>
      <c r="B14" s="136"/>
      <c r="C14" s="136"/>
      <c r="D14" s="136"/>
      <c r="E14" s="136"/>
      <c r="F14" s="136"/>
      <c r="G14" s="136"/>
      <c r="H14" s="136"/>
      <c r="I14" s="107"/>
      <c r="J14" s="107"/>
      <c r="K14" s="107"/>
      <c r="L14" s="107"/>
      <c r="M14" s="107"/>
      <c r="N14" s="107"/>
      <c r="O14" s="107"/>
      <c r="P14" s="107"/>
      <c r="Q14" s="110"/>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Q14" s="116"/>
    </row>
    <row r="15" spans="1:43" s="184" customFormat="1" ht="18.75" x14ac:dyDescent="0.2">
      <c r="A15" s="405"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405"/>
      <c r="C15" s="405"/>
      <c r="D15" s="405"/>
      <c r="E15" s="405"/>
      <c r="F15" s="405"/>
      <c r="G15" s="405"/>
      <c r="H15" s="405"/>
      <c r="I15" s="107"/>
      <c r="J15" s="107"/>
      <c r="K15" s="107"/>
      <c r="L15" s="107"/>
      <c r="M15" s="107"/>
      <c r="N15" s="107"/>
      <c r="O15" s="107"/>
      <c r="P15" s="107"/>
      <c r="Q15" s="110"/>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Q15" s="116"/>
    </row>
    <row r="16" spans="1:43" s="184" customFormat="1" ht="15.75" x14ac:dyDescent="0.2">
      <c r="A16" s="377" t="s">
        <v>4</v>
      </c>
      <c r="B16" s="377"/>
      <c r="C16" s="377"/>
      <c r="D16" s="377"/>
      <c r="E16" s="377"/>
      <c r="F16" s="377"/>
      <c r="G16" s="377"/>
      <c r="H16" s="377"/>
      <c r="I16" s="107"/>
      <c r="J16" s="107"/>
      <c r="K16" s="107"/>
      <c r="L16" s="107"/>
      <c r="M16" s="107"/>
      <c r="N16" s="107"/>
      <c r="O16" s="107"/>
      <c r="P16" s="107"/>
      <c r="Q16" s="110"/>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Q16" s="116"/>
    </row>
    <row r="17" spans="1:43" s="184" customFormat="1" ht="18.75" x14ac:dyDescent="0.2">
      <c r="A17" s="141"/>
      <c r="B17" s="141"/>
      <c r="C17" s="141"/>
      <c r="D17" s="141"/>
      <c r="E17" s="141"/>
      <c r="F17" s="141"/>
      <c r="G17" s="141"/>
      <c r="H17" s="141"/>
      <c r="I17" s="107"/>
      <c r="J17" s="107"/>
      <c r="K17" s="107"/>
      <c r="L17" s="107"/>
      <c r="M17" s="107"/>
      <c r="N17" s="107"/>
      <c r="O17" s="107"/>
      <c r="P17" s="107"/>
      <c r="Q17" s="111"/>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Q17" s="116"/>
    </row>
    <row r="18" spans="1:43" s="184" customFormat="1" ht="18.75" x14ac:dyDescent="0.2">
      <c r="A18" s="405" t="s">
        <v>365</v>
      </c>
      <c r="B18" s="405"/>
      <c r="C18" s="405"/>
      <c r="D18" s="405"/>
      <c r="E18" s="405"/>
      <c r="F18" s="405"/>
      <c r="G18" s="405"/>
      <c r="H18" s="405"/>
      <c r="I18" s="107"/>
      <c r="J18" s="107"/>
      <c r="K18" s="107"/>
      <c r="L18" s="107"/>
      <c r="M18" s="107"/>
      <c r="N18" s="107"/>
      <c r="O18" s="107"/>
      <c r="P18" s="107"/>
      <c r="Q18" s="110"/>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Q18" s="116"/>
    </row>
    <row r="19" spans="1:43" s="184" customFormat="1" ht="15.75" x14ac:dyDescent="0.2">
      <c r="A19" s="109"/>
      <c r="B19" s="107"/>
      <c r="C19" s="107"/>
      <c r="D19" s="107"/>
      <c r="E19" s="107"/>
      <c r="F19" s="107"/>
      <c r="G19" s="107"/>
      <c r="H19" s="107"/>
      <c r="I19" s="107"/>
      <c r="J19" s="107"/>
      <c r="K19" s="107"/>
      <c r="L19" s="107"/>
      <c r="M19" s="107"/>
      <c r="N19" s="107"/>
      <c r="O19" s="107"/>
      <c r="P19" s="107"/>
      <c r="Q19" s="110"/>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Q19" s="116"/>
    </row>
    <row r="20" spans="1:43" s="184" customFormat="1" ht="15.75" x14ac:dyDescent="0.2">
      <c r="A20" s="109"/>
      <c r="B20" s="107"/>
      <c r="C20" s="107"/>
      <c r="D20" s="107"/>
      <c r="E20" s="107"/>
      <c r="F20" s="107"/>
      <c r="G20" s="107"/>
      <c r="H20" s="107"/>
      <c r="I20" s="107"/>
      <c r="J20" s="107"/>
      <c r="K20" s="107"/>
      <c r="L20" s="107"/>
      <c r="M20" s="107"/>
      <c r="N20" s="107"/>
      <c r="O20" s="107"/>
      <c r="P20" s="107"/>
      <c r="Q20" s="110"/>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Q20" s="116"/>
    </row>
    <row r="21" spans="1:43" s="184" customFormat="1" ht="15.75" x14ac:dyDescent="0.2">
      <c r="A21" s="109"/>
      <c r="B21" s="107"/>
      <c r="C21" s="107"/>
      <c r="D21" s="107"/>
      <c r="E21" s="107"/>
      <c r="F21" s="107"/>
      <c r="G21" s="107"/>
      <c r="H21" s="107"/>
      <c r="I21" s="107"/>
      <c r="J21" s="107"/>
      <c r="K21" s="107"/>
      <c r="L21" s="107"/>
      <c r="M21" s="107"/>
      <c r="N21" s="107"/>
      <c r="O21" s="107"/>
      <c r="P21" s="107"/>
      <c r="Q21" s="110"/>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Q21" s="116"/>
    </row>
    <row r="22" spans="1:43" s="184" customFormat="1" ht="15.75" x14ac:dyDescent="0.2">
      <c r="A22" s="109"/>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Q22" s="116"/>
    </row>
    <row r="23" spans="1:43" s="184" customFormat="1" ht="15.75" x14ac:dyDescent="0.2">
      <c r="A23" s="107"/>
      <c r="B23" s="107"/>
      <c r="C23" s="107"/>
      <c r="D23" s="109" t="s">
        <v>397</v>
      </c>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Q23" s="116"/>
    </row>
    <row r="24" spans="1:43" s="107" customFormat="1" ht="16.5" thickBot="1" x14ac:dyDescent="0.3">
      <c r="A24" s="112" t="s">
        <v>266</v>
      </c>
      <c r="B24" s="112" t="s">
        <v>1</v>
      </c>
      <c r="D24" s="113"/>
      <c r="E24" s="114"/>
      <c r="F24" s="114"/>
      <c r="G24" s="114"/>
      <c r="H24" s="114"/>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c r="AH24" s="165"/>
      <c r="AI24" s="165"/>
      <c r="AJ24" s="165"/>
      <c r="AK24" s="165"/>
      <c r="AL24" s="165"/>
      <c r="AM24" s="165"/>
      <c r="AN24" s="165"/>
      <c r="AO24" s="165"/>
      <c r="AP24" s="165"/>
    </row>
    <row r="25" spans="1:43" s="107" customFormat="1" ht="15.75" x14ac:dyDescent="0.2">
      <c r="A25" s="203" t="s">
        <v>395</v>
      </c>
      <c r="B25" s="218">
        <f>'6.2. Паспорт фин осв ввод'!C30*1000*1000</f>
        <v>22823520.650000002</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5"/>
      <c r="AE25" s="205"/>
      <c r="AF25" s="205"/>
      <c r="AG25" s="205"/>
      <c r="AH25" s="205"/>
      <c r="AI25" s="205"/>
      <c r="AJ25" s="205"/>
      <c r="AK25" s="205"/>
      <c r="AL25" s="205"/>
      <c r="AM25" s="205"/>
      <c r="AN25" s="205"/>
      <c r="AO25" s="205"/>
      <c r="AP25" s="205"/>
      <c r="AQ25" s="206"/>
    </row>
    <row r="26" spans="1:43" s="107" customFormat="1" ht="15.75" x14ac:dyDescent="0.2">
      <c r="A26" s="207" t="s">
        <v>264</v>
      </c>
      <c r="B26" s="208">
        <v>0</v>
      </c>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5"/>
      <c r="AE26" s="205"/>
      <c r="AF26" s="205"/>
      <c r="AG26" s="205"/>
      <c r="AH26" s="205"/>
      <c r="AI26" s="205"/>
      <c r="AJ26" s="205"/>
      <c r="AK26" s="205"/>
      <c r="AL26" s="205"/>
      <c r="AM26" s="205"/>
      <c r="AN26" s="205"/>
      <c r="AO26" s="205"/>
      <c r="AP26" s="205"/>
      <c r="AQ26" s="206"/>
    </row>
    <row r="27" spans="1:43" s="107" customFormat="1" ht="15.75" x14ac:dyDescent="0.2">
      <c r="A27" s="207" t="s">
        <v>262</v>
      </c>
      <c r="B27" s="208">
        <v>30</v>
      </c>
      <c r="C27" s="204"/>
      <c r="D27" s="209" t="s">
        <v>265</v>
      </c>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5"/>
      <c r="AE27" s="205"/>
      <c r="AF27" s="205"/>
      <c r="AG27" s="205"/>
      <c r="AH27" s="205"/>
      <c r="AI27" s="205"/>
      <c r="AJ27" s="205"/>
      <c r="AK27" s="205"/>
      <c r="AL27" s="205"/>
      <c r="AM27" s="205"/>
      <c r="AN27" s="205"/>
      <c r="AO27" s="205"/>
      <c r="AP27" s="205"/>
      <c r="AQ27" s="206"/>
    </row>
    <row r="28" spans="1:43" s="107" customFormat="1" ht="16.5" thickBot="1" x14ac:dyDescent="0.25">
      <c r="A28" s="210" t="s">
        <v>260</v>
      </c>
      <c r="B28" s="211">
        <v>1</v>
      </c>
      <c r="C28" s="204"/>
      <c r="D28" s="445" t="s">
        <v>263</v>
      </c>
      <c r="E28" s="446"/>
      <c r="F28" s="447"/>
      <c r="G28" s="288">
        <f>IF(SUM(B90:AM90)=0,"не окупается",SUM(B90:AM90))</f>
        <v>19.547104522274232</v>
      </c>
      <c r="H28" s="212" t="s">
        <v>492</v>
      </c>
      <c r="I28" s="204"/>
      <c r="J28" s="204"/>
      <c r="K28" s="204"/>
      <c r="L28" s="204"/>
      <c r="M28" s="204"/>
      <c r="N28" s="204"/>
      <c r="O28" s="204"/>
      <c r="P28" s="204"/>
      <c r="Q28" s="204"/>
      <c r="R28" s="204"/>
      <c r="S28" s="204"/>
      <c r="T28" s="204"/>
      <c r="U28" s="204"/>
      <c r="V28" s="204"/>
      <c r="W28" s="204"/>
      <c r="X28" s="204"/>
      <c r="Y28" s="204"/>
      <c r="Z28" s="204"/>
      <c r="AA28" s="204"/>
      <c r="AB28" s="204"/>
      <c r="AC28" s="204"/>
      <c r="AD28" s="205"/>
      <c r="AE28" s="205"/>
      <c r="AF28" s="205"/>
      <c r="AG28" s="205"/>
      <c r="AH28" s="205"/>
      <c r="AI28" s="205"/>
      <c r="AJ28" s="205"/>
      <c r="AK28" s="205"/>
      <c r="AL28" s="205"/>
      <c r="AM28" s="205"/>
      <c r="AN28" s="205"/>
      <c r="AO28" s="205"/>
      <c r="AP28" s="205"/>
      <c r="AQ28" s="206"/>
    </row>
    <row r="29" spans="1:43" s="107" customFormat="1" ht="15.75" x14ac:dyDescent="0.2">
      <c r="A29" s="203" t="s">
        <v>259</v>
      </c>
      <c r="B29" s="218">
        <v>400000</v>
      </c>
      <c r="C29" s="204"/>
      <c r="D29" s="445" t="s">
        <v>261</v>
      </c>
      <c r="E29" s="446"/>
      <c r="F29" s="447"/>
      <c r="G29" s="288">
        <f>IF(SUM(B91:AM91)=0,"не окупается",SUM(B91:AM91))</f>
        <v>26.380966547738645</v>
      </c>
      <c r="H29" s="212" t="s">
        <v>492</v>
      </c>
      <c r="I29" s="204"/>
      <c r="J29" s="204"/>
      <c r="K29" s="204"/>
      <c r="L29" s="204"/>
      <c r="M29" s="204"/>
      <c r="N29" s="204"/>
      <c r="O29" s="204"/>
      <c r="P29" s="204"/>
      <c r="Q29" s="204"/>
      <c r="R29" s="204"/>
      <c r="S29" s="204"/>
      <c r="T29" s="204"/>
      <c r="U29" s="204"/>
      <c r="V29" s="204"/>
      <c r="W29" s="204"/>
      <c r="X29" s="204"/>
      <c r="Y29" s="204"/>
      <c r="Z29" s="204"/>
      <c r="AA29" s="204"/>
      <c r="AB29" s="204"/>
      <c r="AC29" s="204"/>
      <c r="AD29" s="205"/>
      <c r="AE29" s="205"/>
      <c r="AF29" s="205"/>
      <c r="AG29" s="205"/>
      <c r="AH29" s="205"/>
      <c r="AI29" s="205"/>
      <c r="AJ29" s="205"/>
      <c r="AK29" s="205"/>
      <c r="AL29" s="205"/>
      <c r="AM29" s="205"/>
      <c r="AN29" s="205"/>
      <c r="AO29" s="205"/>
      <c r="AP29" s="205"/>
      <c r="AQ29" s="206"/>
    </row>
    <row r="30" spans="1:43" s="107" customFormat="1" ht="15.75" x14ac:dyDescent="0.2">
      <c r="A30" s="207" t="s">
        <v>396</v>
      </c>
      <c r="B30" s="208">
        <v>3</v>
      </c>
      <c r="C30" s="204"/>
      <c r="D30" s="445" t="s">
        <v>403</v>
      </c>
      <c r="E30" s="446"/>
      <c r="F30" s="447"/>
      <c r="G30" s="289">
        <f>Y88</f>
        <v>-18048771.539883014</v>
      </c>
      <c r="H30" s="213">
        <v>-116231194.62253025</v>
      </c>
      <c r="I30" s="204"/>
      <c r="J30" s="204"/>
      <c r="K30" s="204"/>
      <c r="L30" s="204"/>
      <c r="M30" s="204"/>
      <c r="N30" s="204"/>
      <c r="O30" s="204"/>
      <c r="P30" s="204"/>
      <c r="Q30" s="204"/>
      <c r="R30" s="204"/>
      <c r="S30" s="204"/>
      <c r="T30" s="204"/>
      <c r="U30" s="204"/>
      <c r="V30" s="204"/>
      <c r="W30" s="204"/>
      <c r="X30" s="204"/>
      <c r="Y30" s="204"/>
      <c r="Z30" s="204"/>
      <c r="AA30" s="204"/>
      <c r="AB30" s="204"/>
      <c r="AC30" s="204"/>
      <c r="AD30" s="205"/>
      <c r="AE30" s="205"/>
      <c r="AF30" s="205"/>
      <c r="AG30" s="205"/>
      <c r="AH30" s="205"/>
      <c r="AI30" s="205"/>
      <c r="AJ30" s="205"/>
      <c r="AK30" s="205"/>
      <c r="AL30" s="205"/>
      <c r="AM30" s="205"/>
      <c r="AN30" s="205"/>
      <c r="AO30" s="205"/>
      <c r="AP30" s="205"/>
      <c r="AQ30" s="206"/>
    </row>
    <row r="31" spans="1:43" s="107" customFormat="1" ht="15.75" x14ac:dyDescent="0.2">
      <c r="A31" s="207" t="s">
        <v>258</v>
      </c>
      <c r="B31" s="208">
        <v>3</v>
      </c>
      <c r="C31" s="204"/>
      <c r="D31" s="445"/>
      <c r="E31" s="446"/>
      <c r="F31" s="447"/>
      <c r="G31" s="214"/>
      <c r="H31" s="215" t="s">
        <v>493</v>
      </c>
      <c r="I31" s="204"/>
      <c r="J31" s="204"/>
      <c r="K31" s="204"/>
      <c r="L31" s="204"/>
      <c r="M31" s="204"/>
      <c r="N31" s="204"/>
      <c r="O31" s="204"/>
      <c r="P31" s="204"/>
      <c r="Q31" s="204"/>
      <c r="R31" s="204"/>
      <c r="S31" s="204"/>
      <c r="T31" s="204"/>
      <c r="U31" s="204"/>
      <c r="V31" s="204"/>
      <c r="W31" s="204"/>
      <c r="X31" s="204"/>
      <c r="Y31" s="204"/>
      <c r="Z31" s="204"/>
      <c r="AA31" s="204"/>
      <c r="AB31" s="204"/>
      <c r="AC31" s="204"/>
      <c r="AD31" s="205"/>
      <c r="AE31" s="205"/>
      <c r="AF31" s="205"/>
      <c r="AG31" s="205"/>
      <c r="AH31" s="205"/>
      <c r="AI31" s="205"/>
      <c r="AJ31" s="205"/>
      <c r="AK31" s="205"/>
      <c r="AL31" s="205"/>
      <c r="AM31" s="205"/>
      <c r="AN31" s="205"/>
      <c r="AO31" s="205"/>
      <c r="AP31" s="205"/>
      <c r="AQ31" s="206"/>
    </row>
    <row r="32" spans="1:43" s="107" customFormat="1" ht="15.75" x14ac:dyDescent="0.2">
      <c r="A32" s="207" t="s">
        <v>237</v>
      </c>
      <c r="B32" s="208">
        <v>200000</v>
      </c>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5"/>
      <c r="AE32" s="205"/>
      <c r="AF32" s="205"/>
      <c r="AG32" s="205"/>
      <c r="AH32" s="205"/>
      <c r="AI32" s="205"/>
      <c r="AJ32" s="205"/>
      <c r="AK32" s="205"/>
      <c r="AL32" s="205"/>
      <c r="AM32" s="205"/>
      <c r="AN32" s="205"/>
      <c r="AO32" s="205"/>
      <c r="AP32" s="205"/>
      <c r="AQ32" s="206"/>
    </row>
    <row r="33" spans="1:45" s="107" customFormat="1" ht="15.75" x14ac:dyDescent="0.2">
      <c r="A33" s="207" t="s">
        <v>257</v>
      </c>
      <c r="B33" s="208">
        <v>1</v>
      </c>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5"/>
      <c r="AE33" s="205"/>
      <c r="AF33" s="205"/>
      <c r="AG33" s="205"/>
      <c r="AH33" s="205"/>
      <c r="AI33" s="205"/>
      <c r="AJ33" s="205"/>
      <c r="AK33" s="205"/>
      <c r="AL33" s="205"/>
      <c r="AM33" s="205"/>
      <c r="AN33" s="205"/>
      <c r="AO33" s="205"/>
      <c r="AP33" s="205"/>
      <c r="AQ33" s="206"/>
    </row>
    <row r="34" spans="1:45" s="107" customFormat="1" ht="15.75" x14ac:dyDescent="0.2">
      <c r="A34" s="207" t="s">
        <v>256</v>
      </c>
      <c r="B34" s="208">
        <v>1</v>
      </c>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5"/>
      <c r="AE34" s="205"/>
      <c r="AF34" s="205"/>
      <c r="AG34" s="205"/>
      <c r="AH34" s="205"/>
      <c r="AI34" s="205"/>
      <c r="AJ34" s="205"/>
      <c r="AK34" s="205"/>
      <c r="AL34" s="205"/>
      <c r="AM34" s="205"/>
      <c r="AN34" s="205"/>
      <c r="AO34" s="205"/>
      <c r="AP34" s="205"/>
      <c r="AQ34" s="206"/>
    </row>
    <row r="35" spans="1:45" s="107" customFormat="1" ht="15.75" x14ac:dyDescent="0.2">
      <c r="A35" s="216" t="s">
        <v>404</v>
      </c>
      <c r="B35" s="208">
        <v>1000000</v>
      </c>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5"/>
      <c r="AE35" s="205"/>
      <c r="AF35" s="205"/>
      <c r="AG35" s="205"/>
      <c r="AH35" s="205"/>
      <c r="AI35" s="205"/>
      <c r="AJ35" s="205"/>
      <c r="AK35" s="205"/>
      <c r="AL35" s="205"/>
      <c r="AM35" s="205"/>
      <c r="AN35" s="205"/>
      <c r="AO35" s="205"/>
      <c r="AP35" s="205"/>
      <c r="AQ35" s="206"/>
    </row>
    <row r="36" spans="1:45" s="107" customFormat="1" ht="16.5" thickBot="1" x14ac:dyDescent="0.25">
      <c r="A36" s="210" t="s">
        <v>231</v>
      </c>
      <c r="B36" s="217">
        <v>0.2</v>
      </c>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5"/>
      <c r="AE36" s="205"/>
      <c r="AF36" s="205"/>
      <c r="AG36" s="205"/>
      <c r="AH36" s="205"/>
      <c r="AI36" s="205"/>
      <c r="AJ36" s="205"/>
      <c r="AK36" s="205"/>
      <c r="AL36" s="205"/>
      <c r="AM36" s="205"/>
      <c r="AN36" s="205"/>
      <c r="AO36" s="205"/>
      <c r="AP36" s="205"/>
      <c r="AQ36" s="206"/>
    </row>
    <row r="37" spans="1:45" s="107" customFormat="1" ht="15.75" x14ac:dyDescent="0.2">
      <c r="A37" s="203" t="s">
        <v>397</v>
      </c>
      <c r="B37" s="218">
        <v>0</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5"/>
      <c r="AE37" s="205"/>
      <c r="AF37" s="205"/>
      <c r="AG37" s="205"/>
      <c r="AH37" s="205"/>
      <c r="AI37" s="205"/>
      <c r="AJ37" s="205"/>
      <c r="AK37" s="205"/>
      <c r="AL37" s="205"/>
      <c r="AM37" s="205"/>
      <c r="AN37" s="205"/>
      <c r="AO37" s="205"/>
      <c r="AP37" s="205"/>
      <c r="AQ37" s="206"/>
    </row>
    <row r="38" spans="1:45" s="107" customFormat="1" ht="15.75" x14ac:dyDescent="0.2">
      <c r="A38" s="207" t="s">
        <v>255</v>
      </c>
      <c r="B38" s="208"/>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5"/>
      <c r="AE38" s="205"/>
      <c r="AF38" s="205"/>
      <c r="AG38" s="205"/>
      <c r="AH38" s="205"/>
      <c r="AI38" s="205"/>
      <c r="AJ38" s="205"/>
      <c r="AK38" s="205"/>
      <c r="AL38" s="205"/>
      <c r="AM38" s="205"/>
      <c r="AN38" s="205"/>
      <c r="AO38" s="205"/>
      <c r="AP38" s="205"/>
      <c r="AQ38" s="206"/>
    </row>
    <row r="39" spans="1:45" s="107" customFormat="1" ht="16.5" thickBot="1" x14ac:dyDescent="0.25">
      <c r="A39" s="216" t="s">
        <v>254</v>
      </c>
      <c r="B39" s="219"/>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5"/>
      <c r="AE39" s="205"/>
      <c r="AF39" s="205"/>
      <c r="AG39" s="205"/>
      <c r="AH39" s="205"/>
      <c r="AI39" s="205"/>
      <c r="AJ39" s="205"/>
      <c r="AK39" s="205"/>
      <c r="AL39" s="205"/>
      <c r="AM39" s="205"/>
      <c r="AN39" s="205"/>
      <c r="AO39" s="205"/>
      <c r="AP39" s="205"/>
      <c r="AQ39" s="206"/>
    </row>
    <row r="40" spans="1:45" s="184" customFormat="1" ht="15.75" x14ac:dyDescent="0.2">
      <c r="A40" s="220" t="s">
        <v>398</v>
      </c>
      <c r="B40" s="272">
        <v>1</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5"/>
      <c r="AE40" s="205"/>
      <c r="AF40" s="205"/>
      <c r="AG40" s="205"/>
      <c r="AH40" s="205"/>
      <c r="AI40" s="205"/>
      <c r="AJ40" s="205"/>
      <c r="AK40" s="205"/>
      <c r="AL40" s="205"/>
      <c r="AM40" s="205"/>
      <c r="AN40" s="205"/>
      <c r="AO40" s="205"/>
      <c r="AP40" s="205"/>
      <c r="AQ40" s="206"/>
    </row>
    <row r="41" spans="1:45" s="184" customFormat="1" ht="15.75" x14ac:dyDescent="0.2">
      <c r="A41" s="221" t="s">
        <v>253</v>
      </c>
      <c r="B41" s="273"/>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5"/>
      <c r="AE41" s="205"/>
      <c r="AF41" s="205"/>
      <c r="AG41" s="205"/>
      <c r="AH41" s="205"/>
      <c r="AI41" s="205"/>
      <c r="AJ41" s="205"/>
      <c r="AK41" s="205"/>
      <c r="AL41" s="205"/>
      <c r="AM41" s="205"/>
      <c r="AN41" s="205"/>
      <c r="AO41" s="205"/>
      <c r="AP41" s="205"/>
      <c r="AQ41" s="206"/>
    </row>
    <row r="42" spans="1:45" s="184" customFormat="1" ht="15.75" x14ac:dyDescent="0.2">
      <c r="A42" s="221" t="s">
        <v>252</v>
      </c>
      <c r="B42" s="27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5"/>
      <c r="AE42" s="205"/>
      <c r="AF42" s="205"/>
      <c r="AG42" s="205"/>
      <c r="AH42" s="205"/>
      <c r="AI42" s="205"/>
      <c r="AJ42" s="205"/>
      <c r="AK42" s="205"/>
      <c r="AL42" s="205"/>
      <c r="AM42" s="205"/>
      <c r="AN42" s="205"/>
      <c r="AO42" s="205"/>
      <c r="AP42" s="205"/>
      <c r="AQ42" s="206"/>
    </row>
    <row r="43" spans="1:45" s="184" customFormat="1" ht="15.75" x14ac:dyDescent="0.2">
      <c r="A43" s="221" t="s">
        <v>251</v>
      </c>
      <c r="B43" s="274">
        <v>0</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5"/>
      <c r="AE43" s="205"/>
      <c r="AF43" s="205"/>
      <c r="AG43" s="205"/>
      <c r="AH43" s="205"/>
      <c r="AI43" s="205"/>
      <c r="AJ43" s="205"/>
      <c r="AK43" s="205"/>
      <c r="AL43" s="205"/>
      <c r="AM43" s="205"/>
      <c r="AN43" s="205"/>
      <c r="AO43" s="205"/>
      <c r="AP43" s="205"/>
      <c r="AQ43" s="206"/>
    </row>
    <row r="44" spans="1:45" s="184" customFormat="1" ht="15.75" x14ac:dyDescent="0.2">
      <c r="A44" s="221" t="s">
        <v>250</v>
      </c>
      <c r="B44" s="274">
        <v>0.13</v>
      </c>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5"/>
      <c r="AE44" s="205"/>
      <c r="AF44" s="205"/>
      <c r="AG44" s="205"/>
      <c r="AH44" s="205"/>
      <c r="AI44" s="205"/>
      <c r="AJ44" s="205"/>
      <c r="AK44" s="205"/>
      <c r="AL44" s="205"/>
      <c r="AM44" s="205"/>
      <c r="AN44" s="205"/>
      <c r="AO44" s="205"/>
      <c r="AP44" s="205"/>
      <c r="AQ44" s="206"/>
    </row>
    <row r="45" spans="1:45" s="184" customFormat="1" ht="15.75" x14ac:dyDescent="0.2">
      <c r="A45" s="221" t="s">
        <v>249</v>
      </c>
      <c r="B45" s="274">
        <v>1</v>
      </c>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5"/>
      <c r="AE45" s="205"/>
      <c r="AF45" s="205"/>
      <c r="AG45" s="205"/>
      <c r="AH45" s="205"/>
      <c r="AI45" s="205"/>
      <c r="AJ45" s="205"/>
      <c r="AK45" s="205"/>
      <c r="AL45" s="205"/>
      <c r="AM45" s="205"/>
      <c r="AN45" s="205"/>
      <c r="AO45" s="205"/>
      <c r="AP45" s="205"/>
      <c r="AQ45" s="206"/>
    </row>
    <row r="46" spans="1:45" s="184" customFormat="1" ht="16.5" thickBot="1" x14ac:dyDescent="0.25">
      <c r="A46" s="222" t="s">
        <v>405</v>
      </c>
      <c r="B46" s="274">
        <f>B45*B44+B43*B42*(1-B36)</f>
        <v>0.13</v>
      </c>
      <c r="C46" s="223"/>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5"/>
      <c r="AE46" s="205"/>
      <c r="AF46" s="205"/>
      <c r="AG46" s="205"/>
      <c r="AH46" s="205"/>
      <c r="AI46" s="205"/>
      <c r="AJ46" s="205"/>
      <c r="AK46" s="205"/>
      <c r="AL46" s="205"/>
      <c r="AM46" s="205"/>
      <c r="AN46" s="205"/>
      <c r="AO46" s="205"/>
      <c r="AP46" s="205"/>
      <c r="AQ46" s="206"/>
    </row>
    <row r="47" spans="1:45" s="184" customFormat="1" ht="15.75" x14ac:dyDescent="0.2">
      <c r="A47" s="224" t="s">
        <v>248</v>
      </c>
      <c r="B47" s="225">
        <v>1</v>
      </c>
      <c r="C47" s="225">
        <v>2</v>
      </c>
      <c r="D47" s="225">
        <v>3</v>
      </c>
      <c r="E47" s="225">
        <v>4</v>
      </c>
      <c r="F47" s="225">
        <v>5</v>
      </c>
      <c r="G47" s="225">
        <v>6</v>
      </c>
      <c r="H47" s="225">
        <v>7</v>
      </c>
      <c r="I47" s="225">
        <v>8</v>
      </c>
      <c r="J47" s="225">
        <v>9</v>
      </c>
      <c r="K47" s="225">
        <v>10</v>
      </c>
      <c r="L47" s="225">
        <v>11</v>
      </c>
      <c r="M47" s="225">
        <v>12</v>
      </c>
      <c r="N47" s="225">
        <v>13</v>
      </c>
      <c r="O47" s="225">
        <v>14</v>
      </c>
      <c r="P47" s="225">
        <v>15</v>
      </c>
      <c r="Q47" s="225">
        <v>16</v>
      </c>
      <c r="R47" s="225">
        <v>17</v>
      </c>
      <c r="S47" s="225">
        <v>18</v>
      </c>
      <c r="T47" s="225">
        <v>19</v>
      </c>
      <c r="U47" s="225">
        <v>20</v>
      </c>
      <c r="V47" s="225">
        <v>21</v>
      </c>
      <c r="W47" s="225">
        <v>22</v>
      </c>
      <c r="X47" s="225">
        <v>23</v>
      </c>
      <c r="Y47" s="225">
        <v>24</v>
      </c>
      <c r="Z47" s="225">
        <v>25</v>
      </c>
      <c r="AA47" s="225">
        <v>26</v>
      </c>
      <c r="AB47" s="225">
        <v>27</v>
      </c>
      <c r="AC47" s="225">
        <v>28</v>
      </c>
      <c r="AD47" s="225">
        <v>29</v>
      </c>
      <c r="AE47" s="225">
        <v>30</v>
      </c>
      <c r="AF47" s="225">
        <v>31</v>
      </c>
      <c r="AG47" s="225">
        <v>32</v>
      </c>
      <c r="AH47" s="225">
        <v>33</v>
      </c>
      <c r="AI47" s="225">
        <v>34</v>
      </c>
      <c r="AJ47" s="225">
        <v>35</v>
      </c>
      <c r="AK47" s="225">
        <v>36</v>
      </c>
      <c r="AL47" s="225">
        <v>37</v>
      </c>
      <c r="AM47" s="225">
        <v>38</v>
      </c>
      <c r="AN47" s="225">
        <v>39</v>
      </c>
      <c r="AO47" s="225">
        <v>40</v>
      </c>
      <c r="AP47" s="225">
        <v>41</v>
      </c>
      <c r="AQ47" s="225">
        <v>42</v>
      </c>
      <c r="AR47" s="225">
        <v>43</v>
      </c>
      <c r="AS47" s="225">
        <v>44</v>
      </c>
    </row>
    <row r="48" spans="1:45" s="184" customFormat="1" ht="15.75" x14ac:dyDescent="0.2">
      <c r="A48" s="226" t="s">
        <v>247</v>
      </c>
      <c r="B48" s="227">
        <v>0</v>
      </c>
      <c r="C48" s="227">
        <v>0</v>
      </c>
      <c r="D48" s="227">
        <v>0</v>
      </c>
      <c r="E48" s="227">
        <v>0</v>
      </c>
      <c r="F48" s="227">
        <v>0</v>
      </c>
      <c r="G48" s="227">
        <v>0</v>
      </c>
      <c r="H48" s="227">
        <v>0</v>
      </c>
      <c r="I48" s="227">
        <v>0</v>
      </c>
      <c r="J48" s="227">
        <v>0</v>
      </c>
      <c r="K48" s="227">
        <v>0</v>
      </c>
      <c r="L48" s="227">
        <v>0.05</v>
      </c>
      <c r="M48" s="227">
        <v>4.3999999999999997E-2</v>
      </c>
      <c r="N48" s="227">
        <v>4.2000000000000003E-2</v>
      </c>
      <c r="O48" s="227">
        <v>4.2999999999999997E-2</v>
      </c>
      <c r="P48" s="227">
        <v>4.3999999999999997E-2</v>
      </c>
      <c r="Q48" s="227">
        <v>4.3999999999999997E-2</v>
      </c>
      <c r="R48" s="227">
        <v>4.2999999999999997E-2</v>
      </c>
      <c r="S48" s="227">
        <v>4.2000000000000003E-2</v>
      </c>
      <c r="T48" s="227">
        <v>4.1000000000000002E-2</v>
      </c>
      <c r="U48" s="227">
        <v>0.04</v>
      </c>
      <c r="V48" s="227">
        <v>0.04</v>
      </c>
      <c r="W48" s="227">
        <v>0.04</v>
      </c>
      <c r="X48" s="227">
        <v>0.04</v>
      </c>
      <c r="Y48" s="227">
        <v>0.04</v>
      </c>
      <c r="Z48" s="227">
        <v>0.04</v>
      </c>
      <c r="AA48" s="227">
        <v>0.04</v>
      </c>
      <c r="AB48" s="227">
        <v>0.04</v>
      </c>
      <c r="AC48" s="227">
        <v>0.04</v>
      </c>
      <c r="AD48" s="227">
        <v>0.04</v>
      </c>
      <c r="AE48" s="227">
        <v>0.04</v>
      </c>
      <c r="AF48" s="227">
        <v>0.04</v>
      </c>
      <c r="AG48" s="227">
        <v>0.04</v>
      </c>
      <c r="AH48" s="227">
        <v>0.04</v>
      </c>
      <c r="AI48" s="227">
        <v>0.04</v>
      </c>
      <c r="AJ48" s="227">
        <v>0.04</v>
      </c>
      <c r="AK48" s="227">
        <v>0.04</v>
      </c>
      <c r="AL48" s="227">
        <v>0.04</v>
      </c>
      <c r="AM48" s="227">
        <v>0.04</v>
      </c>
      <c r="AN48" s="227">
        <v>0.04</v>
      </c>
      <c r="AO48" s="227">
        <v>0.04</v>
      </c>
      <c r="AP48" s="227">
        <v>0.04</v>
      </c>
      <c r="AQ48" s="227">
        <v>0.04</v>
      </c>
      <c r="AR48" s="227">
        <v>0.04</v>
      </c>
      <c r="AS48" s="227">
        <v>0.04</v>
      </c>
    </row>
    <row r="49" spans="1:45" s="184" customFormat="1" ht="15.75" x14ac:dyDescent="0.2">
      <c r="A49" s="226" t="s">
        <v>246</v>
      </c>
      <c r="B49" s="227">
        <v>0</v>
      </c>
      <c r="C49" s="227">
        <v>0</v>
      </c>
      <c r="D49" s="227">
        <v>0</v>
      </c>
      <c r="E49" s="227">
        <v>0</v>
      </c>
      <c r="F49" s="227">
        <v>0</v>
      </c>
      <c r="G49" s="227">
        <v>0</v>
      </c>
      <c r="H49" s="227">
        <v>0</v>
      </c>
      <c r="I49" s="227">
        <v>0</v>
      </c>
      <c r="J49" s="227">
        <v>0</v>
      </c>
      <c r="K49" s="227">
        <v>0</v>
      </c>
      <c r="L49" s="227">
        <f>(1+K49)*(1+L48)-1</f>
        <v>5.0000000000000044E-2</v>
      </c>
      <c r="M49" s="227">
        <f t="shared" ref="M49:AS49" si="0">(1+L49)*(1+M48)-1</f>
        <v>9.6200000000000063E-2</v>
      </c>
      <c r="N49" s="227">
        <f t="shared" si="0"/>
        <v>0.14224040000000016</v>
      </c>
      <c r="O49" s="227">
        <f t="shared" si="0"/>
        <v>0.19135673720000002</v>
      </c>
      <c r="P49" s="227">
        <f t="shared" si="0"/>
        <v>0.24377643363680002</v>
      </c>
      <c r="Q49" s="227">
        <f t="shared" si="0"/>
        <v>0.29850259671681934</v>
      </c>
      <c r="R49" s="227">
        <f t="shared" si="0"/>
        <v>0.35433820837564256</v>
      </c>
      <c r="S49" s="227">
        <f t="shared" si="0"/>
        <v>0.41122041312741953</v>
      </c>
      <c r="T49" s="227">
        <f t="shared" si="0"/>
        <v>0.46908045006564358</v>
      </c>
      <c r="U49" s="227">
        <f t="shared" si="0"/>
        <v>0.52784366806826943</v>
      </c>
      <c r="V49" s="227">
        <f t="shared" si="0"/>
        <v>0.58895741479100017</v>
      </c>
      <c r="W49" s="227">
        <f t="shared" si="0"/>
        <v>0.65251571138264031</v>
      </c>
      <c r="X49" s="227">
        <f t="shared" si="0"/>
        <v>0.71861633983794593</v>
      </c>
      <c r="Y49" s="227">
        <f t="shared" si="0"/>
        <v>0.78736099343146382</v>
      </c>
      <c r="Z49" s="227">
        <f t="shared" si="0"/>
        <v>0.85885543316872237</v>
      </c>
      <c r="AA49" s="227">
        <f t="shared" si="0"/>
        <v>0.93320965049547122</v>
      </c>
      <c r="AB49" s="227">
        <f t="shared" si="0"/>
        <v>1.0105380365152903</v>
      </c>
      <c r="AC49" s="227">
        <f t="shared" si="0"/>
        <v>1.0909595579759022</v>
      </c>
      <c r="AD49" s="227">
        <f t="shared" si="0"/>
        <v>1.1745979402949382</v>
      </c>
      <c r="AE49" s="227">
        <f t="shared" si="0"/>
        <v>1.2615818579067359</v>
      </c>
      <c r="AF49" s="227">
        <f t="shared" si="0"/>
        <v>1.3520451322230054</v>
      </c>
      <c r="AG49" s="227">
        <f t="shared" si="0"/>
        <v>1.4461269375119259</v>
      </c>
      <c r="AH49" s="227">
        <f t="shared" si="0"/>
        <v>1.543972015012403</v>
      </c>
      <c r="AI49" s="227">
        <f t="shared" si="0"/>
        <v>1.6457308956128993</v>
      </c>
      <c r="AJ49" s="227">
        <f t="shared" si="0"/>
        <v>1.7515601314374152</v>
      </c>
      <c r="AK49" s="227">
        <f t="shared" si="0"/>
        <v>1.8616225366949117</v>
      </c>
      <c r="AL49" s="227">
        <f t="shared" si="0"/>
        <v>1.9760874381627085</v>
      </c>
      <c r="AM49" s="227">
        <f t="shared" si="0"/>
        <v>2.0951309356892169</v>
      </c>
      <c r="AN49" s="227">
        <f t="shared" si="0"/>
        <v>2.2189361731167856</v>
      </c>
      <c r="AO49" s="227">
        <f t="shared" si="0"/>
        <v>2.3476936200414573</v>
      </c>
      <c r="AP49" s="227">
        <f t="shared" si="0"/>
        <v>2.4816013648431157</v>
      </c>
      <c r="AQ49" s="227">
        <f t="shared" si="0"/>
        <v>2.6208654194368406</v>
      </c>
      <c r="AR49" s="227">
        <f t="shared" si="0"/>
        <v>2.7657000362143145</v>
      </c>
      <c r="AS49" s="227">
        <f t="shared" si="0"/>
        <v>2.9163280376628871</v>
      </c>
    </row>
    <row r="50" spans="1:45" s="184" customFormat="1" ht="16.5" thickBot="1" x14ac:dyDescent="0.25">
      <c r="A50" s="228" t="s">
        <v>399</v>
      </c>
      <c r="B50" s="283">
        <v>0</v>
      </c>
      <c r="C50" s="283">
        <v>0</v>
      </c>
      <c r="D50" s="283">
        <v>0</v>
      </c>
      <c r="E50" s="283">
        <v>0</v>
      </c>
      <c r="F50" s="283">
        <v>0</v>
      </c>
      <c r="G50" s="283">
        <v>0</v>
      </c>
      <c r="H50" s="283">
        <v>0</v>
      </c>
      <c r="I50" s="283">
        <v>0</v>
      </c>
      <c r="J50" s="283">
        <v>0</v>
      </c>
      <c r="K50" s="283">
        <v>0</v>
      </c>
      <c r="L50" s="283">
        <v>0</v>
      </c>
      <c r="M50" s="232"/>
      <c r="N50" s="232"/>
      <c r="O50" s="232">
        <f>O110*(1+O49)</f>
        <v>12328773.798235582</v>
      </c>
      <c r="P50" s="232">
        <f>P110*(1+P49)</f>
        <v>25742479.690715894</v>
      </c>
      <c r="Q50" s="232">
        <f>Q110*(1+Q49)</f>
        <v>40719922.419859692</v>
      </c>
      <c r="R50" s="232">
        <f>R110*(1+R49)</f>
        <v>42470879.083913654</v>
      </c>
      <c r="S50" s="232">
        <f>S110*(1+S49)</f>
        <v>44254656.00543803</v>
      </c>
      <c r="T50" s="232">
        <f t="shared" ref="T50:AS50" si="1">T110*(1+T49)</f>
        <v>46069096.901660986</v>
      </c>
      <c r="U50" s="232">
        <f t="shared" si="1"/>
        <v>47911860.777727425</v>
      </c>
      <c r="V50" s="232">
        <f t="shared" si="1"/>
        <v>49828335.208836526</v>
      </c>
      <c r="W50" s="232">
        <f t="shared" si="1"/>
        <v>51821468.617189988</v>
      </c>
      <c r="X50" s="232">
        <f t="shared" si="1"/>
        <v>53894327.36187759</v>
      </c>
      <c r="Y50" s="232">
        <f t="shared" si="1"/>
        <v>56050100.456352696</v>
      </c>
      <c r="Z50" s="232">
        <f t="shared" si="1"/>
        <v>58292104.474606805</v>
      </c>
      <c r="AA50" s="232">
        <f t="shared" si="1"/>
        <v>60623788.653591074</v>
      </c>
      <c r="AB50" s="232">
        <f t="shared" si="1"/>
        <v>63048740.199734725</v>
      </c>
      <c r="AC50" s="232">
        <f t="shared" si="1"/>
        <v>65570689.807724118</v>
      </c>
      <c r="AD50" s="232">
        <f t="shared" si="1"/>
        <v>68193517.400033087</v>
      </c>
      <c r="AE50" s="232">
        <f t="shared" si="1"/>
        <v>70921258.096034408</v>
      </c>
      <c r="AF50" s="232">
        <f t="shared" si="1"/>
        <v>73758108.419875786</v>
      </c>
      <c r="AG50" s="232">
        <f t="shared" si="1"/>
        <v>76708432.756670833</v>
      </c>
      <c r="AH50" s="232">
        <f t="shared" si="1"/>
        <v>79776770.06693767</v>
      </c>
      <c r="AI50" s="232">
        <f t="shared" si="1"/>
        <v>82967840.869615182</v>
      </c>
      <c r="AJ50" s="232">
        <f t="shared" si="1"/>
        <v>86286554.504399776</v>
      </c>
      <c r="AK50" s="232">
        <f t="shared" si="1"/>
        <v>89738016.684575766</v>
      </c>
      <c r="AL50" s="232">
        <f t="shared" si="1"/>
        <v>93327537.351958811</v>
      </c>
      <c r="AM50" s="232">
        <f t="shared" si="1"/>
        <v>97060638.846037164</v>
      </c>
      <c r="AN50" s="232">
        <f t="shared" si="1"/>
        <v>100943064.39987865</v>
      </c>
      <c r="AO50" s="232">
        <f t="shared" si="1"/>
        <v>104980786.97587381</v>
      </c>
      <c r="AP50" s="232">
        <f t="shared" si="1"/>
        <v>109180018.45490876</v>
      </c>
      <c r="AQ50" s="232">
        <f t="shared" si="1"/>
        <v>113547219.19310512</v>
      </c>
      <c r="AR50" s="232">
        <f t="shared" si="1"/>
        <v>118089107.96082933</v>
      </c>
      <c r="AS50" s="232">
        <f t="shared" si="1"/>
        <v>122812672.27926251</v>
      </c>
    </row>
    <row r="51" spans="1:45" s="184" customFormat="1" ht="16.5" thickBot="1" x14ac:dyDescent="0.25">
      <c r="A51" s="229"/>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c r="AF51" s="204"/>
      <c r="AG51" s="204"/>
      <c r="AH51" s="204"/>
      <c r="AI51" s="204"/>
      <c r="AJ51" s="204"/>
      <c r="AK51" s="204"/>
      <c r="AL51" s="204"/>
      <c r="AM51" s="204"/>
      <c r="AN51" s="204"/>
      <c r="AO51" s="204"/>
      <c r="AP51" s="204"/>
      <c r="AQ51" s="230"/>
    </row>
    <row r="52" spans="1:45" s="184" customFormat="1" ht="15.75" x14ac:dyDescent="0.2">
      <c r="A52" s="231" t="s">
        <v>245</v>
      </c>
      <c r="B52" s="225">
        <v>1</v>
      </c>
      <c r="C52" s="225">
        <v>2</v>
      </c>
      <c r="D52" s="225">
        <v>3</v>
      </c>
      <c r="E52" s="225">
        <v>4</v>
      </c>
      <c r="F52" s="225">
        <v>5</v>
      </c>
      <c r="G52" s="225">
        <v>6</v>
      </c>
      <c r="H52" s="225">
        <v>7</v>
      </c>
      <c r="I52" s="225">
        <v>8</v>
      </c>
      <c r="J52" s="225">
        <v>9</v>
      </c>
      <c r="K52" s="225">
        <v>10</v>
      </c>
      <c r="L52" s="225">
        <v>11</v>
      </c>
      <c r="M52" s="225">
        <v>12</v>
      </c>
      <c r="N52" s="225">
        <v>13</v>
      </c>
      <c r="O52" s="225">
        <v>14</v>
      </c>
      <c r="P52" s="225">
        <v>15</v>
      </c>
      <c r="Q52" s="225">
        <v>16</v>
      </c>
      <c r="R52" s="225">
        <v>17</v>
      </c>
      <c r="S52" s="225">
        <v>18</v>
      </c>
      <c r="T52" s="225">
        <v>19</v>
      </c>
      <c r="U52" s="225">
        <v>20</v>
      </c>
      <c r="V52" s="225">
        <v>21</v>
      </c>
      <c r="W52" s="225">
        <v>22</v>
      </c>
      <c r="X52" s="225">
        <v>23</v>
      </c>
      <c r="Y52" s="225">
        <v>24</v>
      </c>
      <c r="Z52" s="225">
        <v>25</v>
      </c>
      <c r="AA52" s="225">
        <v>26</v>
      </c>
      <c r="AB52" s="225">
        <v>27</v>
      </c>
      <c r="AC52" s="225">
        <v>28</v>
      </c>
      <c r="AD52" s="225">
        <v>29</v>
      </c>
      <c r="AE52" s="225">
        <v>30</v>
      </c>
      <c r="AF52" s="225">
        <v>31</v>
      </c>
      <c r="AG52" s="225">
        <v>32</v>
      </c>
      <c r="AH52" s="225">
        <v>33</v>
      </c>
      <c r="AI52" s="225">
        <v>34</v>
      </c>
      <c r="AJ52" s="225">
        <v>35</v>
      </c>
      <c r="AK52" s="225">
        <v>36</v>
      </c>
      <c r="AL52" s="225">
        <v>37</v>
      </c>
      <c r="AM52" s="225">
        <v>38</v>
      </c>
      <c r="AN52" s="225">
        <v>39</v>
      </c>
      <c r="AO52" s="225">
        <v>40</v>
      </c>
      <c r="AP52" s="225">
        <v>41</v>
      </c>
      <c r="AQ52" s="225">
        <v>42</v>
      </c>
      <c r="AR52" s="225">
        <v>43</v>
      </c>
      <c r="AS52" s="225">
        <v>44</v>
      </c>
    </row>
    <row r="53" spans="1:45" s="184" customFormat="1" ht="15.75" x14ac:dyDescent="0.2">
      <c r="A53" s="226" t="s">
        <v>244</v>
      </c>
      <c r="B53" s="275">
        <v>0</v>
      </c>
      <c r="C53" s="275">
        <v>0</v>
      </c>
      <c r="D53" s="275">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5">
        <v>0</v>
      </c>
      <c r="AC53" s="275">
        <v>0</v>
      </c>
      <c r="AD53" s="275">
        <v>0</v>
      </c>
      <c r="AE53" s="275">
        <v>0</v>
      </c>
      <c r="AF53" s="275">
        <v>0</v>
      </c>
      <c r="AG53" s="275">
        <v>0</v>
      </c>
      <c r="AH53" s="275">
        <v>0</v>
      </c>
      <c r="AI53" s="275">
        <v>0</v>
      </c>
      <c r="AJ53" s="275">
        <v>0</v>
      </c>
      <c r="AK53" s="275">
        <v>0</v>
      </c>
      <c r="AL53" s="275">
        <v>0</v>
      </c>
      <c r="AM53" s="275">
        <v>0</v>
      </c>
      <c r="AN53" s="275">
        <v>0</v>
      </c>
      <c r="AO53" s="275">
        <v>0</v>
      </c>
      <c r="AP53" s="275">
        <v>0</v>
      </c>
      <c r="AQ53" s="275">
        <v>0</v>
      </c>
      <c r="AR53" s="275">
        <v>0</v>
      </c>
      <c r="AS53" s="275">
        <v>0</v>
      </c>
    </row>
    <row r="54" spans="1:45" s="184" customFormat="1" ht="15.75" x14ac:dyDescent="0.2">
      <c r="A54" s="226" t="s">
        <v>243</v>
      </c>
      <c r="B54" s="275">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c r="AQ54" s="275">
        <v>0</v>
      </c>
      <c r="AR54" s="275">
        <v>0</v>
      </c>
      <c r="AS54" s="275">
        <v>0</v>
      </c>
    </row>
    <row r="55" spans="1:45" s="184" customFormat="1" ht="15.75" x14ac:dyDescent="0.2">
      <c r="A55" s="226" t="s">
        <v>242</v>
      </c>
      <c r="B55" s="275">
        <v>0</v>
      </c>
      <c r="C55" s="275">
        <v>0</v>
      </c>
      <c r="D55" s="275">
        <v>0</v>
      </c>
      <c r="E55" s="275">
        <v>0</v>
      </c>
      <c r="F55" s="275">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5">
        <v>0</v>
      </c>
      <c r="AC55" s="275">
        <v>0</v>
      </c>
      <c r="AD55" s="275">
        <v>0</v>
      </c>
      <c r="AE55" s="275">
        <v>0</v>
      </c>
      <c r="AF55" s="275">
        <v>0</v>
      </c>
      <c r="AG55" s="275">
        <v>0</v>
      </c>
      <c r="AH55" s="275">
        <v>0</v>
      </c>
      <c r="AI55" s="275">
        <v>0</v>
      </c>
      <c r="AJ55" s="275">
        <v>0</v>
      </c>
      <c r="AK55" s="275">
        <v>0</v>
      </c>
      <c r="AL55" s="275">
        <v>0</v>
      </c>
      <c r="AM55" s="275">
        <v>0</v>
      </c>
      <c r="AN55" s="275">
        <v>0</v>
      </c>
      <c r="AO55" s="275">
        <v>0</v>
      </c>
      <c r="AP55" s="275">
        <v>0</v>
      </c>
      <c r="AQ55" s="275">
        <v>0</v>
      </c>
      <c r="AR55" s="275">
        <v>0</v>
      </c>
      <c r="AS55" s="275">
        <v>0</v>
      </c>
    </row>
    <row r="56" spans="1:45" s="184" customFormat="1" ht="16.5" thickBot="1" x14ac:dyDescent="0.25">
      <c r="A56" s="228" t="s">
        <v>241</v>
      </c>
      <c r="B56" s="276">
        <v>0</v>
      </c>
      <c r="C56" s="276">
        <v>0</v>
      </c>
      <c r="D56" s="276">
        <v>0</v>
      </c>
      <c r="E56" s="276">
        <v>0</v>
      </c>
      <c r="F56" s="276">
        <v>0</v>
      </c>
      <c r="G56" s="276">
        <v>0</v>
      </c>
      <c r="H56" s="276">
        <v>0</v>
      </c>
      <c r="I56" s="276">
        <v>0</v>
      </c>
      <c r="J56" s="276">
        <v>0</v>
      </c>
      <c r="K56" s="276">
        <v>0</v>
      </c>
      <c r="L56" s="276">
        <v>0</v>
      </c>
      <c r="M56" s="276">
        <v>0</v>
      </c>
      <c r="N56" s="276">
        <v>0</v>
      </c>
      <c r="O56" s="276">
        <v>0</v>
      </c>
      <c r="P56" s="276">
        <v>0</v>
      </c>
      <c r="Q56" s="276">
        <v>0</v>
      </c>
      <c r="R56" s="276">
        <v>0</v>
      </c>
      <c r="S56" s="276">
        <v>0</v>
      </c>
      <c r="T56" s="276">
        <v>0</v>
      </c>
      <c r="U56" s="276">
        <v>0</v>
      </c>
      <c r="V56" s="276">
        <v>0</v>
      </c>
      <c r="W56" s="276">
        <v>0</v>
      </c>
      <c r="X56" s="276">
        <v>0</v>
      </c>
      <c r="Y56" s="276">
        <v>0</v>
      </c>
      <c r="Z56" s="276">
        <v>0</v>
      </c>
      <c r="AA56" s="276">
        <v>0</v>
      </c>
      <c r="AB56" s="276">
        <v>0</v>
      </c>
      <c r="AC56" s="276">
        <v>0</v>
      </c>
      <c r="AD56" s="276">
        <v>0</v>
      </c>
      <c r="AE56" s="276">
        <v>0</v>
      </c>
      <c r="AF56" s="276">
        <v>0</v>
      </c>
      <c r="AG56" s="276">
        <v>0</v>
      </c>
      <c r="AH56" s="276">
        <v>0</v>
      </c>
      <c r="AI56" s="276">
        <v>0</v>
      </c>
      <c r="AJ56" s="276">
        <v>0</v>
      </c>
      <c r="AK56" s="276">
        <v>0</v>
      </c>
      <c r="AL56" s="276">
        <v>0</v>
      </c>
      <c r="AM56" s="276">
        <v>0</v>
      </c>
      <c r="AN56" s="276">
        <v>0</v>
      </c>
      <c r="AO56" s="276">
        <v>0</v>
      </c>
      <c r="AP56" s="276">
        <v>0</v>
      </c>
      <c r="AQ56" s="276">
        <v>0</v>
      </c>
      <c r="AR56" s="276">
        <v>0</v>
      </c>
      <c r="AS56" s="276">
        <v>0</v>
      </c>
    </row>
    <row r="57" spans="1:45" s="184" customFormat="1" ht="16.5" thickBot="1" x14ac:dyDescent="0.25">
      <c r="A57" s="229"/>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234"/>
    </row>
    <row r="58" spans="1:45" s="184" customFormat="1" ht="15.75" x14ac:dyDescent="0.2">
      <c r="A58" s="231" t="s">
        <v>400</v>
      </c>
      <c r="B58" s="225">
        <v>1</v>
      </c>
      <c r="C58" s="225">
        <v>2</v>
      </c>
      <c r="D58" s="225">
        <v>3</v>
      </c>
      <c r="E58" s="225">
        <v>4</v>
      </c>
      <c r="F58" s="225">
        <v>5</v>
      </c>
      <c r="G58" s="225">
        <v>6</v>
      </c>
      <c r="H58" s="225">
        <v>7</v>
      </c>
      <c r="I58" s="225">
        <v>8</v>
      </c>
      <c r="J58" s="225">
        <v>9</v>
      </c>
      <c r="K58" s="225">
        <v>10</v>
      </c>
      <c r="L58" s="225">
        <v>11</v>
      </c>
      <c r="M58" s="225">
        <v>12</v>
      </c>
      <c r="N58" s="225">
        <v>13</v>
      </c>
      <c r="O58" s="225">
        <v>14</v>
      </c>
      <c r="P58" s="225">
        <v>15</v>
      </c>
      <c r="Q58" s="225">
        <v>16</v>
      </c>
      <c r="R58" s="225">
        <v>17</v>
      </c>
      <c r="S58" s="225">
        <v>18</v>
      </c>
      <c r="T58" s="225">
        <v>19</v>
      </c>
      <c r="U58" s="225">
        <v>20</v>
      </c>
      <c r="V58" s="225">
        <v>21</v>
      </c>
      <c r="W58" s="225">
        <v>22</v>
      </c>
      <c r="X58" s="225">
        <v>23</v>
      </c>
      <c r="Y58" s="225">
        <v>24</v>
      </c>
      <c r="Z58" s="225">
        <v>25</v>
      </c>
      <c r="AA58" s="225">
        <v>26</v>
      </c>
      <c r="AB58" s="225">
        <v>27</v>
      </c>
      <c r="AC58" s="225">
        <v>28</v>
      </c>
      <c r="AD58" s="225">
        <v>29</v>
      </c>
      <c r="AE58" s="225">
        <v>30</v>
      </c>
      <c r="AF58" s="225">
        <v>31</v>
      </c>
      <c r="AG58" s="225">
        <v>32</v>
      </c>
      <c r="AH58" s="225">
        <v>33</v>
      </c>
      <c r="AI58" s="225">
        <v>34</v>
      </c>
      <c r="AJ58" s="225">
        <v>35</v>
      </c>
      <c r="AK58" s="225">
        <v>36</v>
      </c>
      <c r="AL58" s="225">
        <v>37</v>
      </c>
      <c r="AM58" s="225">
        <v>38</v>
      </c>
      <c r="AN58" s="225">
        <v>39</v>
      </c>
      <c r="AO58" s="225">
        <v>40</v>
      </c>
      <c r="AP58" s="225">
        <v>41</v>
      </c>
      <c r="AQ58" s="225">
        <v>42</v>
      </c>
      <c r="AR58" s="225">
        <v>43</v>
      </c>
      <c r="AS58" s="225">
        <v>44</v>
      </c>
    </row>
    <row r="59" spans="1:45" s="184" customFormat="1" ht="14.25" x14ac:dyDescent="0.2">
      <c r="A59" s="235" t="s">
        <v>240</v>
      </c>
      <c r="B59" s="284">
        <f>B50*$B$28</f>
        <v>0</v>
      </c>
      <c r="C59" s="284">
        <f t="shared" ref="C59:AQ59" si="2">C50*$B$28</f>
        <v>0</v>
      </c>
      <c r="D59" s="284">
        <f t="shared" si="2"/>
        <v>0</v>
      </c>
      <c r="E59" s="284">
        <f t="shared" si="2"/>
        <v>0</v>
      </c>
      <c r="F59" s="284">
        <f t="shared" si="2"/>
        <v>0</v>
      </c>
      <c r="G59" s="284">
        <f t="shared" si="2"/>
        <v>0</v>
      </c>
      <c r="H59" s="284">
        <f t="shared" si="2"/>
        <v>0</v>
      </c>
      <c r="I59" s="284">
        <f t="shared" si="2"/>
        <v>0</v>
      </c>
      <c r="J59" s="284">
        <f t="shared" si="2"/>
        <v>0</v>
      </c>
      <c r="K59" s="284">
        <f t="shared" si="2"/>
        <v>0</v>
      </c>
      <c r="L59" s="284">
        <f t="shared" si="2"/>
        <v>0</v>
      </c>
      <c r="M59" s="284">
        <f t="shared" si="2"/>
        <v>0</v>
      </c>
      <c r="N59" s="284">
        <f t="shared" si="2"/>
        <v>0</v>
      </c>
      <c r="O59" s="236">
        <f t="shared" si="2"/>
        <v>12328773.798235582</v>
      </c>
      <c r="P59" s="236">
        <f t="shared" si="2"/>
        <v>25742479.690715894</v>
      </c>
      <c r="Q59" s="236">
        <f t="shared" si="2"/>
        <v>40719922.419859692</v>
      </c>
      <c r="R59" s="236">
        <f t="shared" si="2"/>
        <v>42470879.083913654</v>
      </c>
      <c r="S59" s="236">
        <f t="shared" si="2"/>
        <v>44254656.00543803</v>
      </c>
      <c r="T59" s="236">
        <f t="shared" si="2"/>
        <v>46069096.901660986</v>
      </c>
      <c r="U59" s="236">
        <f t="shared" si="2"/>
        <v>47911860.777727425</v>
      </c>
      <c r="V59" s="236">
        <f t="shared" si="2"/>
        <v>49828335.208836526</v>
      </c>
      <c r="W59" s="236">
        <f t="shared" si="2"/>
        <v>51821468.617189988</v>
      </c>
      <c r="X59" s="236">
        <f t="shared" si="2"/>
        <v>53894327.36187759</v>
      </c>
      <c r="Y59" s="236">
        <f t="shared" si="2"/>
        <v>56050100.456352696</v>
      </c>
      <c r="Z59" s="236">
        <f t="shared" si="2"/>
        <v>58292104.474606805</v>
      </c>
      <c r="AA59" s="236">
        <f t="shared" si="2"/>
        <v>60623788.653591074</v>
      </c>
      <c r="AB59" s="236">
        <f t="shared" si="2"/>
        <v>63048740.199734725</v>
      </c>
      <c r="AC59" s="236">
        <f t="shared" si="2"/>
        <v>65570689.807724118</v>
      </c>
      <c r="AD59" s="236">
        <f t="shared" si="2"/>
        <v>68193517.400033087</v>
      </c>
      <c r="AE59" s="236">
        <f t="shared" si="2"/>
        <v>70921258.096034408</v>
      </c>
      <c r="AF59" s="236">
        <f t="shared" si="2"/>
        <v>73758108.419875786</v>
      </c>
      <c r="AG59" s="236">
        <f t="shared" si="2"/>
        <v>76708432.756670833</v>
      </c>
      <c r="AH59" s="236">
        <f t="shared" si="2"/>
        <v>79776770.06693767</v>
      </c>
      <c r="AI59" s="236">
        <f t="shared" si="2"/>
        <v>82967840.869615182</v>
      </c>
      <c r="AJ59" s="236">
        <f t="shared" si="2"/>
        <v>86286554.504399776</v>
      </c>
      <c r="AK59" s="236">
        <f t="shared" si="2"/>
        <v>89738016.684575766</v>
      </c>
      <c r="AL59" s="236">
        <f t="shared" si="2"/>
        <v>93327537.351958811</v>
      </c>
      <c r="AM59" s="236">
        <f>AM50*$B$28</f>
        <v>97060638.846037164</v>
      </c>
      <c r="AN59" s="236">
        <f t="shared" si="2"/>
        <v>100943064.39987865</v>
      </c>
      <c r="AO59" s="236">
        <f t="shared" si="2"/>
        <v>104980786.97587381</v>
      </c>
      <c r="AP59" s="236">
        <f t="shared" si="2"/>
        <v>109180018.45490876</v>
      </c>
      <c r="AQ59" s="236">
        <f t="shared" si="2"/>
        <v>113547219.19310512</v>
      </c>
      <c r="AR59" s="236">
        <f t="shared" ref="AR59:AS59" si="3">AR50*$B$28</f>
        <v>118089107.96082933</v>
      </c>
      <c r="AS59" s="236">
        <f t="shared" si="3"/>
        <v>122812672.27926251</v>
      </c>
    </row>
    <row r="60" spans="1:45" s="184" customFormat="1" ht="15.75" x14ac:dyDescent="0.2">
      <c r="A60" s="226" t="s">
        <v>239</v>
      </c>
      <c r="B60" s="277">
        <f t="shared" ref="B60:AQ60" si="4">SUM(B61:B66)</f>
        <v>0</v>
      </c>
      <c r="C60" s="277">
        <f t="shared" si="4"/>
        <v>0</v>
      </c>
      <c r="D60" s="277">
        <f t="shared" si="4"/>
        <v>0</v>
      </c>
      <c r="E60" s="277">
        <f t="shared" si="4"/>
        <v>0</v>
      </c>
      <c r="F60" s="277">
        <f t="shared" si="4"/>
        <v>0</v>
      </c>
      <c r="G60" s="277">
        <f t="shared" si="4"/>
        <v>0</v>
      </c>
      <c r="H60" s="277">
        <f t="shared" si="4"/>
        <v>0</v>
      </c>
      <c r="I60" s="277">
        <f t="shared" si="4"/>
        <v>0</v>
      </c>
      <c r="J60" s="277">
        <f t="shared" si="4"/>
        <v>0</v>
      </c>
      <c r="K60" s="277">
        <f t="shared" si="4"/>
        <v>0</v>
      </c>
      <c r="L60" s="277">
        <f t="shared" si="4"/>
        <v>0</v>
      </c>
      <c r="M60" s="277">
        <f t="shared" si="4"/>
        <v>0</v>
      </c>
      <c r="N60" s="277">
        <f t="shared" si="4"/>
        <v>0</v>
      </c>
      <c r="O60" s="277">
        <f t="shared" si="4"/>
        <v>-238271.34744000001</v>
      </c>
      <c r="P60" s="277">
        <f t="shared" si="4"/>
        <v>-248755.28672736001</v>
      </c>
      <c r="Q60" s="277">
        <f t="shared" si="4"/>
        <v>-779101.55803009169</v>
      </c>
      <c r="R60" s="277">
        <f t="shared" si="4"/>
        <v>-270867.64167512849</v>
      </c>
      <c r="S60" s="277">
        <f t="shared" si="4"/>
        <v>-282244.08262548392</v>
      </c>
      <c r="T60" s="277">
        <f t="shared" si="4"/>
        <v>-881448.27003938612</v>
      </c>
      <c r="U60" s="277">
        <f t="shared" si="4"/>
        <v>-305568.73361365387</v>
      </c>
      <c r="V60" s="277">
        <f t="shared" si="4"/>
        <v>-1357791.4829581999</v>
      </c>
      <c r="W60" s="277">
        <f t="shared" si="4"/>
        <v>-991509.42682958418</v>
      </c>
      <c r="X60" s="277">
        <f t="shared" si="4"/>
        <v>-343723.2679675892</v>
      </c>
      <c r="Y60" s="277">
        <f t="shared" si="4"/>
        <v>-357472.19868629274</v>
      </c>
      <c r="Z60" s="277">
        <f t="shared" si="4"/>
        <v>-1115313.2599012335</v>
      </c>
      <c r="AA60" s="277">
        <f t="shared" si="4"/>
        <v>-386641.93009909423</v>
      </c>
      <c r="AB60" s="277">
        <f t="shared" si="4"/>
        <v>-402107.60730305803</v>
      </c>
      <c r="AC60" s="277">
        <f t="shared" si="4"/>
        <v>-1254575.7347855414</v>
      </c>
      <c r="AD60" s="277">
        <f t="shared" si="4"/>
        <v>-1474919.5880589876</v>
      </c>
      <c r="AE60" s="277">
        <f t="shared" si="4"/>
        <v>-452316.37158134719</v>
      </c>
      <c r="AF60" s="277">
        <f t="shared" si="4"/>
        <v>-1411227.0793338032</v>
      </c>
      <c r="AG60" s="277">
        <f t="shared" si="4"/>
        <v>-489225.38750238519</v>
      </c>
      <c r="AH60" s="277">
        <f t="shared" si="4"/>
        <v>-508794.40300248063</v>
      </c>
      <c r="AI60" s="277">
        <f t="shared" si="4"/>
        <v>-1587438.5373677397</v>
      </c>
      <c r="AJ60" s="277">
        <f t="shared" si="4"/>
        <v>-550312.02628748305</v>
      </c>
      <c r="AK60" s="277">
        <f t="shared" si="4"/>
        <v>-572324.50733898231</v>
      </c>
      <c r="AL60" s="277">
        <f t="shared" si="4"/>
        <v>-2825652.4628976248</v>
      </c>
      <c r="AM60" s="277">
        <f t="shared" si="4"/>
        <v>-619026.18713784334</v>
      </c>
      <c r="AN60" s="277">
        <f t="shared" si="4"/>
        <v>-643787.23462335707</v>
      </c>
      <c r="AO60" s="277">
        <f t="shared" si="4"/>
        <v>-2008616.1720248745</v>
      </c>
      <c r="AP60" s="277">
        <f t="shared" si="4"/>
        <v>-696320.27296862309</v>
      </c>
      <c r="AQ60" s="277">
        <f t="shared" si="4"/>
        <v>-724173.08388736809</v>
      </c>
      <c r="AR60" s="277">
        <f t="shared" ref="AR60:AS60" si="5">SUM(AR61:AR66)</f>
        <v>-753140.00724286295</v>
      </c>
      <c r="AS60" s="277">
        <f t="shared" si="5"/>
        <v>-783265.60753257736</v>
      </c>
    </row>
    <row r="61" spans="1:45" s="184" customFormat="1" ht="15.75" x14ac:dyDescent="0.25">
      <c r="A61" s="237" t="s">
        <v>238</v>
      </c>
      <c r="B61" s="278">
        <v>0</v>
      </c>
      <c r="C61" s="278">
        <v>0</v>
      </c>
      <c r="D61" s="278">
        <v>0</v>
      </c>
      <c r="E61" s="278">
        <v>0</v>
      </c>
      <c r="F61" s="278">
        <v>0</v>
      </c>
      <c r="G61" s="278">
        <v>0</v>
      </c>
      <c r="H61" s="278">
        <v>0</v>
      </c>
      <c r="I61" s="278">
        <v>0</v>
      </c>
      <c r="J61" s="278">
        <v>0</v>
      </c>
      <c r="K61" s="278">
        <v>0</v>
      </c>
      <c r="L61" s="278">
        <v>0</v>
      </c>
      <c r="M61" s="278">
        <v>0</v>
      </c>
      <c r="N61" s="278">
        <v>0</v>
      </c>
      <c r="O61" s="278">
        <v>0</v>
      </c>
      <c r="P61" s="278">
        <v>0</v>
      </c>
      <c r="Q61" s="278">
        <f t="shared" ref="Q61" si="6">-IF(Q$47&lt;=$B$30,0,$B$29*(1+Q$49)*$B$28)</f>
        <v>-519401.03868672776</v>
      </c>
      <c r="R61" s="278">
        <v>0</v>
      </c>
      <c r="S61" s="278">
        <v>0</v>
      </c>
      <c r="T61" s="278">
        <f t="shared" ref="T61:AO61" si="7">-IF(T$47&lt;=$B$30,0,$B$29*(1+T$49)*$B$28)</f>
        <v>-587632.18002625741</v>
      </c>
      <c r="U61" s="278">
        <v>0</v>
      </c>
      <c r="V61" s="278">
        <v>0</v>
      </c>
      <c r="W61" s="278">
        <f t="shared" si="7"/>
        <v>-661006.28455305612</v>
      </c>
      <c r="X61" s="278">
        <v>0</v>
      </c>
      <c r="Y61" s="278">
        <v>0</v>
      </c>
      <c r="Z61" s="278">
        <f t="shared" si="7"/>
        <v>-743542.17326748895</v>
      </c>
      <c r="AA61" s="278">
        <v>0</v>
      </c>
      <c r="AB61" s="278">
        <v>0</v>
      </c>
      <c r="AC61" s="278">
        <f t="shared" si="7"/>
        <v>-836383.82319036091</v>
      </c>
      <c r="AD61" s="278">
        <v>0</v>
      </c>
      <c r="AE61" s="278">
        <v>0</v>
      </c>
      <c r="AF61" s="278">
        <f t="shared" si="7"/>
        <v>-940818.05288920214</v>
      </c>
      <c r="AG61" s="278">
        <v>0</v>
      </c>
      <c r="AH61" s="278">
        <v>0</v>
      </c>
      <c r="AI61" s="278">
        <f t="shared" si="7"/>
        <v>-1058292.3582451597</v>
      </c>
      <c r="AJ61" s="278">
        <v>0</v>
      </c>
      <c r="AK61" s="278">
        <v>0</v>
      </c>
      <c r="AL61" s="278">
        <f t="shared" si="7"/>
        <v>-1190434.9752650834</v>
      </c>
      <c r="AM61" s="278">
        <v>0</v>
      </c>
      <c r="AN61" s="278">
        <v>0</v>
      </c>
      <c r="AO61" s="278">
        <f t="shared" si="7"/>
        <v>-1339077.448016583</v>
      </c>
      <c r="AP61" s="278">
        <v>0</v>
      </c>
      <c r="AQ61" s="278">
        <v>0</v>
      </c>
      <c r="AR61" s="278">
        <v>0</v>
      </c>
      <c r="AS61" s="278">
        <v>0</v>
      </c>
    </row>
    <row r="62" spans="1:45" s="184" customFormat="1" ht="15.75" x14ac:dyDescent="0.2">
      <c r="A62" s="237" t="s">
        <v>237</v>
      </c>
      <c r="B62" s="277">
        <f>-IF(B$47&lt;=$B$33,0,$B$32*(1+B$49)*$B$28)</f>
        <v>0</v>
      </c>
      <c r="C62" s="277">
        <v>0</v>
      </c>
      <c r="D62" s="277">
        <v>0</v>
      </c>
      <c r="E62" s="277">
        <v>0</v>
      </c>
      <c r="F62" s="277">
        <v>0</v>
      </c>
      <c r="G62" s="277">
        <v>0</v>
      </c>
      <c r="H62" s="277">
        <v>0</v>
      </c>
      <c r="I62" s="277">
        <v>0</v>
      </c>
      <c r="J62" s="277">
        <v>0</v>
      </c>
      <c r="K62" s="277">
        <v>0</v>
      </c>
      <c r="L62" s="277">
        <v>0</v>
      </c>
      <c r="M62" s="277">
        <v>0</v>
      </c>
      <c r="N62" s="277"/>
      <c r="O62" s="277">
        <f>-IF(O$47&lt;=$B$33,0,$B$32*(1+O$49)*$B$28)</f>
        <v>-238271.34744000001</v>
      </c>
      <c r="P62" s="277">
        <f t="shared" ref="P62:AQ62" si="8">-IF(P$47&lt;=$B$33,0,$B$32*(1+P$49)*$B$28)</f>
        <v>-248755.28672736001</v>
      </c>
      <c r="Q62" s="277">
        <f t="shared" si="8"/>
        <v>-259700.51934336388</v>
      </c>
      <c r="R62" s="277">
        <f t="shared" si="8"/>
        <v>-270867.64167512849</v>
      </c>
      <c r="S62" s="277">
        <f t="shared" si="8"/>
        <v>-282244.08262548392</v>
      </c>
      <c r="T62" s="277">
        <f t="shared" si="8"/>
        <v>-293816.09001312871</v>
      </c>
      <c r="U62" s="277">
        <f t="shared" si="8"/>
        <v>-305568.73361365387</v>
      </c>
      <c r="V62" s="277">
        <f t="shared" si="8"/>
        <v>-317791.48295820004</v>
      </c>
      <c r="W62" s="277">
        <f t="shared" si="8"/>
        <v>-330503.14227652806</v>
      </c>
      <c r="X62" s="277">
        <f t="shared" si="8"/>
        <v>-343723.2679675892</v>
      </c>
      <c r="Y62" s="277">
        <f t="shared" si="8"/>
        <v>-357472.19868629274</v>
      </c>
      <c r="Z62" s="277">
        <f t="shared" si="8"/>
        <v>-371771.08663374447</v>
      </c>
      <c r="AA62" s="277">
        <f t="shared" si="8"/>
        <v>-386641.93009909423</v>
      </c>
      <c r="AB62" s="277">
        <f t="shared" si="8"/>
        <v>-402107.60730305803</v>
      </c>
      <c r="AC62" s="277">
        <f t="shared" si="8"/>
        <v>-418191.91159518046</v>
      </c>
      <c r="AD62" s="277">
        <f t="shared" si="8"/>
        <v>-434919.58805898763</v>
      </c>
      <c r="AE62" s="277">
        <f t="shared" si="8"/>
        <v>-452316.37158134719</v>
      </c>
      <c r="AF62" s="277">
        <f t="shared" si="8"/>
        <v>-470409.02644460107</v>
      </c>
      <c r="AG62" s="277">
        <f t="shared" si="8"/>
        <v>-489225.38750238519</v>
      </c>
      <c r="AH62" s="277">
        <f t="shared" si="8"/>
        <v>-508794.40300248063</v>
      </c>
      <c r="AI62" s="277">
        <f t="shared" si="8"/>
        <v>-529146.17912257987</v>
      </c>
      <c r="AJ62" s="277">
        <f t="shared" si="8"/>
        <v>-550312.02628748305</v>
      </c>
      <c r="AK62" s="277">
        <f t="shared" si="8"/>
        <v>-572324.50733898231</v>
      </c>
      <c r="AL62" s="277">
        <f t="shared" si="8"/>
        <v>-595217.48763254168</v>
      </c>
      <c r="AM62" s="277">
        <f t="shared" si="8"/>
        <v>-619026.18713784334</v>
      </c>
      <c r="AN62" s="277">
        <f t="shared" si="8"/>
        <v>-643787.23462335707</v>
      </c>
      <c r="AO62" s="277">
        <f t="shared" si="8"/>
        <v>-669538.72400829149</v>
      </c>
      <c r="AP62" s="277">
        <f t="shared" si="8"/>
        <v>-696320.27296862309</v>
      </c>
      <c r="AQ62" s="277">
        <f t="shared" si="8"/>
        <v>-724173.08388736809</v>
      </c>
      <c r="AR62" s="277">
        <f t="shared" ref="AR62:AS62" si="9">-IF(AR$47&lt;=$B$33,0,$B$32*(1+AR$49)*$B$28)</f>
        <v>-753140.00724286295</v>
      </c>
      <c r="AS62" s="277">
        <f t="shared" si="9"/>
        <v>-783265.60753257736</v>
      </c>
    </row>
    <row r="63" spans="1:45" s="184" customFormat="1" ht="15.75" x14ac:dyDescent="0.25">
      <c r="A63" s="237" t="s">
        <v>404</v>
      </c>
      <c r="B63" s="278">
        <v>0</v>
      </c>
      <c r="C63" s="278">
        <v>0</v>
      </c>
      <c r="D63" s="278">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7">
        <f>-IF(V$47&lt;=$B$30,0,$B$35*(1+V$48)*$B$28)</f>
        <v>-1040000</v>
      </c>
      <c r="W63" s="278">
        <v>0</v>
      </c>
      <c r="X63" s="278">
        <v>0</v>
      </c>
      <c r="Y63" s="278">
        <v>0</v>
      </c>
      <c r="Z63" s="278">
        <v>0</v>
      </c>
      <c r="AA63" s="278">
        <v>0</v>
      </c>
      <c r="AB63" s="278">
        <v>0</v>
      </c>
      <c r="AC63" s="278">
        <v>0</v>
      </c>
      <c r="AD63" s="277">
        <f t="shared" ref="AD63" si="10">-IF(AD$47&lt;=$B$30,0,$B$35*(1+AD$48)*$B$28)</f>
        <v>-1040000</v>
      </c>
      <c r="AE63" s="278">
        <v>0</v>
      </c>
      <c r="AF63" s="278">
        <v>0</v>
      </c>
      <c r="AG63" s="278">
        <v>0</v>
      </c>
      <c r="AH63" s="278">
        <v>0</v>
      </c>
      <c r="AI63" s="278">
        <v>0</v>
      </c>
      <c r="AJ63" s="278">
        <v>0</v>
      </c>
      <c r="AK63" s="278">
        <v>0</v>
      </c>
      <c r="AL63" s="277">
        <f t="shared" ref="AL63" si="11">-IF(AL$47&lt;=$B$30,0,$B$35*(1+AL$48)*$B$28)</f>
        <v>-1040000</v>
      </c>
      <c r="AM63" s="278">
        <v>0</v>
      </c>
      <c r="AN63" s="278">
        <v>0</v>
      </c>
      <c r="AO63" s="278">
        <v>0</v>
      </c>
      <c r="AP63" s="278">
        <v>0</v>
      </c>
      <c r="AQ63" s="278">
        <v>0</v>
      </c>
      <c r="AR63" s="278">
        <v>0</v>
      </c>
      <c r="AS63" s="278">
        <v>0</v>
      </c>
    </row>
    <row r="64" spans="1:45" s="184" customFormat="1" ht="15.75" x14ac:dyDescent="0.2">
      <c r="A64" s="237" t="s">
        <v>397</v>
      </c>
      <c r="B64" s="279">
        <v>0</v>
      </c>
      <c r="C64" s="279">
        <v>0</v>
      </c>
      <c r="D64" s="279">
        <v>0</v>
      </c>
      <c r="E64" s="279">
        <v>0</v>
      </c>
      <c r="F64" s="279">
        <v>0</v>
      </c>
      <c r="G64" s="279">
        <v>0</v>
      </c>
      <c r="H64" s="279">
        <v>0</v>
      </c>
      <c r="I64" s="279">
        <v>0</v>
      </c>
      <c r="J64" s="279">
        <v>0</v>
      </c>
      <c r="K64" s="279">
        <v>0</v>
      </c>
      <c r="L64" s="279">
        <v>0</v>
      </c>
      <c r="M64" s="279">
        <v>0</v>
      </c>
      <c r="N64" s="279">
        <v>0</v>
      </c>
      <c r="O64" s="279">
        <v>0</v>
      </c>
      <c r="P64" s="279">
        <v>0</v>
      </c>
      <c r="Q64" s="279">
        <v>0</v>
      </c>
      <c r="R64" s="279">
        <v>0</v>
      </c>
      <c r="S64" s="279">
        <v>0</v>
      </c>
      <c r="T64" s="279">
        <v>0</v>
      </c>
      <c r="U64" s="279">
        <v>0</v>
      </c>
      <c r="V64" s="279">
        <v>0</v>
      </c>
      <c r="W64" s="279">
        <v>0</v>
      </c>
      <c r="X64" s="279">
        <v>0</v>
      </c>
      <c r="Y64" s="279">
        <v>0</v>
      </c>
      <c r="Z64" s="279">
        <v>0</v>
      </c>
      <c r="AA64" s="279">
        <v>0</v>
      </c>
      <c r="AB64" s="279">
        <v>0</v>
      </c>
      <c r="AC64" s="279">
        <v>0</v>
      </c>
      <c r="AD64" s="279">
        <v>0</v>
      </c>
      <c r="AE64" s="279">
        <v>0</v>
      </c>
      <c r="AF64" s="279">
        <v>0</v>
      </c>
      <c r="AG64" s="279">
        <v>0</v>
      </c>
      <c r="AH64" s="279">
        <v>0</v>
      </c>
      <c r="AI64" s="279">
        <v>0</v>
      </c>
      <c r="AJ64" s="279">
        <v>0</v>
      </c>
      <c r="AK64" s="279">
        <v>0</v>
      </c>
      <c r="AL64" s="279">
        <v>0</v>
      </c>
      <c r="AM64" s="279">
        <v>0</v>
      </c>
      <c r="AN64" s="279">
        <v>0</v>
      </c>
      <c r="AO64" s="279">
        <v>0</v>
      </c>
      <c r="AP64" s="279">
        <v>0</v>
      </c>
      <c r="AQ64" s="279">
        <v>0</v>
      </c>
      <c r="AR64" s="279">
        <v>0</v>
      </c>
      <c r="AS64" s="279">
        <v>0</v>
      </c>
    </row>
    <row r="65" spans="1:45" s="184" customFormat="1" ht="15.75" x14ac:dyDescent="0.2">
      <c r="A65" s="237" t="s">
        <v>397</v>
      </c>
      <c r="B65" s="279">
        <v>0</v>
      </c>
      <c r="C65" s="279">
        <v>0</v>
      </c>
      <c r="D65" s="279">
        <v>0</v>
      </c>
      <c r="E65" s="279">
        <v>0</v>
      </c>
      <c r="F65" s="279">
        <v>0</v>
      </c>
      <c r="G65" s="279">
        <v>0</v>
      </c>
      <c r="H65" s="279">
        <v>0</v>
      </c>
      <c r="I65" s="279">
        <v>0</v>
      </c>
      <c r="J65" s="279">
        <v>0</v>
      </c>
      <c r="K65" s="279">
        <v>0</v>
      </c>
      <c r="L65" s="279">
        <v>0</v>
      </c>
      <c r="M65" s="279">
        <v>0</v>
      </c>
      <c r="N65" s="279">
        <v>0</v>
      </c>
      <c r="O65" s="279">
        <v>0</v>
      </c>
      <c r="P65" s="279">
        <v>0</v>
      </c>
      <c r="Q65" s="279">
        <v>0</v>
      </c>
      <c r="R65" s="279">
        <v>0</v>
      </c>
      <c r="S65" s="279">
        <v>0</v>
      </c>
      <c r="T65" s="279">
        <v>0</v>
      </c>
      <c r="U65" s="279">
        <v>0</v>
      </c>
      <c r="V65" s="279">
        <v>0</v>
      </c>
      <c r="W65" s="279">
        <v>0</v>
      </c>
      <c r="X65" s="279">
        <v>0</v>
      </c>
      <c r="Y65" s="279">
        <v>0</v>
      </c>
      <c r="Z65" s="279">
        <v>0</v>
      </c>
      <c r="AA65" s="279">
        <v>0</v>
      </c>
      <c r="AB65" s="279">
        <v>0</v>
      </c>
      <c r="AC65" s="279">
        <v>0</v>
      </c>
      <c r="AD65" s="279">
        <v>0</v>
      </c>
      <c r="AE65" s="279">
        <v>0</v>
      </c>
      <c r="AF65" s="279">
        <v>0</v>
      </c>
      <c r="AG65" s="279">
        <v>0</v>
      </c>
      <c r="AH65" s="279">
        <v>0</v>
      </c>
      <c r="AI65" s="279">
        <v>0</v>
      </c>
      <c r="AJ65" s="279">
        <v>0</v>
      </c>
      <c r="AK65" s="279">
        <v>0</v>
      </c>
      <c r="AL65" s="279">
        <v>0</v>
      </c>
      <c r="AM65" s="279">
        <v>0</v>
      </c>
      <c r="AN65" s="279">
        <v>0</v>
      </c>
      <c r="AO65" s="279">
        <v>0</v>
      </c>
      <c r="AP65" s="279">
        <v>0</v>
      </c>
      <c r="AQ65" s="279">
        <v>0</v>
      </c>
      <c r="AR65" s="279">
        <v>0</v>
      </c>
      <c r="AS65" s="279">
        <v>0</v>
      </c>
    </row>
    <row r="66" spans="1:45" s="184" customFormat="1" ht="15.75" x14ac:dyDescent="0.2">
      <c r="A66" s="237" t="s">
        <v>406</v>
      </c>
      <c r="B66" s="279">
        <v>0</v>
      </c>
      <c r="C66" s="279">
        <v>0</v>
      </c>
      <c r="D66" s="279">
        <v>0</v>
      </c>
      <c r="E66" s="279">
        <v>0</v>
      </c>
      <c r="F66" s="279">
        <v>0</v>
      </c>
      <c r="G66" s="279">
        <v>0</v>
      </c>
      <c r="H66" s="279">
        <v>0</v>
      </c>
      <c r="I66" s="279">
        <v>0</v>
      </c>
      <c r="J66" s="279">
        <v>0</v>
      </c>
      <c r="K66" s="279">
        <v>0</v>
      </c>
      <c r="L66" s="279">
        <v>0</v>
      </c>
      <c r="M66" s="279">
        <v>0</v>
      </c>
      <c r="N66" s="279">
        <v>0</v>
      </c>
      <c r="O66" s="279">
        <v>0</v>
      </c>
      <c r="P66" s="279">
        <v>0</v>
      </c>
      <c r="Q66" s="279">
        <v>0</v>
      </c>
      <c r="R66" s="279">
        <v>0</v>
      </c>
      <c r="S66" s="279">
        <v>0</v>
      </c>
      <c r="T66" s="279">
        <v>0</v>
      </c>
      <c r="U66" s="279">
        <v>0</v>
      </c>
      <c r="V66" s="279">
        <v>0</v>
      </c>
      <c r="W66" s="279">
        <v>0</v>
      </c>
      <c r="X66" s="279">
        <v>0</v>
      </c>
      <c r="Y66" s="279">
        <v>0</v>
      </c>
      <c r="Z66" s="279">
        <v>0</v>
      </c>
      <c r="AA66" s="279">
        <v>0</v>
      </c>
      <c r="AB66" s="279">
        <v>0</v>
      </c>
      <c r="AC66" s="279">
        <v>0</v>
      </c>
      <c r="AD66" s="279">
        <v>0</v>
      </c>
      <c r="AE66" s="279">
        <v>0</v>
      </c>
      <c r="AF66" s="279">
        <v>0</v>
      </c>
      <c r="AG66" s="279">
        <v>0</v>
      </c>
      <c r="AH66" s="279">
        <v>0</v>
      </c>
      <c r="AI66" s="279">
        <v>0</v>
      </c>
      <c r="AJ66" s="279">
        <v>0</v>
      </c>
      <c r="AK66" s="279">
        <v>0</v>
      </c>
      <c r="AL66" s="279">
        <v>0</v>
      </c>
      <c r="AM66" s="279">
        <v>0</v>
      </c>
      <c r="AN66" s="279">
        <v>0</v>
      </c>
      <c r="AO66" s="279">
        <v>0</v>
      </c>
      <c r="AP66" s="279">
        <v>0</v>
      </c>
      <c r="AQ66" s="279">
        <v>0</v>
      </c>
      <c r="AR66" s="279">
        <v>0</v>
      </c>
      <c r="AS66" s="279">
        <v>0</v>
      </c>
    </row>
    <row r="67" spans="1:45" s="184" customFormat="1" ht="14.25" x14ac:dyDescent="0.2">
      <c r="A67" s="238" t="s">
        <v>407</v>
      </c>
      <c r="B67" s="282">
        <f>B59+B60</f>
        <v>0</v>
      </c>
      <c r="C67" s="280">
        <f t="shared" ref="C67:AQ67" si="12">C59+C60</f>
        <v>0</v>
      </c>
      <c r="D67" s="280">
        <f t="shared" si="12"/>
        <v>0</v>
      </c>
      <c r="E67" s="280">
        <f t="shared" si="12"/>
        <v>0</v>
      </c>
      <c r="F67" s="280">
        <f t="shared" si="12"/>
        <v>0</v>
      </c>
      <c r="G67" s="280">
        <f t="shared" si="12"/>
        <v>0</v>
      </c>
      <c r="H67" s="280">
        <f t="shared" si="12"/>
        <v>0</v>
      </c>
      <c r="I67" s="280">
        <f t="shared" si="12"/>
        <v>0</v>
      </c>
      <c r="J67" s="280">
        <f t="shared" si="12"/>
        <v>0</v>
      </c>
      <c r="K67" s="280">
        <f t="shared" si="12"/>
        <v>0</v>
      </c>
      <c r="L67" s="280">
        <f t="shared" si="12"/>
        <v>0</v>
      </c>
      <c r="M67" s="280">
        <f t="shared" si="12"/>
        <v>0</v>
      </c>
      <c r="N67" s="280">
        <f t="shared" si="12"/>
        <v>0</v>
      </c>
      <c r="O67" s="280">
        <f t="shared" si="12"/>
        <v>12090502.450795582</v>
      </c>
      <c r="P67" s="280">
        <f t="shared" si="12"/>
        <v>25493724.403988533</v>
      </c>
      <c r="Q67" s="280">
        <f t="shared" si="12"/>
        <v>39940820.861829601</v>
      </c>
      <c r="R67" s="280">
        <f t="shared" si="12"/>
        <v>42200011.442238525</v>
      </c>
      <c r="S67" s="280">
        <f t="shared" si="12"/>
        <v>43972411.922812544</v>
      </c>
      <c r="T67" s="280">
        <f t="shared" si="12"/>
        <v>45187648.631621599</v>
      </c>
      <c r="U67" s="280">
        <f t="shared" si="12"/>
        <v>47606292.04411377</v>
      </c>
      <c r="V67" s="280">
        <f t="shared" si="12"/>
        <v>48470543.725878328</v>
      </c>
      <c r="W67" s="280">
        <f t="shared" si="12"/>
        <v>50829959.190360405</v>
      </c>
      <c r="X67" s="280">
        <f t="shared" si="12"/>
        <v>53550604.093910001</v>
      </c>
      <c r="Y67" s="280">
        <f t="shared" si="12"/>
        <v>55692628.257666402</v>
      </c>
      <c r="Z67" s="280">
        <f t="shared" si="12"/>
        <v>57176791.214705572</v>
      </c>
      <c r="AA67" s="280">
        <f t="shared" si="12"/>
        <v>60237146.723491982</v>
      </c>
      <c r="AB67" s="280">
        <f t="shared" si="12"/>
        <v>62646632.592431664</v>
      </c>
      <c r="AC67" s="280">
        <f t="shared" si="12"/>
        <v>64316114.072938576</v>
      </c>
      <c r="AD67" s="280">
        <f t="shared" si="12"/>
        <v>66718597.811974101</v>
      </c>
      <c r="AE67" s="280">
        <f t="shared" si="12"/>
        <v>70468941.724453062</v>
      </c>
      <c r="AF67" s="280">
        <f t="shared" si="12"/>
        <v>72346881.340541989</v>
      </c>
      <c r="AG67" s="280">
        <f t="shared" si="12"/>
        <v>76219207.369168445</v>
      </c>
      <c r="AH67" s="280">
        <f t="shared" si="12"/>
        <v>79267975.663935184</v>
      </c>
      <c r="AI67" s="280">
        <f t="shared" si="12"/>
        <v>81380402.332247436</v>
      </c>
      <c r="AJ67" s="280">
        <f t="shared" si="12"/>
        <v>85736242.478112295</v>
      </c>
      <c r="AK67" s="280">
        <f t="shared" si="12"/>
        <v>89165692.177236781</v>
      </c>
      <c r="AL67" s="280">
        <f t="shared" si="12"/>
        <v>90501884.889061183</v>
      </c>
      <c r="AM67" s="280">
        <f t="shared" si="12"/>
        <v>96441612.658899322</v>
      </c>
      <c r="AN67" s="280">
        <f t="shared" si="12"/>
        <v>100299277.16525529</v>
      </c>
      <c r="AO67" s="280">
        <f t="shared" si="12"/>
        <v>102972170.80384894</v>
      </c>
      <c r="AP67" s="280">
        <f t="shared" si="12"/>
        <v>108483698.18194014</v>
      </c>
      <c r="AQ67" s="280">
        <f t="shared" si="12"/>
        <v>112823046.10921775</v>
      </c>
      <c r="AR67" s="280">
        <f t="shared" ref="AR67:AS67" si="13">AR59+AR60</f>
        <v>117335967.95358647</v>
      </c>
      <c r="AS67" s="280">
        <f t="shared" si="13"/>
        <v>122029406.67172994</v>
      </c>
    </row>
    <row r="68" spans="1:45" s="184" customFormat="1" ht="15.75" x14ac:dyDescent="0.25">
      <c r="A68" s="237" t="s">
        <v>233</v>
      </c>
      <c r="B68" s="278"/>
      <c r="C68" s="278"/>
      <c r="D68" s="278"/>
      <c r="E68" s="278"/>
      <c r="F68" s="278"/>
      <c r="G68" s="278"/>
      <c r="H68" s="278"/>
      <c r="I68" s="278"/>
      <c r="J68" s="278"/>
      <c r="K68" s="278"/>
      <c r="L68" s="278"/>
      <c r="M68" s="278"/>
      <c r="N68" s="278"/>
      <c r="O68" s="278">
        <f>(C82+K82+M82+N82+O82)*$B$28/$B$27*0.5</f>
        <v>-3263994.6087875715</v>
      </c>
      <c r="P68" s="278">
        <f>(C82+K82+M82+N82+O82)*$B$28/$B$27</f>
        <v>-6527989.2175751431</v>
      </c>
      <c r="Q68" s="278">
        <f>P68</f>
        <v>-6527989.2175751431</v>
      </c>
      <c r="R68" s="278">
        <f t="shared" ref="R68:AS68" si="14">Q68</f>
        <v>-6527989.2175751431</v>
      </c>
      <c r="S68" s="278">
        <f t="shared" si="14"/>
        <v>-6527989.2175751431</v>
      </c>
      <c r="T68" s="278">
        <f t="shared" si="14"/>
        <v>-6527989.2175751431</v>
      </c>
      <c r="U68" s="278">
        <f t="shared" si="14"/>
        <v>-6527989.2175751431</v>
      </c>
      <c r="V68" s="278">
        <f t="shared" si="14"/>
        <v>-6527989.2175751431</v>
      </c>
      <c r="W68" s="278">
        <f t="shared" si="14"/>
        <v>-6527989.2175751431</v>
      </c>
      <c r="X68" s="278">
        <f t="shared" si="14"/>
        <v>-6527989.2175751431</v>
      </c>
      <c r="Y68" s="278">
        <f t="shared" si="14"/>
        <v>-6527989.2175751431</v>
      </c>
      <c r="Z68" s="278">
        <f t="shared" si="14"/>
        <v>-6527989.2175751431</v>
      </c>
      <c r="AA68" s="278">
        <f t="shared" si="14"/>
        <v>-6527989.2175751431</v>
      </c>
      <c r="AB68" s="278">
        <f t="shared" si="14"/>
        <v>-6527989.2175751431</v>
      </c>
      <c r="AC68" s="278">
        <f t="shared" si="14"/>
        <v>-6527989.2175751431</v>
      </c>
      <c r="AD68" s="278">
        <f t="shared" si="14"/>
        <v>-6527989.2175751431</v>
      </c>
      <c r="AE68" s="278">
        <f t="shared" si="14"/>
        <v>-6527989.2175751431</v>
      </c>
      <c r="AF68" s="278">
        <f t="shared" si="14"/>
        <v>-6527989.2175751431</v>
      </c>
      <c r="AG68" s="278">
        <f t="shared" si="14"/>
        <v>-6527989.2175751431</v>
      </c>
      <c r="AH68" s="278">
        <f t="shared" si="14"/>
        <v>-6527989.2175751431</v>
      </c>
      <c r="AI68" s="278">
        <f t="shared" si="14"/>
        <v>-6527989.2175751431</v>
      </c>
      <c r="AJ68" s="278">
        <f t="shared" si="14"/>
        <v>-6527989.2175751431</v>
      </c>
      <c r="AK68" s="278">
        <f t="shared" si="14"/>
        <v>-6527989.2175751431</v>
      </c>
      <c r="AL68" s="278">
        <f t="shared" si="14"/>
        <v>-6527989.2175751431</v>
      </c>
      <c r="AM68" s="278">
        <f t="shared" si="14"/>
        <v>-6527989.2175751431</v>
      </c>
      <c r="AN68" s="278">
        <f t="shared" si="14"/>
        <v>-6527989.2175751431</v>
      </c>
      <c r="AO68" s="278">
        <f t="shared" si="14"/>
        <v>-6527989.2175751431</v>
      </c>
      <c r="AP68" s="278">
        <f t="shared" si="14"/>
        <v>-6527989.2175751431</v>
      </c>
      <c r="AQ68" s="278">
        <f t="shared" si="14"/>
        <v>-6527989.2175751431</v>
      </c>
      <c r="AR68" s="278">
        <f t="shared" si="14"/>
        <v>-6527989.2175751431</v>
      </c>
      <c r="AS68" s="278">
        <f t="shared" si="14"/>
        <v>-6527989.2175751431</v>
      </c>
    </row>
    <row r="69" spans="1:45" s="184" customFormat="1" ht="14.25" x14ac:dyDescent="0.2">
      <c r="A69" s="238" t="s">
        <v>408</v>
      </c>
      <c r="B69" s="280">
        <f t="shared" ref="B69:AQ69" si="15">B67+B68</f>
        <v>0</v>
      </c>
      <c r="C69" s="280">
        <f t="shared" si="15"/>
        <v>0</v>
      </c>
      <c r="D69" s="280">
        <f t="shared" si="15"/>
        <v>0</v>
      </c>
      <c r="E69" s="280">
        <f t="shared" si="15"/>
        <v>0</v>
      </c>
      <c r="F69" s="280">
        <f t="shared" si="15"/>
        <v>0</v>
      </c>
      <c r="G69" s="280">
        <f t="shared" si="15"/>
        <v>0</v>
      </c>
      <c r="H69" s="280">
        <f t="shared" si="15"/>
        <v>0</v>
      </c>
      <c r="I69" s="280">
        <f t="shared" si="15"/>
        <v>0</v>
      </c>
      <c r="J69" s="280">
        <f t="shared" si="15"/>
        <v>0</v>
      </c>
      <c r="K69" s="280">
        <f t="shared" si="15"/>
        <v>0</v>
      </c>
      <c r="L69" s="280">
        <f t="shared" si="15"/>
        <v>0</v>
      </c>
      <c r="M69" s="280">
        <f t="shared" si="15"/>
        <v>0</v>
      </c>
      <c r="N69" s="280">
        <f>N67+N68</f>
        <v>0</v>
      </c>
      <c r="O69" s="280">
        <f t="shared" si="15"/>
        <v>8826507.8420080096</v>
      </c>
      <c r="P69" s="280">
        <f t="shared" si="15"/>
        <v>18965735.186413389</v>
      </c>
      <c r="Q69" s="280">
        <f t="shared" si="15"/>
        <v>33412831.644254457</v>
      </c>
      <c r="R69" s="280">
        <f t="shared" si="15"/>
        <v>35672022.224663384</v>
      </c>
      <c r="S69" s="280">
        <f t="shared" si="15"/>
        <v>37444422.705237404</v>
      </c>
      <c r="T69" s="280">
        <f t="shared" si="15"/>
        <v>38659659.414046459</v>
      </c>
      <c r="U69" s="280">
        <f t="shared" si="15"/>
        <v>41078302.82653863</v>
      </c>
      <c r="V69" s="280">
        <f t="shared" si="15"/>
        <v>41942554.508303188</v>
      </c>
      <c r="W69" s="280">
        <f t="shared" si="15"/>
        <v>44301969.972785264</v>
      </c>
      <c r="X69" s="280">
        <f t="shared" si="15"/>
        <v>47022614.876334861</v>
      </c>
      <c r="Y69" s="280">
        <f t="shared" si="15"/>
        <v>49164639.040091261</v>
      </c>
      <c r="Z69" s="280">
        <f t="shared" si="15"/>
        <v>50648801.997130431</v>
      </c>
      <c r="AA69" s="280">
        <f t="shared" si="15"/>
        <v>53709157.505916841</v>
      </c>
      <c r="AB69" s="280">
        <f t="shared" si="15"/>
        <v>56118643.374856524</v>
      </c>
      <c r="AC69" s="280">
        <f t="shared" si="15"/>
        <v>57788124.855363436</v>
      </c>
      <c r="AD69" s="280">
        <f t="shared" si="15"/>
        <v>60190608.59439896</v>
      </c>
      <c r="AE69" s="280">
        <f t="shared" si="15"/>
        <v>63940952.506877922</v>
      </c>
      <c r="AF69" s="280">
        <f t="shared" si="15"/>
        <v>65818892.122966848</v>
      </c>
      <c r="AG69" s="280">
        <f t="shared" si="15"/>
        <v>69691218.151593298</v>
      </c>
      <c r="AH69" s="280">
        <f t="shared" si="15"/>
        <v>72739986.446360037</v>
      </c>
      <c r="AI69" s="280">
        <f t="shared" si="15"/>
        <v>74852413.114672288</v>
      </c>
      <c r="AJ69" s="280">
        <f t="shared" si="15"/>
        <v>79208253.260537148</v>
      </c>
      <c r="AK69" s="280">
        <f t="shared" si="15"/>
        <v>82637702.959661633</v>
      </c>
      <c r="AL69" s="280">
        <f t="shared" si="15"/>
        <v>83973895.671486035</v>
      </c>
      <c r="AM69" s="280">
        <f t="shared" si="15"/>
        <v>89913623.441324174</v>
      </c>
      <c r="AN69" s="280">
        <f t="shared" si="15"/>
        <v>93771287.947680146</v>
      </c>
      <c r="AO69" s="280">
        <f t="shared" si="15"/>
        <v>96444181.586273789</v>
      </c>
      <c r="AP69" s="280">
        <f t="shared" si="15"/>
        <v>101955708.96436499</v>
      </c>
      <c r="AQ69" s="280">
        <f t="shared" si="15"/>
        <v>106295056.8916426</v>
      </c>
      <c r="AR69" s="280">
        <f t="shared" ref="AR69:AS69" si="16">AR67+AR68</f>
        <v>110807978.73601133</v>
      </c>
      <c r="AS69" s="280">
        <f t="shared" si="16"/>
        <v>115501417.45415479</v>
      </c>
    </row>
    <row r="70" spans="1:45" s="184" customFormat="1" ht="15.75" x14ac:dyDescent="0.2">
      <c r="A70" s="237" t="s">
        <v>232</v>
      </c>
      <c r="B70" s="279">
        <v>0</v>
      </c>
      <c r="C70" s="279">
        <v>0</v>
      </c>
      <c r="D70" s="279">
        <v>0</v>
      </c>
      <c r="E70" s="279">
        <v>0</v>
      </c>
      <c r="F70" s="279">
        <v>0</v>
      </c>
      <c r="G70" s="279">
        <v>0</v>
      </c>
      <c r="H70" s="279">
        <v>0</v>
      </c>
      <c r="I70" s="279">
        <v>0</v>
      </c>
      <c r="J70" s="279">
        <v>0</v>
      </c>
      <c r="K70" s="279">
        <v>0</v>
      </c>
      <c r="L70" s="279">
        <v>0</v>
      </c>
      <c r="M70" s="279">
        <v>0</v>
      </c>
      <c r="N70" s="279">
        <v>0</v>
      </c>
      <c r="O70" s="279">
        <v>0</v>
      </c>
      <c r="P70" s="279">
        <v>0</v>
      </c>
      <c r="Q70" s="279">
        <v>0</v>
      </c>
      <c r="R70" s="279">
        <v>0</v>
      </c>
      <c r="S70" s="279">
        <v>0</v>
      </c>
      <c r="T70" s="279">
        <v>0</v>
      </c>
      <c r="U70" s="279">
        <v>0</v>
      </c>
      <c r="V70" s="279">
        <v>0</v>
      </c>
      <c r="W70" s="279">
        <v>0</v>
      </c>
      <c r="X70" s="279">
        <v>0</v>
      </c>
      <c r="Y70" s="279">
        <v>0</v>
      </c>
      <c r="Z70" s="279">
        <v>0</v>
      </c>
      <c r="AA70" s="279">
        <v>0</v>
      </c>
      <c r="AB70" s="279">
        <v>0</v>
      </c>
      <c r="AC70" s="279">
        <v>0</v>
      </c>
      <c r="AD70" s="279">
        <v>0</v>
      </c>
      <c r="AE70" s="279">
        <v>0</v>
      </c>
      <c r="AF70" s="279">
        <v>0</v>
      </c>
      <c r="AG70" s="279">
        <v>0</v>
      </c>
      <c r="AH70" s="279">
        <v>0</v>
      </c>
      <c r="AI70" s="279">
        <v>0</v>
      </c>
      <c r="AJ70" s="279">
        <v>0</v>
      </c>
      <c r="AK70" s="279">
        <v>0</v>
      </c>
      <c r="AL70" s="279">
        <v>0</v>
      </c>
      <c r="AM70" s="279">
        <v>0</v>
      </c>
      <c r="AN70" s="279">
        <v>0</v>
      </c>
      <c r="AO70" s="279">
        <v>0</v>
      </c>
      <c r="AP70" s="279">
        <v>0</v>
      </c>
      <c r="AQ70" s="279">
        <v>0</v>
      </c>
      <c r="AR70" s="279">
        <v>0</v>
      </c>
      <c r="AS70" s="279">
        <v>0</v>
      </c>
    </row>
    <row r="71" spans="1:45" s="184" customFormat="1" ht="14.25" x14ac:dyDescent="0.2">
      <c r="A71" s="238" t="s">
        <v>236</v>
      </c>
      <c r="B71" s="280">
        <f t="shared" ref="B71:AQ71" si="17">B69+B70</f>
        <v>0</v>
      </c>
      <c r="C71" s="280">
        <f t="shared" si="17"/>
        <v>0</v>
      </c>
      <c r="D71" s="280">
        <f t="shared" si="17"/>
        <v>0</v>
      </c>
      <c r="E71" s="280">
        <f t="shared" si="17"/>
        <v>0</v>
      </c>
      <c r="F71" s="280">
        <f t="shared" si="17"/>
        <v>0</v>
      </c>
      <c r="G71" s="280">
        <f t="shared" si="17"/>
        <v>0</v>
      </c>
      <c r="H71" s="280">
        <f t="shared" si="17"/>
        <v>0</v>
      </c>
      <c r="I71" s="280">
        <f t="shared" si="17"/>
        <v>0</v>
      </c>
      <c r="J71" s="280">
        <f t="shared" si="17"/>
        <v>0</v>
      </c>
      <c r="K71" s="280">
        <f t="shared" si="17"/>
        <v>0</v>
      </c>
      <c r="L71" s="280">
        <f t="shared" si="17"/>
        <v>0</v>
      </c>
      <c r="M71" s="280">
        <f t="shared" si="17"/>
        <v>0</v>
      </c>
      <c r="N71" s="280">
        <f t="shared" si="17"/>
        <v>0</v>
      </c>
      <c r="O71" s="280">
        <f t="shared" si="17"/>
        <v>8826507.8420080096</v>
      </c>
      <c r="P71" s="280">
        <f t="shared" si="17"/>
        <v>18965735.186413389</v>
      </c>
      <c r="Q71" s="280">
        <f t="shared" si="17"/>
        <v>33412831.644254457</v>
      </c>
      <c r="R71" s="280">
        <f t="shared" si="17"/>
        <v>35672022.224663384</v>
      </c>
      <c r="S71" s="280">
        <f t="shared" si="17"/>
        <v>37444422.705237404</v>
      </c>
      <c r="T71" s="280">
        <f t="shared" si="17"/>
        <v>38659659.414046459</v>
      </c>
      <c r="U71" s="280">
        <f t="shared" si="17"/>
        <v>41078302.82653863</v>
      </c>
      <c r="V71" s="280">
        <f t="shared" si="17"/>
        <v>41942554.508303188</v>
      </c>
      <c r="W71" s="280">
        <f t="shared" si="17"/>
        <v>44301969.972785264</v>
      </c>
      <c r="X71" s="280">
        <f t="shared" si="17"/>
        <v>47022614.876334861</v>
      </c>
      <c r="Y71" s="280">
        <f t="shared" si="17"/>
        <v>49164639.040091261</v>
      </c>
      <c r="Z71" s="280">
        <f t="shared" si="17"/>
        <v>50648801.997130431</v>
      </c>
      <c r="AA71" s="280">
        <f t="shared" si="17"/>
        <v>53709157.505916841</v>
      </c>
      <c r="AB71" s="280">
        <f t="shared" si="17"/>
        <v>56118643.374856524</v>
      </c>
      <c r="AC71" s="280">
        <f t="shared" si="17"/>
        <v>57788124.855363436</v>
      </c>
      <c r="AD71" s="280">
        <f t="shared" si="17"/>
        <v>60190608.59439896</v>
      </c>
      <c r="AE71" s="280">
        <f t="shared" si="17"/>
        <v>63940952.506877922</v>
      </c>
      <c r="AF71" s="280">
        <f t="shared" si="17"/>
        <v>65818892.122966848</v>
      </c>
      <c r="AG71" s="280">
        <f t="shared" si="17"/>
        <v>69691218.151593298</v>
      </c>
      <c r="AH71" s="280">
        <f t="shared" si="17"/>
        <v>72739986.446360037</v>
      </c>
      <c r="AI71" s="280">
        <f t="shared" si="17"/>
        <v>74852413.114672288</v>
      </c>
      <c r="AJ71" s="280">
        <f t="shared" si="17"/>
        <v>79208253.260537148</v>
      </c>
      <c r="AK71" s="280">
        <f t="shared" si="17"/>
        <v>82637702.959661633</v>
      </c>
      <c r="AL71" s="280">
        <f t="shared" si="17"/>
        <v>83973895.671486035</v>
      </c>
      <c r="AM71" s="280">
        <f t="shared" si="17"/>
        <v>89913623.441324174</v>
      </c>
      <c r="AN71" s="280">
        <f t="shared" si="17"/>
        <v>93771287.947680146</v>
      </c>
      <c r="AO71" s="280">
        <f t="shared" si="17"/>
        <v>96444181.586273789</v>
      </c>
      <c r="AP71" s="280">
        <f t="shared" si="17"/>
        <v>101955708.96436499</v>
      </c>
      <c r="AQ71" s="280">
        <f t="shared" si="17"/>
        <v>106295056.8916426</v>
      </c>
      <c r="AR71" s="280">
        <f t="shared" ref="AR71:AS71" si="18">AR69+AR70</f>
        <v>110807978.73601133</v>
      </c>
      <c r="AS71" s="280">
        <f t="shared" si="18"/>
        <v>115501417.45415479</v>
      </c>
    </row>
    <row r="72" spans="1:45" s="184" customFormat="1" ht="15.75" x14ac:dyDescent="0.25">
      <c r="A72" s="237" t="s">
        <v>231</v>
      </c>
      <c r="B72" s="278">
        <f t="shared" ref="B72:AQ72" si="19">-B71*$B$36</f>
        <v>0</v>
      </c>
      <c r="C72" s="278">
        <f t="shared" si="19"/>
        <v>0</v>
      </c>
      <c r="D72" s="278">
        <f t="shared" si="19"/>
        <v>0</v>
      </c>
      <c r="E72" s="278">
        <f t="shared" si="19"/>
        <v>0</v>
      </c>
      <c r="F72" s="278">
        <f t="shared" si="19"/>
        <v>0</v>
      </c>
      <c r="G72" s="278">
        <f t="shared" si="19"/>
        <v>0</v>
      </c>
      <c r="H72" s="278">
        <f t="shared" si="19"/>
        <v>0</v>
      </c>
      <c r="I72" s="278">
        <f t="shared" si="19"/>
        <v>0</v>
      </c>
      <c r="J72" s="278">
        <f t="shared" si="19"/>
        <v>0</v>
      </c>
      <c r="K72" s="278">
        <f t="shared" si="19"/>
        <v>0</v>
      </c>
      <c r="L72" s="278">
        <f t="shared" si="19"/>
        <v>0</v>
      </c>
      <c r="M72" s="278">
        <f t="shared" si="19"/>
        <v>0</v>
      </c>
      <c r="N72" s="278">
        <f>-N71*$B$36</f>
        <v>0</v>
      </c>
      <c r="O72" s="278">
        <f t="shared" si="19"/>
        <v>-1765301.5684016021</v>
      </c>
      <c r="P72" s="278">
        <f t="shared" si="19"/>
        <v>-3793147.0372826778</v>
      </c>
      <c r="Q72" s="278">
        <f t="shared" si="19"/>
        <v>-6682566.3288508914</v>
      </c>
      <c r="R72" s="278">
        <f t="shared" si="19"/>
        <v>-7134404.4449326769</v>
      </c>
      <c r="S72" s="278">
        <f t="shared" si="19"/>
        <v>-7488884.5410474809</v>
      </c>
      <c r="T72" s="278">
        <f t="shared" si="19"/>
        <v>-7731931.8828092925</v>
      </c>
      <c r="U72" s="278">
        <f t="shared" si="19"/>
        <v>-8215660.5653077262</v>
      </c>
      <c r="V72" s="278">
        <f t="shared" si="19"/>
        <v>-8388510.9016606379</v>
      </c>
      <c r="W72" s="278">
        <f t="shared" si="19"/>
        <v>-8860393.9945570529</v>
      </c>
      <c r="X72" s="278">
        <f t="shared" si="19"/>
        <v>-9404522.9752669726</v>
      </c>
      <c r="Y72" s="278">
        <f t="shared" si="19"/>
        <v>-9832927.8080182523</v>
      </c>
      <c r="Z72" s="278">
        <f t="shared" si="19"/>
        <v>-10129760.399426088</v>
      </c>
      <c r="AA72" s="278">
        <f t="shared" si="19"/>
        <v>-10741831.501183368</v>
      </c>
      <c r="AB72" s="278">
        <f t="shared" si="19"/>
        <v>-11223728.674971305</v>
      </c>
      <c r="AC72" s="278">
        <f t="shared" si="19"/>
        <v>-11557624.971072689</v>
      </c>
      <c r="AD72" s="278">
        <f t="shared" si="19"/>
        <v>-12038121.718879793</v>
      </c>
      <c r="AE72" s="278">
        <f t="shared" si="19"/>
        <v>-12788190.501375586</v>
      </c>
      <c r="AF72" s="278">
        <f t="shared" si="19"/>
        <v>-13163778.42459337</v>
      </c>
      <c r="AG72" s="278">
        <f t="shared" si="19"/>
        <v>-13938243.63031866</v>
      </c>
      <c r="AH72" s="278">
        <f t="shared" si="19"/>
        <v>-14547997.289272008</v>
      </c>
      <c r="AI72" s="278">
        <f t="shared" si="19"/>
        <v>-14970482.622934459</v>
      </c>
      <c r="AJ72" s="278">
        <f t="shared" si="19"/>
        <v>-15841650.652107431</v>
      </c>
      <c r="AK72" s="278">
        <f t="shared" si="19"/>
        <v>-16527540.591932327</v>
      </c>
      <c r="AL72" s="278">
        <f t="shared" si="19"/>
        <v>-16794779.134297207</v>
      </c>
      <c r="AM72" s="278">
        <f t="shared" si="19"/>
        <v>-17982724.688264836</v>
      </c>
      <c r="AN72" s="278">
        <f t="shared" si="19"/>
        <v>-18754257.58953603</v>
      </c>
      <c r="AO72" s="278">
        <f t="shared" si="19"/>
        <v>-19288836.317254759</v>
      </c>
      <c r="AP72" s="278">
        <f t="shared" si="19"/>
        <v>-20391141.792872999</v>
      </c>
      <c r="AQ72" s="278">
        <f t="shared" si="19"/>
        <v>-21259011.378328521</v>
      </c>
      <c r="AR72" s="278">
        <f t="shared" ref="AR72:AS72" si="20">-AR71*$B$36</f>
        <v>-22161595.747202266</v>
      </c>
      <c r="AS72" s="278">
        <f t="shared" si="20"/>
        <v>-23100283.490830958</v>
      </c>
    </row>
    <row r="73" spans="1:45" s="184" customFormat="1" thickBot="1" x14ac:dyDescent="0.25">
      <c r="A73" s="239" t="s">
        <v>235</v>
      </c>
      <c r="B73" s="281">
        <f t="shared" ref="B73:AQ73" si="21">B71+B72</f>
        <v>0</v>
      </c>
      <c r="C73" s="281">
        <f t="shared" si="21"/>
        <v>0</v>
      </c>
      <c r="D73" s="281">
        <f t="shared" si="21"/>
        <v>0</v>
      </c>
      <c r="E73" s="281">
        <f t="shared" si="21"/>
        <v>0</v>
      </c>
      <c r="F73" s="281">
        <f t="shared" si="21"/>
        <v>0</v>
      </c>
      <c r="G73" s="281">
        <f t="shared" si="21"/>
        <v>0</v>
      </c>
      <c r="H73" s="281">
        <f t="shared" si="21"/>
        <v>0</v>
      </c>
      <c r="I73" s="281">
        <f t="shared" si="21"/>
        <v>0</v>
      </c>
      <c r="J73" s="281">
        <f t="shared" si="21"/>
        <v>0</v>
      </c>
      <c r="K73" s="281">
        <f t="shared" si="21"/>
        <v>0</v>
      </c>
      <c r="L73" s="281">
        <f t="shared" si="21"/>
        <v>0</v>
      </c>
      <c r="M73" s="281">
        <f t="shared" si="21"/>
        <v>0</v>
      </c>
      <c r="N73" s="281">
        <f t="shared" si="21"/>
        <v>0</v>
      </c>
      <c r="O73" s="281">
        <f t="shared" si="21"/>
        <v>7061206.2736064075</v>
      </c>
      <c r="P73" s="281">
        <f t="shared" si="21"/>
        <v>15172588.149130711</v>
      </c>
      <c r="Q73" s="281">
        <f t="shared" si="21"/>
        <v>26730265.315403566</v>
      </c>
      <c r="R73" s="281">
        <f t="shared" si="21"/>
        <v>28537617.779730707</v>
      </c>
      <c r="S73" s="281">
        <f t="shared" si="21"/>
        <v>29955538.164189924</v>
      </c>
      <c r="T73" s="281">
        <f t="shared" si="21"/>
        <v>30927727.531237166</v>
      </c>
      <c r="U73" s="281">
        <f t="shared" si="21"/>
        <v>32862642.261230905</v>
      </c>
      <c r="V73" s="281">
        <f t="shared" si="21"/>
        <v>33554043.606642552</v>
      </c>
      <c r="W73" s="281">
        <f t="shared" si="21"/>
        <v>35441575.978228211</v>
      </c>
      <c r="X73" s="281">
        <f t="shared" si="21"/>
        <v>37618091.90106789</v>
      </c>
      <c r="Y73" s="281">
        <f t="shared" si="21"/>
        <v>39331711.232073009</v>
      </c>
      <c r="Z73" s="281">
        <f t="shared" si="21"/>
        <v>40519041.597704343</v>
      </c>
      <c r="AA73" s="281">
        <f t="shared" si="21"/>
        <v>42967326.004733473</v>
      </c>
      <c r="AB73" s="281">
        <f t="shared" si="21"/>
        <v>44894914.699885219</v>
      </c>
      <c r="AC73" s="281">
        <f t="shared" si="21"/>
        <v>46230499.884290747</v>
      </c>
      <c r="AD73" s="281">
        <f t="shared" si="21"/>
        <v>48152486.875519171</v>
      </c>
      <c r="AE73" s="281">
        <f t="shared" si="21"/>
        <v>51152762.005502336</v>
      </c>
      <c r="AF73" s="281">
        <f t="shared" si="21"/>
        <v>52655113.698373482</v>
      </c>
      <c r="AG73" s="281">
        <f t="shared" si="21"/>
        <v>55752974.521274641</v>
      </c>
      <c r="AH73" s="281">
        <f t="shared" si="21"/>
        <v>58191989.157088026</v>
      </c>
      <c r="AI73" s="281">
        <f t="shared" si="21"/>
        <v>59881930.491737828</v>
      </c>
      <c r="AJ73" s="281">
        <f t="shared" si="21"/>
        <v>63366602.608429715</v>
      </c>
      <c r="AK73" s="281">
        <f t="shared" si="21"/>
        <v>66110162.367729306</v>
      </c>
      <c r="AL73" s="281">
        <f t="shared" si="21"/>
        <v>67179116.537188828</v>
      </c>
      <c r="AM73" s="281">
        <f t="shared" si="21"/>
        <v>71930898.753059343</v>
      </c>
      <c r="AN73" s="281">
        <f t="shared" si="21"/>
        <v>75017030.358144119</v>
      </c>
      <c r="AO73" s="281">
        <f t="shared" si="21"/>
        <v>77155345.269019037</v>
      </c>
      <c r="AP73" s="281">
        <f t="shared" si="21"/>
        <v>81564567.171491995</v>
      </c>
      <c r="AQ73" s="281">
        <f t="shared" si="21"/>
        <v>85036045.513314083</v>
      </c>
      <c r="AR73" s="281">
        <f t="shared" ref="AR73:AS73" si="22">AR71+AR72</f>
        <v>88646382.988809064</v>
      </c>
      <c r="AS73" s="281">
        <f t="shared" si="22"/>
        <v>92401133.963323832</v>
      </c>
    </row>
    <row r="74" spans="1:45" s="184" customFormat="1" ht="16.5" thickBot="1" x14ac:dyDescent="0.25">
      <c r="A74" s="229"/>
      <c r="B74" s="240">
        <v>0</v>
      </c>
      <c r="C74" s="240">
        <v>0</v>
      </c>
      <c r="D74" s="240">
        <v>0</v>
      </c>
      <c r="E74" s="240">
        <v>0</v>
      </c>
      <c r="F74" s="240">
        <v>0</v>
      </c>
      <c r="G74" s="240">
        <v>0</v>
      </c>
      <c r="H74" s="240">
        <v>0</v>
      </c>
      <c r="I74" s="240">
        <v>0</v>
      </c>
      <c r="J74" s="240">
        <v>0</v>
      </c>
      <c r="K74" s="240">
        <v>0</v>
      </c>
      <c r="L74" s="240">
        <v>0.5</v>
      </c>
      <c r="M74" s="240">
        <v>1.5</v>
      </c>
      <c r="N74" s="240">
        <v>2.5</v>
      </c>
      <c r="O74" s="240">
        <v>3.5</v>
      </c>
      <c r="P74" s="240">
        <v>4.5</v>
      </c>
      <c r="Q74" s="240">
        <v>5.5</v>
      </c>
      <c r="R74" s="240">
        <v>6.5</v>
      </c>
      <c r="S74" s="240">
        <v>7.5</v>
      </c>
      <c r="T74" s="240">
        <v>8.5</v>
      </c>
      <c r="U74" s="240">
        <v>9.5</v>
      </c>
      <c r="V74" s="240">
        <v>10.5</v>
      </c>
      <c r="W74" s="240">
        <v>11.5</v>
      </c>
      <c r="X74" s="240">
        <v>12.5</v>
      </c>
      <c r="Y74" s="240">
        <v>13.5</v>
      </c>
      <c r="Z74" s="240">
        <v>14.5</v>
      </c>
      <c r="AA74" s="240">
        <v>15.5</v>
      </c>
      <c r="AB74" s="240">
        <v>16.5</v>
      </c>
      <c r="AC74" s="240">
        <v>17.5</v>
      </c>
      <c r="AD74" s="240">
        <v>18.5</v>
      </c>
      <c r="AE74" s="240">
        <v>19.5</v>
      </c>
      <c r="AF74" s="240">
        <v>20.5</v>
      </c>
      <c r="AG74" s="240">
        <v>21.5</v>
      </c>
      <c r="AH74" s="240">
        <v>22.5</v>
      </c>
      <c r="AI74" s="240">
        <v>23.5</v>
      </c>
      <c r="AJ74" s="240">
        <v>24.5</v>
      </c>
      <c r="AK74" s="240">
        <v>25.5</v>
      </c>
      <c r="AL74" s="240">
        <v>26.5</v>
      </c>
      <c r="AM74" s="240">
        <v>27.5</v>
      </c>
      <c r="AN74" s="240">
        <v>28.5</v>
      </c>
      <c r="AO74" s="240">
        <v>29.5</v>
      </c>
      <c r="AP74" s="240">
        <v>30.5</v>
      </c>
      <c r="AQ74" s="240">
        <v>31.5</v>
      </c>
      <c r="AR74" s="240">
        <v>32.5</v>
      </c>
      <c r="AS74" s="240">
        <v>33.5</v>
      </c>
    </row>
    <row r="75" spans="1:45" s="184" customFormat="1" ht="15.75" x14ac:dyDescent="0.2">
      <c r="A75" s="231" t="s">
        <v>234</v>
      </c>
      <c r="B75" s="225">
        <v>1</v>
      </c>
      <c r="C75" s="225">
        <v>2</v>
      </c>
      <c r="D75" s="225">
        <v>3</v>
      </c>
      <c r="E75" s="225">
        <v>4</v>
      </c>
      <c r="F75" s="225">
        <v>5</v>
      </c>
      <c r="G75" s="225">
        <v>6</v>
      </c>
      <c r="H75" s="225">
        <v>7</v>
      </c>
      <c r="I75" s="225">
        <v>8</v>
      </c>
      <c r="J75" s="225">
        <v>9</v>
      </c>
      <c r="K75" s="225">
        <v>10</v>
      </c>
      <c r="L75" s="225">
        <v>11</v>
      </c>
      <c r="M75" s="225">
        <v>12</v>
      </c>
      <c r="N75" s="225">
        <v>13</v>
      </c>
      <c r="O75" s="225">
        <v>14</v>
      </c>
      <c r="P75" s="225">
        <v>15</v>
      </c>
      <c r="Q75" s="225">
        <v>16</v>
      </c>
      <c r="R75" s="225">
        <v>17</v>
      </c>
      <c r="S75" s="225">
        <v>18</v>
      </c>
      <c r="T75" s="225">
        <v>19</v>
      </c>
      <c r="U75" s="225">
        <v>20</v>
      </c>
      <c r="V75" s="225">
        <v>21</v>
      </c>
      <c r="W75" s="225">
        <v>22</v>
      </c>
      <c r="X75" s="225">
        <v>23</v>
      </c>
      <c r="Y75" s="225">
        <v>24</v>
      </c>
      <c r="Z75" s="225">
        <v>25</v>
      </c>
      <c r="AA75" s="225">
        <v>26</v>
      </c>
      <c r="AB75" s="225">
        <v>27</v>
      </c>
      <c r="AC75" s="225">
        <v>28</v>
      </c>
      <c r="AD75" s="225">
        <v>29</v>
      </c>
      <c r="AE75" s="225">
        <v>30</v>
      </c>
      <c r="AF75" s="225">
        <v>31</v>
      </c>
      <c r="AG75" s="225">
        <v>32</v>
      </c>
      <c r="AH75" s="225">
        <v>33</v>
      </c>
      <c r="AI75" s="225">
        <v>34</v>
      </c>
      <c r="AJ75" s="225">
        <v>35</v>
      </c>
      <c r="AK75" s="225">
        <v>36</v>
      </c>
      <c r="AL75" s="225">
        <v>37</v>
      </c>
      <c r="AM75" s="225">
        <v>38</v>
      </c>
      <c r="AN75" s="225">
        <v>39</v>
      </c>
      <c r="AO75" s="225">
        <v>40</v>
      </c>
      <c r="AP75" s="225">
        <v>41</v>
      </c>
      <c r="AQ75" s="225">
        <v>42</v>
      </c>
      <c r="AR75" s="225">
        <v>43</v>
      </c>
      <c r="AS75" s="225">
        <v>44</v>
      </c>
    </row>
    <row r="76" spans="1:45" s="184" customFormat="1" ht="14.25" x14ac:dyDescent="0.2">
      <c r="A76" s="235" t="s">
        <v>408</v>
      </c>
      <c r="B76" s="280">
        <f>B69</f>
        <v>0</v>
      </c>
      <c r="C76" s="280">
        <f t="shared" ref="C76:AQ76" si="23">C69</f>
        <v>0</v>
      </c>
      <c r="D76" s="280">
        <f t="shared" si="23"/>
        <v>0</v>
      </c>
      <c r="E76" s="280">
        <f t="shared" si="23"/>
        <v>0</v>
      </c>
      <c r="F76" s="280">
        <f t="shared" si="23"/>
        <v>0</v>
      </c>
      <c r="G76" s="280">
        <f t="shared" si="23"/>
        <v>0</v>
      </c>
      <c r="H76" s="280">
        <f t="shared" si="23"/>
        <v>0</v>
      </c>
      <c r="I76" s="280">
        <f t="shared" si="23"/>
        <v>0</v>
      </c>
      <c r="J76" s="280">
        <f t="shared" si="23"/>
        <v>0</v>
      </c>
      <c r="K76" s="280">
        <f t="shared" si="23"/>
        <v>0</v>
      </c>
      <c r="L76" s="280">
        <f t="shared" si="23"/>
        <v>0</v>
      </c>
      <c r="M76" s="280">
        <f t="shared" si="23"/>
        <v>0</v>
      </c>
      <c r="N76" s="280">
        <f t="shared" si="23"/>
        <v>0</v>
      </c>
      <c r="O76" s="280">
        <f t="shared" si="23"/>
        <v>8826507.8420080096</v>
      </c>
      <c r="P76" s="280">
        <f t="shared" si="23"/>
        <v>18965735.186413389</v>
      </c>
      <c r="Q76" s="280">
        <f t="shared" si="23"/>
        <v>33412831.644254457</v>
      </c>
      <c r="R76" s="280">
        <f t="shared" si="23"/>
        <v>35672022.224663384</v>
      </c>
      <c r="S76" s="280">
        <f t="shared" si="23"/>
        <v>37444422.705237404</v>
      </c>
      <c r="T76" s="280">
        <f t="shared" si="23"/>
        <v>38659659.414046459</v>
      </c>
      <c r="U76" s="280">
        <f t="shared" si="23"/>
        <v>41078302.82653863</v>
      </c>
      <c r="V76" s="280">
        <f t="shared" si="23"/>
        <v>41942554.508303188</v>
      </c>
      <c r="W76" s="280">
        <f t="shared" si="23"/>
        <v>44301969.972785264</v>
      </c>
      <c r="X76" s="280">
        <f t="shared" si="23"/>
        <v>47022614.876334861</v>
      </c>
      <c r="Y76" s="280">
        <f t="shared" si="23"/>
        <v>49164639.040091261</v>
      </c>
      <c r="Z76" s="280">
        <f t="shared" si="23"/>
        <v>50648801.997130431</v>
      </c>
      <c r="AA76" s="280">
        <f t="shared" si="23"/>
        <v>53709157.505916841</v>
      </c>
      <c r="AB76" s="280">
        <f t="shared" si="23"/>
        <v>56118643.374856524</v>
      </c>
      <c r="AC76" s="280">
        <f t="shared" si="23"/>
        <v>57788124.855363436</v>
      </c>
      <c r="AD76" s="280">
        <f t="shared" si="23"/>
        <v>60190608.59439896</v>
      </c>
      <c r="AE76" s="280">
        <f t="shared" si="23"/>
        <v>63940952.506877922</v>
      </c>
      <c r="AF76" s="280">
        <f t="shared" si="23"/>
        <v>65818892.122966848</v>
      </c>
      <c r="AG76" s="280">
        <f t="shared" si="23"/>
        <v>69691218.151593298</v>
      </c>
      <c r="AH76" s="280">
        <f t="shared" si="23"/>
        <v>72739986.446360037</v>
      </c>
      <c r="AI76" s="280">
        <f t="shared" si="23"/>
        <v>74852413.114672288</v>
      </c>
      <c r="AJ76" s="280">
        <f t="shared" si="23"/>
        <v>79208253.260537148</v>
      </c>
      <c r="AK76" s="280">
        <f t="shared" si="23"/>
        <v>82637702.959661633</v>
      </c>
      <c r="AL76" s="280">
        <f t="shared" si="23"/>
        <v>83973895.671486035</v>
      </c>
      <c r="AM76" s="280">
        <f t="shared" si="23"/>
        <v>89913623.441324174</v>
      </c>
      <c r="AN76" s="280">
        <f t="shared" si="23"/>
        <v>93771287.947680146</v>
      </c>
      <c r="AO76" s="280">
        <f t="shared" si="23"/>
        <v>96444181.586273789</v>
      </c>
      <c r="AP76" s="280">
        <f t="shared" si="23"/>
        <v>101955708.96436499</v>
      </c>
      <c r="AQ76" s="280">
        <f t="shared" si="23"/>
        <v>106295056.8916426</v>
      </c>
      <c r="AR76" s="280">
        <f t="shared" ref="AR76:AS76" si="24">AR69</f>
        <v>110807978.73601133</v>
      </c>
      <c r="AS76" s="280">
        <f t="shared" si="24"/>
        <v>115501417.45415479</v>
      </c>
    </row>
    <row r="77" spans="1:45" s="184" customFormat="1" ht="15.75" x14ac:dyDescent="0.25">
      <c r="A77" s="237" t="s">
        <v>233</v>
      </c>
      <c r="B77" s="278">
        <f>-B68</f>
        <v>0</v>
      </c>
      <c r="C77" s="278">
        <f t="shared" ref="C77:AQ77" si="25">-C68</f>
        <v>0</v>
      </c>
      <c r="D77" s="278">
        <f t="shared" si="25"/>
        <v>0</v>
      </c>
      <c r="E77" s="278">
        <f t="shared" si="25"/>
        <v>0</v>
      </c>
      <c r="F77" s="278">
        <f t="shared" si="25"/>
        <v>0</v>
      </c>
      <c r="G77" s="278">
        <f t="shared" si="25"/>
        <v>0</v>
      </c>
      <c r="H77" s="278">
        <f t="shared" si="25"/>
        <v>0</v>
      </c>
      <c r="I77" s="278">
        <f t="shared" si="25"/>
        <v>0</v>
      </c>
      <c r="J77" s="278">
        <f t="shared" si="25"/>
        <v>0</v>
      </c>
      <c r="K77" s="278">
        <f t="shared" si="25"/>
        <v>0</v>
      </c>
      <c r="L77" s="278">
        <f t="shared" si="25"/>
        <v>0</v>
      </c>
      <c r="M77" s="278">
        <f t="shared" si="25"/>
        <v>0</v>
      </c>
      <c r="N77" s="278">
        <f t="shared" si="25"/>
        <v>0</v>
      </c>
      <c r="O77" s="278">
        <f t="shared" si="25"/>
        <v>3263994.6087875715</v>
      </c>
      <c r="P77" s="278">
        <f t="shared" si="25"/>
        <v>6527989.2175751431</v>
      </c>
      <c r="Q77" s="278">
        <f t="shared" si="25"/>
        <v>6527989.2175751431</v>
      </c>
      <c r="R77" s="278">
        <f t="shared" si="25"/>
        <v>6527989.2175751431</v>
      </c>
      <c r="S77" s="278">
        <f t="shared" si="25"/>
        <v>6527989.2175751431</v>
      </c>
      <c r="T77" s="278">
        <f t="shared" si="25"/>
        <v>6527989.2175751431</v>
      </c>
      <c r="U77" s="278">
        <f t="shared" si="25"/>
        <v>6527989.2175751431</v>
      </c>
      <c r="V77" s="278">
        <f t="shared" si="25"/>
        <v>6527989.2175751431</v>
      </c>
      <c r="W77" s="278">
        <f t="shared" si="25"/>
        <v>6527989.2175751431</v>
      </c>
      <c r="X77" s="278">
        <f t="shared" si="25"/>
        <v>6527989.2175751431</v>
      </c>
      <c r="Y77" s="278">
        <f t="shared" si="25"/>
        <v>6527989.2175751431</v>
      </c>
      <c r="Z77" s="278">
        <f t="shared" si="25"/>
        <v>6527989.2175751431</v>
      </c>
      <c r="AA77" s="278">
        <f t="shared" si="25"/>
        <v>6527989.2175751431</v>
      </c>
      <c r="AB77" s="278">
        <f t="shared" si="25"/>
        <v>6527989.2175751431</v>
      </c>
      <c r="AC77" s="278">
        <f t="shared" si="25"/>
        <v>6527989.2175751431</v>
      </c>
      <c r="AD77" s="278">
        <f t="shared" si="25"/>
        <v>6527989.2175751431</v>
      </c>
      <c r="AE77" s="278">
        <f t="shared" si="25"/>
        <v>6527989.2175751431</v>
      </c>
      <c r="AF77" s="278">
        <f t="shared" si="25"/>
        <v>6527989.2175751431</v>
      </c>
      <c r="AG77" s="278">
        <f t="shared" si="25"/>
        <v>6527989.2175751431</v>
      </c>
      <c r="AH77" s="278">
        <f t="shared" si="25"/>
        <v>6527989.2175751431</v>
      </c>
      <c r="AI77" s="278">
        <f t="shared" si="25"/>
        <v>6527989.2175751431</v>
      </c>
      <c r="AJ77" s="278">
        <f t="shared" si="25"/>
        <v>6527989.2175751431</v>
      </c>
      <c r="AK77" s="278">
        <f t="shared" si="25"/>
        <v>6527989.2175751431</v>
      </c>
      <c r="AL77" s="278">
        <f t="shared" si="25"/>
        <v>6527989.2175751431</v>
      </c>
      <c r="AM77" s="278">
        <f t="shared" si="25"/>
        <v>6527989.2175751431</v>
      </c>
      <c r="AN77" s="278">
        <f t="shared" si="25"/>
        <v>6527989.2175751431</v>
      </c>
      <c r="AO77" s="278">
        <f t="shared" si="25"/>
        <v>6527989.2175751431</v>
      </c>
      <c r="AP77" s="278">
        <f t="shared" si="25"/>
        <v>6527989.2175751431</v>
      </c>
      <c r="AQ77" s="278">
        <f t="shared" si="25"/>
        <v>6527989.2175751431</v>
      </c>
      <c r="AR77" s="278">
        <f t="shared" ref="AR77:AS77" si="26">-AR68</f>
        <v>6527989.2175751431</v>
      </c>
      <c r="AS77" s="278">
        <f t="shared" si="26"/>
        <v>6527989.2175751431</v>
      </c>
    </row>
    <row r="78" spans="1:45" s="184" customFormat="1" ht="15.75" x14ac:dyDescent="0.25">
      <c r="A78" s="237" t="s">
        <v>232</v>
      </c>
      <c r="B78" s="278">
        <f t="shared" ref="B78:AQ78" si="27">B70</f>
        <v>0</v>
      </c>
      <c r="C78" s="278">
        <f t="shared" si="27"/>
        <v>0</v>
      </c>
      <c r="D78" s="278">
        <f t="shared" si="27"/>
        <v>0</v>
      </c>
      <c r="E78" s="278">
        <f t="shared" si="27"/>
        <v>0</v>
      </c>
      <c r="F78" s="278">
        <f t="shared" si="27"/>
        <v>0</v>
      </c>
      <c r="G78" s="278">
        <f t="shared" si="27"/>
        <v>0</v>
      </c>
      <c r="H78" s="278">
        <f t="shared" si="27"/>
        <v>0</v>
      </c>
      <c r="I78" s="278">
        <f t="shared" si="27"/>
        <v>0</v>
      </c>
      <c r="J78" s="278">
        <f t="shared" si="27"/>
        <v>0</v>
      </c>
      <c r="K78" s="278">
        <f t="shared" si="27"/>
        <v>0</v>
      </c>
      <c r="L78" s="278">
        <f t="shared" si="27"/>
        <v>0</v>
      </c>
      <c r="M78" s="278">
        <f t="shared" si="27"/>
        <v>0</v>
      </c>
      <c r="N78" s="278">
        <f t="shared" si="27"/>
        <v>0</v>
      </c>
      <c r="O78" s="278">
        <f t="shared" si="27"/>
        <v>0</v>
      </c>
      <c r="P78" s="278">
        <f t="shared" si="27"/>
        <v>0</v>
      </c>
      <c r="Q78" s="278">
        <f t="shared" si="27"/>
        <v>0</v>
      </c>
      <c r="R78" s="278">
        <f t="shared" si="27"/>
        <v>0</v>
      </c>
      <c r="S78" s="278">
        <f t="shared" si="27"/>
        <v>0</v>
      </c>
      <c r="T78" s="278">
        <f t="shared" si="27"/>
        <v>0</v>
      </c>
      <c r="U78" s="278">
        <f t="shared" si="27"/>
        <v>0</v>
      </c>
      <c r="V78" s="278">
        <f t="shared" si="27"/>
        <v>0</v>
      </c>
      <c r="W78" s="278">
        <f t="shared" si="27"/>
        <v>0</v>
      </c>
      <c r="X78" s="278">
        <f t="shared" si="27"/>
        <v>0</v>
      </c>
      <c r="Y78" s="278">
        <f t="shared" si="27"/>
        <v>0</v>
      </c>
      <c r="Z78" s="278">
        <f t="shared" si="27"/>
        <v>0</v>
      </c>
      <c r="AA78" s="278">
        <f t="shared" si="27"/>
        <v>0</v>
      </c>
      <c r="AB78" s="278">
        <f t="shared" si="27"/>
        <v>0</v>
      </c>
      <c r="AC78" s="278">
        <f t="shared" si="27"/>
        <v>0</v>
      </c>
      <c r="AD78" s="278">
        <f t="shared" si="27"/>
        <v>0</v>
      </c>
      <c r="AE78" s="278">
        <f t="shared" si="27"/>
        <v>0</v>
      </c>
      <c r="AF78" s="278">
        <f t="shared" si="27"/>
        <v>0</v>
      </c>
      <c r="AG78" s="278">
        <f t="shared" si="27"/>
        <v>0</v>
      </c>
      <c r="AH78" s="278">
        <f t="shared" si="27"/>
        <v>0</v>
      </c>
      <c r="AI78" s="278">
        <f t="shared" si="27"/>
        <v>0</v>
      </c>
      <c r="AJ78" s="278">
        <f t="shared" si="27"/>
        <v>0</v>
      </c>
      <c r="AK78" s="278">
        <f t="shared" si="27"/>
        <v>0</v>
      </c>
      <c r="AL78" s="278">
        <f t="shared" si="27"/>
        <v>0</v>
      </c>
      <c r="AM78" s="278">
        <f t="shared" si="27"/>
        <v>0</v>
      </c>
      <c r="AN78" s="278">
        <f t="shared" si="27"/>
        <v>0</v>
      </c>
      <c r="AO78" s="278">
        <f t="shared" si="27"/>
        <v>0</v>
      </c>
      <c r="AP78" s="278">
        <f t="shared" si="27"/>
        <v>0</v>
      </c>
      <c r="AQ78" s="278">
        <f t="shared" si="27"/>
        <v>0</v>
      </c>
      <c r="AR78" s="278">
        <f>AR70</f>
        <v>0</v>
      </c>
      <c r="AS78" s="278">
        <f t="shared" ref="AS78" si="28">AS70</f>
        <v>0</v>
      </c>
    </row>
    <row r="79" spans="1:45" s="184" customFormat="1" ht="15.75" x14ac:dyDescent="0.25">
      <c r="A79" s="237" t="s">
        <v>231</v>
      </c>
      <c r="B79" s="278">
        <f>IF(SUM($B$72:B72)+SUM($A$79:A79)&gt;0,0,SUM($B$72:B72)-SUM($A$79:A79))</f>
        <v>0</v>
      </c>
      <c r="C79" s="278">
        <f>IF(SUM($B$72:C72)+SUM($A$79:B79)&gt;0,0,SUM($B$72:C72)-SUM($A$79:B79))</f>
        <v>0</v>
      </c>
      <c r="D79" s="278">
        <f>IF(SUM($B$72:D72)+SUM($A$79:C79)&gt;0,0,SUM($B$72:D72)-SUM($A$79:C79))</f>
        <v>0</v>
      </c>
      <c r="E79" s="278">
        <f>IF(SUM($B$72:E72)+SUM($A$79:D79)&gt;0,0,SUM($B$72:E72)-SUM($A$79:D79))</f>
        <v>0</v>
      </c>
      <c r="F79" s="278">
        <f>IF(SUM($B$72:F72)+SUM($A$79:E79)&gt;0,0,SUM($B$72:F72)-SUM($A$79:E79))</f>
        <v>0</v>
      </c>
      <c r="G79" s="278">
        <f>IF(SUM($B$72:G72)+SUM($A$79:F79)&gt;0,0,SUM($B$72:G72)-SUM($A$79:F79))</f>
        <v>0</v>
      </c>
      <c r="H79" s="278">
        <f>IF(SUM($B$72:H72)+SUM($A$79:G79)&gt;0,0,SUM($B$72:H72)-SUM($A$79:G79))</f>
        <v>0</v>
      </c>
      <c r="I79" s="278">
        <f>IF(SUM($B$72:I72)+SUM($A$79:H79)&gt;0,0,SUM($B$72:I72)-SUM($A$79:H79))</f>
        <v>0</v>
      </c>
      <c r="J79" s="278">
        <f>IF(SUM($B$72:J72)+SUM($A$79:I79)&gt;0,0,SUM($B$72:J72)-SUM($A$79:I79))</f>
        <v>0</v>
      </c>
      <c r="K79" s="278">
        <f>IF(SUM($B$72:K72)+SUM($A$79:J79)&gt;0,0,SUM($B$72:K72)-SUM($A$79:J79))</f>
        <v>0</v>
      </c>
      <c r="L79" s="278">
        <f>IF(SUM($B$72:L72)+SUM($A$79:K79)&gt;0,0,SUM($B$72:L72)-SUM($A$79:K79))</f>
        <v>0</v>
      </c>
      <c r="M79" s="278">
        <f>IF(SUM($B$72:M72)+SUM($A$79:L79)&gt;0,0,SUM($B$72:M72)-SUM($A$79:L79))</f>
        <v>0</v>
      </c>
      <c r="N79" s="278">
        <f>IF(SUM($B$72:N72)+SUM($A$79:M79)&gt;0,0,SUM($B$72:N72)-SUM($A$79:M79))</f>
        <v>0</v>
      </c>
      <c r="O79" s="278">
        <f>IF(SUM($B$72:O72)+SUM($A$79:N79)&gt;0,0,SUM($B$72:O72)-SUM($A$79:N79))</f>
        <v>-1765301.5684016021</v>
      </c>
      <c r="P79" s="278">
        <f>IF(SUM($B$72:P72)+SUM($A$79:O79)&gt;0,0,SUM($B$72:P72)-SUM($A$79:O79))</f>
        <v>-3793147.0372826783</v>
      </c>
      <c r="Q79" s="278">
        <f>IF(SUM($B$72:Q72)+SUM($A$79:P79)&gt;0,0,SUM($B$72:Q72)-SUM($A$79:P79))</f>
        <v>-6682566.3288508914</v>
      </c>
      <c r="R79" s="278">
        <f>IF(SUM($B$72:R72)+SUM($A$79:Q79)&gt;0,0,SUM($B$72:R72)-SUM($A$79:Q79))</f>
        <v>-7134404.4449326769</v>
      </c>
      <c r="S79" s="278">
        <f>IF(SUM($B$72:S72)+SUM($A$79:R79)&gt;0,0,SUM($B$72:S72)-SUM($A$79:R79))</f>
        <v>-7488884.54104748</v>
      </c>
      <c r="T79" s="278">
        <f>IF(SUM($B$72:T72)+SUM($A$79:S79)&gt;0,0,SUM($B$72:T72)-SUM($A$79:S79))</f>
        <v>-7731931.8828092963</v>
      </c>
      <c r="U79" s="278">
        <f>IF(SUM($B$72:U72)+SUM($A$79:T79)&gt;0,0,SUM($B$72:U72)-SUM($A$79:T79))</f>
        <v>-8215660.5653077289</v>
      </c>
      <c r="V79" s="278">
        <f>IF(SUM($B$72:V72)+SUM($A$79:U79)&gt;0,0,SUM($B$72:V72)-SUM($A$79:U79))</f>
        <v>-8388510.9016606361</v>
      </c>
      <c r="W79" s="278">
        <f>IF(SUM($B$72:W72)+SUM($A$79:V79)&gt;0,0,SUM($B$72:W72)-SUM($A$79:V79))</f>
        <v>-8860393.9945570529</v>
      </c>
      <c r="X79" s="278">
        <f>IF(SUM($B$72:X72)+SUM($A$79:W79)&gt;0,0,SUM($B$72:X72)-SUM($A$79:W79))</f>
        <v>-9404522.9752669707</v>
      </c>
      <c r="Y79" s="278">
        <f>IF(SUM($B$72:Y72)+SUM($A$79:X79)&gt;0,0,SUM($B$72:Y72)-SUM($A$79:X79))</f>
        <v>-9832927.8080182523</v>
      </c>
      <c r="Z79" s="278">
        <f>IF(SUM($B$72:Z72)+SUM($A$79:Y79)&gt;0,0,SUM($B$72:Z72)-SUM($A$79:Y79))</f>
        <v>-10129760.399426088</v>
      </c>
      <c r="AA79" s="278">
        <f>IF(SUM($B$72:AA72)+SUM($A$79:Z79)&gt;0,0,SUM($B$72:AA72)-SUM($A$79:Z79))</f>
        <v>-10741831.501183361</v>
      </c>
      <c r="AB79" s="278">
        <f>IF(SUM($B$72:AB72)+SUM($A$79:AA79)&gt;0,0,SUM($B$72:AB72)-SUM($A$79:AA79))</f>
        <v>-11223728.674971312</v>
      </c>
      <c r="AC79" s="278">
        <f>IF(SUM($B$72:AC72)+SUM($A$79:AB79)&gt;0,0,SUM($B$72:AC72)-SUM($A$79:AB79))</f>
        <v>-11557624.971072689</v>
      </c>
      <c r="AD79" s="278">
        <f>IF(SUM($B$72:AD72)+SUM($A$79:AC79)&gt;0,0,SUM($B$72:AD72)-SUM($A$79:AC79))</f>
        <v>-12038121.718879804</v>
      </c>
      <c r="AE79" s="278">
        <f>IF(SUM($B$72:AE72)+SUM($A$79:AD79)&gt;0,0,SUM($B$72:AE72)-SUM($A$79:AD79))</f>
        <v>-12788190.501375586</v>
      </c>
      <c r="AF79" s="278">
        <f>IF(SUM($B$72:AF72)+SUM($A$79:AE79)&gt;0,0,SUM($B$72:AF72)-SUM($A$79:AE79))</f>
        <v>-13163778.424593359</v>
      </c>
      <c r="AG79" s="278">
        <f>IF(SUM($B$72:AG72)+SUM($A$79:AF79)&gt;0,0,SUM($B$72:AG72)-SUM($A$79:AF79))</f>
        <v>-13938243.630318671</v>
      </c>
      <c r="AH79" s="278">
        <f>IF(SUM($B$72:AH72)+SUM($A$79:AG79)&gt;0,0,SUM($B$72:AH72)-SUM($A$79:AG79))</f>
        <v>-14547997.28927201</v>
      </c>
      <c r="AI79" s="278">
        <f>IF(SUM($B$72:AI72)+SUM($A$79:AH79)&gt;0,0,SUM($B$72:AI72)-SUM($A$79:AH79))</f>
        <v>-14970482.622934461</v>
      </c>
      <c r="AJ79" s="278">
        <f>IF(SUM($B$72:AJ72)+SUM($A$79:AI79)&gt;0,0,SUM($B$72:AJ72)-SUM($A$79:AI79))</f>
        <v>-15841650.652107418</v>
      </c>
      <c r="AK79" s="278">
        <f>IF(SUM($B$72:AK72)+SUM($A$79:AJ79)&gt;0,0,SUM($B$72:AK72)-SUM($A$79:AJ79))</f>
        <v>-16527540.591932327</v>
      </c>
      <c r="AL79" s="278">
        <f>IF(SUM($B$72:AL72)+SUM($A$79:AK79)&gt;0,0,SUM($B$72:AL72)-SUM($A$79:AK79))</f>
        <v>-16794779.134297222</v>
      </c>
      <c r="AM79" s="278">
        <f>IF(SUM($B$72:AM72)+SUM($A$79:AL79)&gt;0,0,SUM($B$72:AM72)-SUM($A$79:AL79))</f>
        <v>-17982724.688264847</v>
      </c>
      <c r="AN79" s="278">
        <f>IF(SUM($B$72:AN72)+SUM($A$79:AM79)&gt;0,0,SUM($B$72:AN72)-SUM($A$79:AM79))</f>
        <v>-18754257.589536011</v>
      </c>
      <c r="AO79" s="278">
        <f>IF(SUM($B$72:AO72)+SUM($A$79:AN79)&gt;0,0,SUM($B$72:AO72)-SUM($A$79:AN79))</f>
        <v>-19288836.317254782</v>
      </c>
      <c r="AP79" s="278">
        <f>IF(SUM($B$72:AP72)+SUM($A$79:AO79)&gt;0,0,SUM($B$72:AP72)-SUM($A$79:AO79))</f>
        <v>-20391141.792873025</v>
      </c>
      <c r="AQ79" s="278">
        <f>IF(SUM($B$72:AQ72)+SUM($A$79:AP79)&gt;0,0,SUM($B$72:AQ72)-SUM($A$79:AP79))</f>
        <v>-21259011.378328502</v>
      </c>
      <c r="AR79" s="278">
        <f>IF(SUM($B$72:AR72)+SUM($A$79:AQ79)&gt;0,0,SUM($B$72:AR72)-SUM($A$79:AQ79))</f>
        <v>-22161595.747202277</v>
      </c>
      <c r="AS79" s="278">
        <f>IF(SUM($B$72:AS72)+SUM($A$79:AR79)&gt;0,0,SUM($B$72:AS72)-SUM($A$79:AR79))</f>
        <v>-23100283.490830958</v>
      </c>
    </row>
    <row r="80" spans="1:45" s="184" customFormat="1" ht="15.75" x14ac:dyDescent="0.25">
      <c r="A80" s="237" t="s">
        <v>230</v>
      </c>
      <c r="B80" s="278">
        <f>IF(((SUM($B$59:B59)+SUM($B$61:B65))+SUM($B$82:B82))&lt;0,((SUM($B$59:B59)+SUM($B$61:B65))+SUM($B$82:B82))*0.18-SUM($A$80:A80),IF(SUM(A$80:$A80)&lt;0,0-SUM(A$80:$A80),0))</f>
        <v>0</v>
      </c>
      <c r="C80" s="278">
        <f>IF(((SUM($B$59:C59)+SUM($B$61:C65))+SUM($B$82:C82))&lt;0,((SUM($B$59:C59)+SUM($B$61:C65))+SUM($B$82:C82))*0.18-SUM($A$80:B80),IF(SUM($A$80:B80)&lt;0,0-SUM($A$80:B80),0))</f>
        <v>-1530749.7</v>
      </c>
      <c r="D80" s="278">
        <f>IF(((SUM($B$59:D59)+SUM($B$61:D65))+SUM($B$82:D82))&lt;0,((SUM($B$59:D59)+SUM($B$61:D65))+SUM($B$82:D82))*0.18-SUM($A$80:C80),IF(SUM($A$80:C80)&lt;0,0-SUM($A$80:C80),0))</f>
        <v>0</v>
      </c>
      <c r="E80" s="278">
        <f>IF(((SUM($B$59:E59)+SUM($B$61:E65))+SUM($B$82:E82))&lt;0,((SUM($B$59:E59)+SUM($B$61:E65))+SUM($B$82:E82))*0.18-SUM($A$80:D80),IF(SUM($A$80:D80)&lt;0,0-SUM($A$80:D80),0))</f>
        <v>0</v>
      </c>
      <c r="F80" s="278">
        <f>IF(((SUM($B$59:F59)+SUM($B$61:F65))+SUM($B$82:F82))&lt;0,((SUM($B$59:F59)+SUM($B$61:F65))+SUM($B$82:F82))*0.18-SUM($A$80:E80),IF(SUM($A$80:E80)&lt;0,0-SUM($A$80:E80),0))</f>
        <v>0</v>
      </c>
      <c r="G80" s="278">
        <f>IF(((SUM($B$59:G59)+SUM($B$61:G65))+SUM($B$82:G82))&lt;0,((SUM($B$59:G59)+SUM($B$61:G65))+SUM($B$82:G82))*0.18-SUM($A$80:F80),IF(SUM($A$80:F80)&lt;0,0-SUM($A$80:F80),0))</f>
        <v>0</v>
      </c>
      <c r="H80" s="278">
        <f>IF(((SUM($B$59:H59)+SUM($B$61:H65))+SUM($B$82:H82))&lt;0,((SUM($B$59:H59)+SUM($B$61:H65))+SUM($B$82:H82))*0.18-SUM($A$80:G80),IF(SUM($A$80:G80)&lt;0,0-SUM($A$80:G80),0))</f>
        <v>0</v>
      </c>
      <c r="I80" s="278">
        <f>IF(((SUM($B$59:I59)+SUM($B$61:I65))+SUM($B$82:I82))&lt;0,((SUM($B$59:I59)+SUM($B$61:I65))+SUM($B$82:I82))*0.18-SUM($A$80:H80),IF(SUM($A$80:H80)&lt;0,0-SUM($A$80:H80),0))</f>
        <v>0</v>
      </c>
      <c r="J80" s="278">
        <f>IF(((SUM($B$59:J59)+SUM($B$61:J65))+SUM($B$82:J82))&lt;0,((SUM($B$59:J59)+SUM($B$61:J65))+SUM($B$82:J82))*0.18-SUM($A$80:I80),IF(SUM($A$80:I80)&lt;0,0-SUM($A$80:I80),0))</f>
        <v>0</v>
      </c>
      <c r="K80" s="278">
        <f>IF(((SUM($B$59:K59)+SUM($B$61:K65))+SUM($B$82:K82))&lt;0,((SUM($B$59:K59)+SUM($B$61:K65))+SUM($B$82:K82))*0.18-SUM($A$80:J80),IF(SUM($A$80:J80)&lt;0,0-SUM($A$80:J80),0))</f>
        <v>0</v>
      </c>
      <c r="L80" s="278">
        <f>IF(((SUM($B$59:L59)+SUM($B$61:L65))+SUM($B$82:L82))&lt;0,((SUM($B$59:L59)+SUM($B$61:L65))+SUM($B$82:L82))*0.18-SUM($A$80:K80),IF(SUM($A$80:K80)&lt;0,0-SUM($A$80:K80),0))</f>
        <v>0</v>
      </c>
      <c r="M80" s="278">
        <f>IF(((SUM($B$59:M59)+SUM($B$61:M65))+SUM($B$82:M82))&lt;0,((SUM($B$59:M59)+SUM($B$61:M65))+SUM($B$82:M82))*0.18-SUM($A$80:L80),IF(SUM($A$80:L80)&lt;0,0-SUM($A$80:L80),0))</f>
        <v>0</v>
      </c>
      <c r="N80" s="278">
        <f>IF(((SUM($B$59:N59)+SUM($B$61:N65))+SUM($B$82:N82))&lt;0,((SUM($B$59:N59)+SUM($B$61:N65))+SUM($B$82:N82))*0.18-SUM($A$80:M80),IF(SUM($A$80:M80)&lt;0,0-SUM($A$80:M80),0))</f>
        <v>-22172000.490055438</v>
      </c>
      <c r="O80" s="278">
        <f>IF(((SUM($B$59:O59)+SUM($B$61:O65))+SUM($B$82:O82))&lt;0,((SUM($B$59:O59)+SUM($B$61:O65))+SUM($B$82:O82))*0.18-SUM($A$80:N80),IF(SUM($A$80:N80)&lt;0,0-SUM($A$80:N80),0))</f>
        <v>-9372101.1437071264</v>
      </c>
      <c r="P80" s="278">
        <f>IF(((SUM($B$59:P59)+SUM($B$61:P65))+SUM($B$82:P82))&lt;0,((SUM($B$59:P59)+SUM($B$61:P65))+SUM($B$82:P82))*0.18-SUM($A$80:O80),IF(SUM($A$80:O80)&lt;0,0-SUM($A$80:O80),0))</f>
        <v>4588870.3927179389</v>
      </c>
      <c r="Q80" s="278">
        <f>IF(((SUM($B$59:Q59)+SUM($B$61:Q65))+SUM($B$82:Q82))&lt;0,((SUM($B$59:Q59)+SUM($B$61:Q65))+SUM($B$82:Q82))*0.18-SUM($A$80:P80),IF(SUM($A$80:P80)&lt;0,0-SUM($A$80:P80),0))</f>
        <v>7189347.7551293224</v>
      </c>
      <c r="R80" s="278">
        <f>IF(((SUM($B$59:R59)+SUM($B$61:R65))+SUM($B$82:R82))&lt;0,((SUM($B$59:R59)+SUM($B$61:R65))+SUM($B$82:R82))*0.18-SUM($A$80:Q80),IF(SUM($A$80:Q80)&lt;0,0-SUM($A$80:Q80),0))</f>
        <v>7596002.0596029349</v>
      </c>
      <c r="S80" s="278">
        <f>IF(((SUM($B$59:S59)+SUM($B$61:S65))+SUM($B$82:S82))&lt;0,((SUM($B$59:S59)+SUM($B$61:S65))+SUM($B$82:S82))*0.18-SUM($A$80:R80),IF(SUM($A$80:R80)&lt;0,0-SUM($A$80:R80),0))</f>
        <v>7915034.1461062608</v>
      </c>
      <c r="T80" s="278">
        <f>IF(((SUM($B$59:T59)+SUM($B$61:T65))+SUM($B$82:T82))&lt;0,((SUM($B$59:T59)+SUM($B$61:T65))+SUM($B$82:T82))*0.18-SUM($A$80:S80),IF(SUM($A$80:S80)&lt;0,0-SUM($A$80:S80),0))</f>
        <v>5785596.9802061068</v>
      </c>
      <c r="U80" s="278">
        <f>IF(((SUM($B$59:U59)+SUM($B$61:U65))+SUM($B$82:U82))&lt;0,((SUM($B$59:U59)+SUM($B$61:U65))+SUM($B$82:U82))*0.18-SUM($A$80:T80),IF(SUM($A$80:T80)&lt;0,0-SUM($A$80:T80),0))</f>
        <v>0</v>
      </c>
      <c r="V80" s="278">
        <f>IF(((SUM($B$59:V59)+SUM($B$61:V65))+SUM($B$82:V82))&lt;0,((SUM($B$59:V59)+SUM($B$61:V65))+SUM($B$82:V82))*0.18-SUM($A$80:U80),IF(SUM($A$80:U80)&lt;0,0-SUM($A$80:U80),0))</f>
        <v>0</v>
      </c>
      <c r="W80" s="278">
        <f>IF(((SUM($B$59:W59)+SUM($B$61:W65))+SUM($B$82:W82))&lt;0,((SUM($B$59:W59)+SUM($B$61:W65))+SUM($B$82:W82))*0.18-SUM($A$80:V80),IF(SUM($A$80:V80)&lt;0,0-SUM($A$80:V80),0))</f>
        <v>0</v>
      </c>
      <c r="X80" s="278">
        <f>IF(((SUM($B$59:X59)+SUM($B$61:X65))+SUM($B$82:X82))&lt;0,((SUM($B$59:X59)+SUM($B$61:X65))+SUM($B$82:X82))*0.18-SUM($A$80:W80),IF(SUM($A$80:W80)&lt;0,0-SUM($A$80:W80),0))</f>
        <v>0</v>
      </c>
      <c r="Y80" s="278">
        <f>IF(((SUM($B$59:Y59)+SUM($B$61:Y65))+SUM($B$82:Y82))&lt;0,((SUM($B$59:Y59)+SUM($B$61:Y65))+SUM($B$82:Y82))*0.18-SUM($A$80:X80),IF(SUM($A$80:X80)&lt;0,0-SUM($A$80:X80),0))</f>
        <v>0</v>
      </c>
      <c r="Z80" s="278">
        <f>IF(((SUM($B$59:Z59)+SUM($B$61:Z65))+SUM($B$82:Z82))&lt;0,((SUM($B$59:Z59)+SUM($B$61:Z65))+SUM($B$82:Z82))*0.18-SUM($A$80:Y80),IF(SUM($A$80:Y80)&lt;0,0-SUM($A$80:Y80),0))</f>
        <v>0</v>
      </c>
      <c r="AA80" s="278">
        <f>IF(((SUM($B$59:AA59)+SUM($B$61:AA65))+SUM($B$82:AA82))&lt;0,((SUM($B$59:AA59)+SUM($B$61:AA65))+SUM($B$82:AA82))*0.18-SUM($A$80:Z80),IF(SUM($A$80:Z80)&lt;0,0-SUM($A$80:Z80),0))</f>
        <v>0</v>
      </c>
      <c r="AB80" s="278">
        <f>IF(((SUM($B$59:AB59)+SUM($B$61:AB65))+SUM($B$82:AB82))&lt;0,((SUM($B$59:AB59)+SUM($B$61:AB65))+SUM($B$82:AB82))*0.18-SUM($A$80:AA80),IF(SUM($A$80:AA80)&lt;0,0-SUM($A$80:AA80),0))</f>
        <v>0</v>
      </c>
      <c r="AC80" s="278">
        <f>IF(((SUM($B$59:AC59)+SUM($B$61:AC65))+SUM($B$82:AC82))&lt;0,((SUM($B$59:AC59)+SUM($B$61:AC65))+SUM($B$82:AC82))*0.18-SUM($A$80:AB80),IF(SUM($A$80:AB80)&lt;0,0-SUM($A$80:AB80),0))</f>
        <v>0</v>
      </c>
      <c r="AD80" s="278">
        <f>IF(((SUM($B$59:AD59)+SUM($B$61:AD65))+SUM($B$82:AD82))&lt;0,((SUM($B$59:AD59)+SUM($B$61:AD65))+SUM($B$82:AD82))*0.18-SUM($A$80:AC80),IF(SUM($A$80:AC80)&lt;0,0-SUM($A$80:AC80),0))</f>
        <v>0</v>
      </c>
      <c r="AE80" s="278">
        <f>IF(((SUM($B$59:AE59)+SUM($B$61:AE65))+SUM($B$82:AE82))&lt;0,((SUM($B$59:AE59)+SUM($B$61:AE65))+SUM($B$82:AE82))*0.18-SUM($A$80:AD80),IF(SUM($A$80:AD80)&lt;0,0-SUM($A$80:AD80),0))</f>
        <v>0</v>
      </c>
      <c r="AF80" s="278">
        <f>IF(((SUM($B$59:AF59)+SUM($B$61:AF65))+SUM($B$82:AF82))&lt;0,((SUM($B$59:AF59)+SUM($B$61:AF65))+SUM($B$82:AF82))*0.18-SUM($A$80:AE80),IF(SUM($A$80:AE80)&lt;0,0-SUM($A$80:AE80),0))</f>
        <v>0</v>
      </c>
      <c r="AG80" s="278">
        <f>IF(((SUM($B$59:AG59)+SUM($B$61:AG65))+SUM($B$82:AG82))&lt;0,((SUM($B$59:AG59)+SUM($B$61:AG65))+SUM($B$82:AG82))*0.18-SUM($A$80:AF80),IF(SUM($A$80:AF80)&lt;0,0-SUM($A$80:AF80),0))</f>
        <v>0</v>
      </c>
      <c r="AH80" s="278">
        <f>IF(((SUM($B$59:AH59)+SUM($B$61:AH65))+SUM($B$82:AH82))&lt;0,((SUM($B$59:AH59)+SUM($B$61:AH65))+SUM($B$82:AH82))*0.18-SUM($A$80:AG80),IF(SUM($A$80:AG80)&lt;0,0-SUM($A$80:AG80),0))</f>
        <v>0</v>
      </c>
      <c r="AI80" s="278">
        <f>IF(((SUM($B$59:AI59)+SUM($B$61:AI65))+SUM($B$82:AI82))&lt;0,((SUM($B$59:AI59)+SUM($B$61:AI65))+SUM($B$82:AI82))*0.18-SUM($A$80:AH80),IF(SUM($A$80:AH80)&lt;0,0-SUM($A$80:AH80),0))</f>
        <v>0</v>
      </c>
      <c r="AJ80" s="278">
        <f>IF(((SUM($B$59:AJ59)+SUM($B$61:AJ65))+SUM($B$82:AJ82))&lt;0,((SUM($B$59:AJ59)+SUM($B$61:AJ65))+SUM($B$82:AJ82))*0.18-SUM($A$80:AI80),IF(SUM($A$80:AI80)&lt;0,0-SUM($A$80:AI80),0))</f>
        <v>0</v>
      </c>
      <c r="AK80" s="278">
        <f>IF(((SUM($B$59:AK59)+SUM($B$61:AK65))+SUM($B$82:AK82))&lt;0,((SUM($B$59:AK59)+SUM($B$61:AK65))+SUM($B$82:AK82))*0.18-SUM($A$80:AJ80),IF(SUM($A$80:AJ80)&lt;0,0-SUM($A$80:AJ80),0))</f>
        <v>0</v>
      </c>
      <c r="AL80" s="278">
        <f>IF(((SUM($B$59:AL59)+SUM($B$61:AL65))+SUM($B$82:AL82))&lt;0,((SUM($B$59:AL59)+SUM($B$61:AL65))+SUM($B$82:AL82))*0.18-SUM($A$80:AK80),IF(SUM($A$80:AK80)&lt;0,0-SUM($A$80:AK80),0))</f>
        <v>0</v>
      </c>
      <c r="AM80" s="278">
        <f>IF(((SUM($B$59:AM59)+SUM($B$61:AM65))+SUM($B$82:AM82))&lt;0,((SUM($B$59:AM59)+SUM($B$61:AM65))+SUM($B$82:AM82))*0.18-SUM($A$80:AL80),IF(SUM($A$80:AL80)&lt;0,0-SUM($A$80:AL80),0))</f>
        <v>0</v>
      </c>
      <c r="AN80" s="278">
        <f>IF(((SUM($B$59:AN59)+SUM($B$61:AN65))+SUM($B$82:AN82))&lt;0,((SUM($B$59:AN59)+SUM($B$61:AN65))+SUM($B$82:AN82))*0.18-SUM($A$80:AM80),IF(SUM($A$80:AM80)&lt;0,0-SUM($A$80:AM80),0))</f>
        <v>0</v>
      </c>
      <c r="AO80" s="278">
        <f>IF(((SUM($B$59:AO59)+SUM($B$61:AO65))+SUM($B$82:AO82))&lt;0,((SUM($B$59:AO59)+SUM($B$61:AO65))+SUM($B$82:AO82))*0.18-SUM($A$80:AN80),IF(SUM($A$80:AN80)&lt;0,0-SUM($A$80:AN80),0))</f>
        <v>0</v>
      </c>
      <c r="AP80" s="278">
        <f>IF(((SUM($B$59:AP59)+SUM($B$61:AP65))+SUM($B$82:AP82))&lt;0,((SUM($B$59:AP59)+SUM($B$61:AP65))+SUM($B$82:AP82))*0.18-SUM($A$80:AO80),IF(SUM($A$80:AO80)&lt;0,0-SUM($A$80:AO80),0))</f>
        <v>0</v>
      </c>
      <c r="AQ80" s="278">
        <f>IF(((SUM($B$59:AQ59)+SUM($B$61:AQ65))+SUM($B$82:AQ82))&lt;0,((SUM($B$59:AQ59)+SUM($B$61:AQ65))+SUM($B$82:AQ82))*0.18-SUM($A$80:AP80),IF(SUM($A$80:AP80)&lt;0,0-SUM($A$80:AP80),0))</f>
        <v>0</v>
      </c>
      <c r="AR80" s="278">
        <f>IF(((SUM($B$59:AR59)+SUM($B$61:AR65))+SUM($B$82:AR82))&lt;0,((SUM($B$59:AR59)+SUM($B$61:AR65))+SUM($B$82:AR82))*0.18-SUM($A$80:AQ80),IF(SUM($A$80:AQ80)&lt;0,0-SUM($A$80:AQ80),0))</f>
        <v>0</v>
      </c>
      <c r="AS80" s="278">
        <f>IF(((SUM($B$59:AS59)+SUM($B$61:AS65))+SUM($B$82:AS82))&lt;0,((SUM($B$59:AS59)+SUM($B$61:AS65))+SUM($B$82:AS82))*0.18-SUM($A$80:AR80),IF(SUM($A$80:AR80)&lt;0,0-SUM($A$80:AR80),0))</f>
        <v>0</v>
      </c>
    </row>
    <row r="81" spans="1:45" s="184" customFormat="1" ht="15.75" x14ac:dyDescent="0.25">
      <c r="A81" s="237" t="s">
        <v>229</v>
      </c>
      <c r="B81" s="278">
        <f>-B59*(B39)</f>
        <v>0</v>
      </c>
      <c r="C81" s="278">
        <f t="shared" ref="C81:AQ81" si="29">-C59*(C39)</f>
        <v>0</v>
      </c>
      <c r="D81" s="278">
        <f t="shared" si="29"/>
        <v>0</v>
      </c>
      <c r="E81" s="278">
        <f t="shared" si="29"/>
        <v>0</v>
      </c>
      <c r="F81" s="278">
        <f t="shared" si="29"/>
        <v>0</v>
      </c>
      <c r="G81" s="278">
        <f t="shared" si="29"/>
        <v>0</v>
      </c>
      <c r="H81" s="278">
        <f t="shared" si="29"/>
        <v>0</v>
      </c>
      <c r="I81" s="278">
        <f t="shared" si="29"/>
        <v>0</v>
      </c>
      <c r="J81" s="278">
        <f t="shared" si="29"/>
        <v>0</v>
      </c>
      <c r="K81" s="278">
        <f t="shared" si="29"/>
        <v>0</v>
      </c>
      <c r="L81" s="278">
        <f t="shared" si="29"/>
        <v>0</v>
      </c>
      <c r="M81" s="278">
        <f t="shared" si="29"/>
        <v>0</v>
      </c>
      <c r="N81" s="278">
        <f t="shared" si="29"/>
        <v>0</v>
      </c>
      <c r="O81" s="278">
        <f t="shared" si="29"/>
        <v>0</v>
      </c>
      <c r="P81" s="278">
        <f t="shared" si="29"/>
        <v>0</v>
      </c>
      <c r="Q81" s="278">
        <f t="shared" si="29"/>
        <v>0</v>
      </c>
      <c r="R81" s="278">
        <f t="shared" si="29"/>
        <v>0</v>
      </c>
      <c r="S81" s="278">
        <f t="shared" si="29"/>
        <v>0</v>
      </c>
      <c r="T81" s="278">
        <f t="shared" si="29"/>
        <v>0</v>
      </c>
      <c r="U81" s="278">
        <f t="shared" si="29"/>
        <v>0</v>
      </c>
      <c r="V81" s="278">
        <f t="shared" si="29"/>
        <v>0</v>
      </c>
      <c r="W81" s="278">
        <f t="shared" si="29"/>
        <v>0</v>
      </c>
      <c r="X81" s="278">
        <f t="shared" si="29"/>
        <v>0</v>
      </c>
      <c r="Y81" s="278">
        <f t="shared" si="29"/>
        <v>0</v>
      </c>
      <c r="Z81" s="278">
        <f t="shared" si="29"/>
        <v>0</v>
      </c>
      <c r="AA81" s="278">
        <f t="shared" si="29"/>
        <v>0</v>
      </c>
      <c r="AB81" s="278">
        <f t="shared" si="29"/>
        <v>0</v>
      </c>
      <c r="AC81" s="278">
        <f t="shared" si="29"/>
        <v>0</v>
      </c>
      <c r="AD81" s="278">
        <f t="shared" si="29"/>
        <v>0</v>
      </c>
      <c r="AE81" s="278">
        <f t="shared" si="29"/>
        <v>0</v>
      </c>
      <c r="AF81" s="278">
        <f t="shared" si="29"/>
        <v>0</v>
      </c>
      <c r="AG81" s="278">
        <f t="shared" si="29"/>
        <v>0</v>
      </c>
      <c r="AH81" s="278">
        <f t="shared" si="29"/>
        <v>0</v>
      </c>
      <c r="AI81" s="278">
        <f t="shared" si="29"/>
        <v>0</v>
      </c>
      <c r="AJ81" s="278">
        <f t="shared" si="29"/>
        <v>0</v>
      </c>
      <c r="AK81" s="278">
        <f t="shared" si="29"/>
        <v>0</v>
      </c>
      <c r="AL81" s="278">
        <f t="shared" si="29"/>
        <v>0</v>
      </c>
      <c r="AM81" s="278">
        <f t="shared" si="29"/>
        <v>0</v>
      </c>
      <c r="AN81" s="278">
        <f t="shared" si="29"/>
        <v>0</v>
      </c>
      <c r="AO81" s="278">
        <f t="shared" si="29"/>
        <v>0</v>
      </c>
      <c r="AP81" s="278">
        <f t="shared" si="29"/>
        <v>0</v>
      </c>
      <c r="AQ81" s="278">
        <f t="shared" si="29"/>
        <v>0</v>
      </c>
      <c r="AR81" s="278">
        <f t="shared" ref="AR81:AS81" si="30">-AR59*(AR39)</f>
        <v>0</v>
      </c>
      <c r="AS81" s="278">
        <f t="shared" si="30"/>
        <v>0</v>
      </c>
    </row>
    <row r="82" spans="1:45" s="184" customFormat="1" ht="15.75" x14ac:dyDescent="0.2">
      <c r="A82" s="237" t="s">
        <v>494</v>
      </c>
      <c r="B82" s="279"/>
      <c r="C82" s="279">
        <v>-8504165</v>
      </c>
      <c r="D82" s="279"/>
      <c r="E82" s="279">
        <f>'[2]6.2. Паспорт фин осв ввод'!M24*-1*1000*1000</f>
        <v>0</v>
      </c>
      <c r="F82" s="279"/>
      <c r="G82" s="279">
        <f>'[2]6.2. Паспорт фин осв ввод'!O24*-1*1000*1000</f>
        <v>0</v>
      </c>
      <c r="H82" s="279"/>
      <c r="I82" s="279">
        <f>'[2]6.2. Паспорт фин осв ввод'!Q24*-1*1000*1000</f>
        <v>0</v>
      </c>
      <c r="J82" s="279"/>
      <c r="K82" s="279">
        <f>'6.2. Паспорт фин осв ввод'!R24*-1*1000*1000</f>
        <v>0</v>
      </c>
      <c r="L82" s="279">
        <f>'6.2. Паспорт фин осв ввод'!W24</f>
        <v>0</v>
      </c>
      <c r="M82" s="279">
        <f>'6.2. Паспорт фин осв ввод'!Z24*-1*1000*1000</f>
        <v>0</v>
      </c>
      <c r="N82" s="279">
        <f>123.177780500308*-1*1000*1000</f>
        <v>-123177780.50030799</v>
      </c>
      <c r="O82" s="279">
        <f>64.1577310269463*-1*1000*1000</f>
        <v>-64157731.026946291</v>
      </c>
      <c r="P82" s="279">
        <f>'[2]6.2. Паспорт фин осв ввод'!X24*-1*1000*1000</f>
        <v>0</v>
      </c>
      <c r="Q82" s="279">
        <f>'[2]6.2. Паспорт фин осв ввод'!Y24*-1*1000*1000</f>
        <v>0</v>
      </c>
      <c r="R82" s="279">
        <f>'[2]6.2. Паспорт фин осв ввод'!Z24*-1*1000*1000</f>
        <v>0</v>
      </c>
      <c r="S82" s="279">
        <f>'[2]6.2. Паспорт фин осв ввод'!AA24*-1*1000*1000</f>
        <v>0</v>
      </c>
      <c r="T82" s="279">
        <f>'[2]6.2. Паспорт фин осв ввод'!AB24*-1*1000*1000</f>
        <v>0</v>
      </c>
      <c r="U82" s="279">
        <f>'[2]6.2. Паспорт фин осв ввод'!AC24*-1*1000*1000</f>
        <v>0</v>
      </c>
      <c r="V82" s="279"/>
      <c r="W82" s="279"/>
      <c r="X82" s="279">
        <f>'[2]6.2. Паспорт фин осв ввод'!AF24*-1*1000*1000</f>
        <v>0</v>
      </c>
      <c r="Y82" s="279">
        <f>'[2]6.2. Паспорт фин осв ввод'!AG24*-1*1000*1000</f>
        <v>0</v>
      </c>
      <c r="Z82" s="279"/>
      <c r="AA82" s="279"/>
      <c r="AB82" s="279">
        <f>'[2]6.2. Паспорт фин осв ввод'!AJ24*-1*1000*1000</f>
        <v>0</v>
      </c>
      <c r="AC82" s="279">
        <f>'[2]6.2. Паспорт фин осв ввод'!AK24*-1*1000*1000</f>
        <v>0</v>
      </c>
      <c r="AD82" s="279"/>
      <c r="AE82" s="279"/>
      <c r="AF82" s="279"/>
      <c r="AG82" s="279"/>
      <c r="AH82" s="279">
        <f>'[2]6.2. Паспорт фин осв ввод'!AP24*-1*1000*1000</f>
        <v>0</v>
      </c>
      <c r="AI82" s="279">
        <f>'[2]6.2. Паспорт фин осв ввод'!AQ24*-1*1000*1000</f>
        <v>0</v>
      </c>
      <c r="AJ82" s="279">
        <f>'[2]6.2. Паспорт фин осв ввод'!AR24*-1*1000*1000</f>
        <v>0</v>
      </c>
      <c r="AK82" s="279">
        <f>'[2]6.2. Паспорт фин осв ввод'!AS24*-1*1000*1000</f>
        <v>0</v>
      </c>
      <c r="AL82" s="279">
        <f>'[2]6.2. Паспорт фин осв ввод'!AT24*-1*1000*1000</f>
        <v>0</v>
      </c>
      <c r="AM82" s="279">
        <f>'[2]6.2. Паспорт фин осв ввод'!AU24*-1*1000*1000</f>
        <v>0</v>
      </c>
      <c r="AN82" s="279">
        <f>'[2]6.2. Паспорт фин осв ввод'!AV24*-1*1000*1000</f>
        <v>0</v>
      </c>
      <c r="AO82" s="279">
        <f>'[2]6.2. Паспорт фин осв ввод'!AW24*-1*1000*1000</f>
        <v>0</v>
      </c>
      <c r="AP82" s="279">
        <f>'[2]6.2. Паспорт фин осв ввод'!AX24*-1*1000*1000</f>
        <v>0</v>
      </c>
      <c r="AQ82" s="279">
        <f>'[2]6.2. Паспорт фин осв ввод'!AY24*-1*1000*1000</f>
        <v>0</v>
      </c>
      <c r="AR82" s="279">
        <f>'[2]6.2. Паспорт фин осв ввод'!AZ24*-1*1000*1000</f>
        <v>0</v>
      </c>
      <c r="AS82" s="279">
        <f>'[2]6.2. Паспорт фин осв ввод'!BA24*-1*1000*1000</f>
        <v>0</v>
      </c>
    </row>
    <row r="83" spans="1:45" s="184" customFormat="1" ht="15.75" x14ac:dyDescent="0.2">
      <c r="A83" s="237" t="s">
        <v>228</v>
      </c>
      <c r="B83" s="279">
        <v>0</v>
      </c>
      <c r="C83" s="279">
        <v>0</v>
      </c>
      <c r="D83" s="279">
        <v>0</v>
      </c>
      <c r="E83" s="279">
        <v>0</v>
      </c>
      <c r="F83" s="279">
        <v>0</v>
      </c>
      <c r="G83" s="279">
        <v>0</v>
      </c>
      <c r="H83" s="279">
        <v>0</v>
      </c>
      <c r="I83" s="279">
        <v>0</v>
      </c>
      <c r="J83" s="279">
        <v>0</v>
      </c>
      <c r="K83" s="279">
        <v>0</v>
      </c>
      <c r="L83" s="279">
        <v>0</v>
      </c>
      <c r="M83" s="279">
        <v>0</v>
      </c>
      <c r="N83" s="279">
        <v>0</v>
      </c>
      <c r="O83" s="279">
        <v>0</v>
      </c>
      <c r="P83" s="279">
        <v>0</v>
      </c>
      <c r="Q83" s="279">
        <v>0</v>
      </c>
      <c r="R83" s="279">
        <v>0</v>
      </c>
      <c r="S83" s="279">
        <v>0</v>
      </c>
      <c r="T83" s="279">
        <v>0</v>
      </c>
      <c r="U83" s="279">
        <v>0</v>
      </c>
      <c r="V83" s="279">
        <v>0</v>
      </c>
      <c r="W83" s="279">
        <v>0</v>
      </c>
      <c r="X83" s="279">
        <v>0</v>
      </c>
      <c r="Y83" s="279">
        <v>0</v>
      </c>
      <c r="Z83" s="279">
        <v>0</v>
      </c>
      <c r="AA83" s="279">
        <v>0</v>
      </c>
      <c r="AB83" s="279">
        <v>0</v>
      </c>
      <c r="AC83" s="279">
        <v>0</v>
      </c>
      <c r="AD83" s="279">
        <v>0</v>
      </c>
      <c r="AE83" s="279">
        <v>0</v>
      </c>
      <c r="AF83" s="279">
        <v>0</v>
      </c>
      <c r="AG83" s="279">
        <v>0</v>
      </c>
      <c r="AH83" s="279">
        <v>0</v>
      </c>
      <c r="AI83" s="279">
        <v>0</v>
      </c>
      <c r="AJ83" s="279">
        <v>0</v>
      </c>
      <c r="AK83" s="279">
        <v>0</v>
      </c>
      <c r="AL83" s="279">
        <v>0</v>
      </c>
      <c r="AM83" s="279">
        <v>0</v>
      </c>
      <c r="AN83" s="279">
        <v>0</v>
      </c>
      <c r="AO83" s="279">
        <v>0</v>
      </c>
      <c r="AP83" s="279">
        <v>0</v>
      </c>
      <c r="AQ83" s="279">
        <v>0</v>
      </c>
      <c r="AR83" s="279">
        <v>0</v>
      </c>
      <c r="AS83" s="279">
        <v>0</v>
      </c>
    </row>
    <row r="84" spans="1:45" s="184" customFormat="1" ht="14.25" x14ac:dyDescent="0.2">
      <c r="A84" s="238" t="s">
        <v>227</v>
      </c>
      <c r="B84" s="280">
        <f>SUM(B76:B83)</f>
        <v>0</v>
      </c>
      <c r="C84" s="280">
        <f t="shared" ref="C84:AQ84" si="31">SUM(C76:C83)</f>
        <v>-10034914.699999999</v>
      </c>
      <c r="D84" s="280">
        <f t="shared" si="31"/>
        <v>0</v>
      </c>
      <c r="E84" s="280">
        <f t="shared" si="31"/>
        <v>0</v>
      </c>
      <c r="F84" s="280">
        <f t="shared" si="31"/>
        <v>0</v>
      </c>
      <c r="G84" s="280">
        <f t="shared" si="31"/>
        <v>0</v>
      </c>
      <c r="H84" s="280">
        <f t="shared" si="31"/>
        <v>0</v>
      </c>
      <c r="I84" s="280">
        <f t="shared" si="31"/>
        <v>0</v>
      </c>
      <c r="J84" s="280">
        <f t="shared" si="31"/>
        <v>0</v>
      </c>
      <c r="K84" s="280">
        <f t="shared" si="31"/>
        <v>0</v>
      </c>
      <c r="L84" s="280">
        <f t="shared" si="31"/>
        <v>0</v>
      </c>
      <c r="M84" s="280">
        <f t="shared" si="31"/>
        <v>0</v>
      </c>
      <c r="N84" s="280">
        <f t="shared" si="31"/>
        <v>-145349780.99036342</v>
      </c>
      <c r="O84" s="280">
        <f t="shared" si="31"/>
        <v>-63204631.288259439</v>
      </c>
      <c r="P84" s="280">
        <f t="shared" si="31"/>
        <v>26289447.759423792</v>
      </c>
      <c r="Q84" s="280">
        <f t="shared" si="31"/>
        <v>40447602.288108036</v>
      </c>
      <c r="R84" s="280">
        <f t="shared" si="31"/>
        <v>42661609.056908786</v>
      </c>
      <c r="S84" s="280">
        <f t="shared" si="31"/>
        <v>44398561.527871326</v>
      </c>
      <c r="T84" s="280">
        <f t="shared" si="31"/>
        <v>43241313.729018413</v>
      </c>
      <c r="U84" s="280">
        <f t="shared" si="31"/>
        <v>39390631.478806041</v>
      </c>
      <c r="V84" s="280">
        <f t="shared" si="31"/>
        <v>40082032.824217692</v>
      </c>
      <c r="W84" s="280">
        <f t="shared" si="31"/>
        <v>41969565.195803352</v>
      </c>
      <c r="X84" s="280">
        <f t="shared" si="31"/>
        <v>44146081.118643031</v>
      </c>
      <c r="Y84" s="280">
        <f t="shared" si="31"/>
        <v>45859700.449648149</v>
      </c>
      <c r="Z84" s="280">
        <f t="shared" si="31"/>
        <v>47047030.815279484</v>
      </c>
      <c r="AA84" s="280">
        <f t="shared" si="31"/>
        <v>49495315.222308621</v>
      </c>
      <c r="AB84" s="280">
        <f t="shared" si="31"/>
        <v>51422903.917460352</v>
      </c>
      <c r="AC84" s="280">
        <f t="shared" si="31"/>
        <v>52758489.101865888</v>
      </c>
      <c r="AD84" s="280">
        <f t="shared" si="31"/>
        <v>54680476.093094297</v>
      </c>
      <c r="AE84" s="280">
        <f t="shared" si="31"/>
        <v>57680751.223077476</v>
      </c>
      <c r="AF84" s="280">
        <f t="shared" si="31"/>
        <v>59183102.915948629</v>
      </c>
      <c r="AG84" s="280">
        <f t="shared" si="31"/>
        <v>62280963.738849774</v>
      </c>
      <c r="AH84" s="280">
        <f t="shared" si="31"/>
        <v>64719978.374663174</v>
      </c>
      <c r="AI84" s="280">
        <f t="shared" si="31"/>
        <v>66409919.709312975</v>
      </c>
      <c r="AJ84" s="280">
        <f t="shared" si="31"/>
        <v>69894591.826004878</v>
      </c>
      <c r="AK84" s="280">
        <f t="shared" si="31"/>
        <v>72638151.585304454</v>
      </c>
      <c r="AL84" s="280">
        <f t="shared" si="31"/>
        <v>73707105.754763961</v>
      </c>
      <c r="AM84" s="280">
        <f t="shared" si="31"/>
        <v>78458887.970634475</v>
      </c>
      <c r="AN84" s="280">
        <f t="shared" si="31"/>
        <v>81545019.575719282</v>
      </c>
      <c r="AO84" s="280">
        <f t="shared" si="31"/>
        <v>83683334.486594155</v>
      </c>
      <c r="AP84" s="280">
        <f t="shared" si="31"/>
        <v>88092556.389067113</v>
      </c>
      <c r="AQ84" s="280">
        <f t="shared" si="31"/>
        <v>91564034.730889246</v>
      </c>
      <c r="AR84" s="280">
        <f t="shared" ref="AR84" si="32">SUM(AR76:AR83)</f>
        <v>95174372.206384197</v>
      </c>
      <c r="AS84" s="280">
        <f t="shared" ref="AS84" si="33">SUM(AS76:AS83)</f>
        <v>98929123.180898979</v>
      </c>
    </row>
    <row r="85" spans="1:45" s="184" customFormat="1" ht="14.25" x14ac:dyDescent="0.2">
      <c r="A85" s="238" t="s">
        <v>409</v>
      </c>
      <c r="B85" s="280">
        <f>SUM($B$84:B84)</f>
        <v>0</v>
      </c>
      <c r="C85" s="280">
        <f>SUM($B$84:C84)</f>
        <v>-10034914.699999999</v>
      </c>
      <c r="D85" s="280">
        <f>SUM($B$84:D84)</f>
        <v>-10034914.699999999</v>
      </c>
      <c r="E85" s="280">
        <f>SUM($B$84:E84)</f>
        <v>-10034914.699999999</v>
      </c>
      <c r="F85" s="280">
        <f>SUM($B$84:F84)</f>
        <v>-10034914.699999999</v>
      </c>
      <c r="G85" s="280">
        <f>SUM($B$84:G84)</f>
        <v>-10034914.699999999</v>
      </c>
      <c r="H85" s="280">
        <f>SUM($B$84:H84)</f>
        <v>-10034914.699999999</v>
      </c>
      <c r="I85" s="280">
        <f>SUM($B$84:I84)</f>
        <v>-10034914.699999999</v>
      </c>
      <c r="J85" s="280">
        <f>SUM($B$84:J84)</f>
        <v>-10034914.699999999</v>
      </c>
      <c r="K85" s="280">
        <f>SUM($B$84:K84)</f>
        <v>-10034914.699999999</v>
      </c>
      <c r="L85" s="280">
        <f>SUM($B$84:L84)</f>
        <v>-10034914.699999999</v>
      </c>
      <c r="M85" s="280">
        <f>SUM($B$84:M84)</f>
        <v>-10034914.699999999</v>
      </c>
      <c r="N85" s="280">
        <f>SUM($B$84:N84)</f>
        <v>-155384695.69036341</v>
      </c>
      <c r="O85" s="280">
        <f>SUM($B$84:O84)</f>
        <v>-218589326.97862285</v>
      </c>
      <c r="P85" s="280">
        <f>SUM($B$84:P84)</f>
        <v>-192299879.21919906</v>
      </c>
      <c r="Q85" s="280">
        <f>SUM($B$84:Q84)</f>
        <v>-151852276.93109101</v>
      </c>
      <c r="R85" s="280">
        <f>SUM($B$84:R84)</f>
        <v>-109190667.87418222</v>
      </c>
      <c r="S85" s="280">
        <f>SUM($B$84:S84)</f>
        <v>-64792106.346310899</v>
      </c>
      <c r="T85" s="280">
        <f>SUM($B$84:T84)</f>
        <v>-21550792.617292486</v>
      </c>
      <c r="U85" s="280">
        <f>SUM($B$84:U84)</f>
        <v>17839838.861513555</v>
      </c>
      <c r="V85" s="280">
        <f>SUM($B$84:V84)</f>
        <v>57921871.685731247</v>
      </c>
      <c r="W85" s="280">
        <f>SUM($B$84:W84)</f>
        <v>99891436.881534606</v>
      </c>
      <c r="X85" s="280">
        <f>SUM($B$84:X84)</f>
        <v>144037518.00017762</v>
      </c>
      <c r="Y85" s="280">
        <f>SUM($B$84:Y84)</f>
        <v>189897218.44982576</v>
      </c>
      <c r="Z85" s="280">
        <f>SUM($B$84:Z84)</f>
        <v>236944249.26510525</v>
      </c>
      <c r="AA85" s="280">
        <f>SUM($B$84:AA84)</f>
        <v>286439564.48741388</v>
      </c>
      <c r="AB85" s="280">
        <f>SUM($B$84:AB84)</f>
        <v>337862468.40487421</v>
      </c>
      <c r="AC85" s="280">
        <f>SUM($B$84:AC84)</f>
        <v>390620957.50674009</v>
      </c>
      <c r="AD85" s="280">
        <f>SUM($B$84:AD84)</f>
        <v>445301433.59983438</v>
      </c>
      <c r="AE85" s="280">
        <f>SUM($B$84:AE84)</f>
        <v>502982184.82291186</v>
      </c>
      <c r="AF85" s="280">
        <f>SUM($B$84:AF84)</f>
        <v>562165287.73886049</v>
      </c>
      <c r="AG85" s="280">
        <f>SUM($B$84:AG84)</f>
        <v>624446251.47771025</v>
      </c>
      <c r="AH85" s="280">
        <f>SUM($B$84:AH84)</f>
        <v>689166229.85237336</v>
      </c>
      <c r="AI85" s="280">
        <f>SUM($B$84:AI84)</f>
        <v>755576149.56168628</v>
      </c>
      <c r="AJ85" s="280">
        <f>SUM($B$84:AJ84)</f>
        <v>825470741.38769114</v>
      </c>
      <c r="AK85" s="280">
        <f>SUM($B$84:AK84)</f>
        <v>898108892.97299564</v>
      </c>
      <c r="AL85" s="280">
        <f>SUM($B$84:AL84)</f>
        <v>971815998.7277596</v>
      </c>
      <c r="AM85" s="280">
        <f>SUM($B$84:AM84)</f>
        <v>1050274886.6983941</v>
      </c>
      <c r="AN85" s="280">
        <f>SUM($B$84:AN84)</f>
        <v>1131819906.2741134</v>
      </c>
      <c r="AO85" s="280">
        <f>SUM($B$84:AO84)</f>
        <v>1215503240.7607076</v>
      </c>
      <c r="AP85" s="280">
        <f>SUM($B$84:AP84)</f>
        <v>1303595797.1497748</v>
      </c>
      <c r="AQ85" s="280">
        <f>SUM($B$84:AQ84)</f>
        <v>1395159831.8806641</v>
      </c>
      <c r="AR85" s="280">
        <f>SUM($B$84:AR84)</f>
        <v>1490334204.0870483</v>
      </c>
      <c r="AS85" s="280">
        <f>SUM($B$84:AS84)</f>
        <v>1589263327.2679472</v>
      </c>
    </row>
    <row r="86" spans="1:45" s="184" customFormat="1" ht="15.75" x14ac:dyDescent="0.25">
      <c r="A86" s="241" t="s">
        <v>401</v>
      </c>
      <c r="B86" s="285">
        <f t="shared" ref="B86:AQ86" si="34">1/POWER((1+$B$44),B74)</f>
        <v>1</v>
      </c>
      <c r="C86" s="285">
        <f t="shared" si="34"/>
        <v>1</v>
      </c>
      <c r="D86" s="285">
        <f t="shared" si="34"/>
        <v>1</v>
      </c>
      <c r="E86" s="285">
        <f t="shared" si="34"/>
        <v>1</v>
      </c>
      <c r="F86" s="285">
        <f t="shared" si="34"/>
        <v>1</v>
      </c>
      <c r="G86" s="285">
        <f t="shared" si="34"/>
        <v>1</v>
      </c>
      <c r="H86" s="285">
        <f t="shared" si="34"/>
        <v>1</v>
      </c>
      <c r="I86" s="285">
        <f t="shared" si="34"/>
        <v>1</v>
      </c>
      <c r="J86" s="285">
        <f t="shared" si="34"/>
        <v>1</v>
      </c>
      <c r="K86" s="285">
        <f t="shared" si="34"/>
        <v>1</v>
      </c>
      <c r="L86" s="285">
        <f t="shared" si="34"/>
        <v>0.94072086838359736</v>
      </c>
      <c r="M86" s="285">
        <f t="shared" si="34"/>
        <v>0.83249634370229864</v>
      </c>
      <c r="N86" s="285">
        <f t="shared" si="34"/>
        <v>0.73672242805513155</v>
      </c>
      <c r="O86" s="285">
        <f t="shared" si="34"/>
        <v>0.65196675049126696</v>
      </c>
      <c r="P86" s="285">
        <f t="shared" si="34"/>
        <v>0.57696172609846641</v>
      </c>
      <c r="Q86" s="285">
        <f t="shared" si="34"/>
        <v>0.51058559831722694</v>
      </c>
      <c r="R86" s="285">
        <f t="shared" si="34"/>
        <v>0.45184566222763445</v>
      </c>
      <c r="S86" s="285">
        <f t="shared" si="34"/>
        <v>0.39986341790056151</v>
      </c>
      <c r="T86" s="285">
        <f t="shared" si="34"/>
        <v>0.35386143177040841</v>
      </c>
      <c r="U86" s="285">
        <f t="shared" si="34"/>
        <v>0.31315170953133498</v>
      </c>
      <c r="V86" s="285">
        <f t="shared" si="34"/>
        <v>0.27712540666489821</v>
      </c>
      <c r="W86" s="285">
        <f t="shared" si="34"/>
        <v>0.24524372271229933</v>
      </c>
      <c r="X86" s="285">
        <f t="shared" si="34"/>
        <v>0.21702984310822954</v>
      </c>
      <c r="Y86" s="285">
        <f t="shared" si="34"/>
        <v>0.19206180806038009</v>
      </c>
      <c r="Z86" s="285">
        <f t="shared" si="34"/>
        <v>0.16996620182334526</v>
      </c>
      <c r="AA86" s="285">
        <f t="shared" si="34"/>
        <v>0.15041256798526129</v>
      </c>
      <c r="AB86" s="285">
        <f t="shared" si="34"/>
        <v>0.13310846724359404</v>
      </c>
      <c r="AC86" s="285">
        <f t="shared" si="34"/>
        <v>0.11779510375539298</v>
      </c>
      <c r="AD86" s="285">
        <f t="shared" si="34"/>
        <v>0.10424345465079028</v>
      </c>
      <c r="AE86" s="285">
        <f t="shared" si="34"/>
        <v>9.2250844823708225E-2</v>
      </c>
      <c r="AF86" s="285">
        <f t="shared" si="34"/>
        <v>8.163791577319314E-2</v>
      </c>
      <c r="AG86" s="285">
        <f t="shared" si="34"/>
        <v>7.2245943162117798E-2</v>
      </c>
      <c r="AH86" s="285">
        <f t="shared" si="34"/>
        <v>6.3934462975325498E-2</v>
      </c>
      <c r="AI86" s="285">
        <f t="shared" si="34"/>
        <v>5.6579170774624342E-2</v>
      </c>
      <c r="AJ86" s="285">
        <f t="shared" si="34"/>
        <v>5.0070062632410935E-2</v>
      </c>
      <c r="AK86" s="285">
        <f t="shared" si="34"/>
        <v>4.4309789940186653E-2</v>
      </c>
      <c r="AL86" s="285">
        <f t="shared" si="34"/>
        <v>3.9212203486890855E-2</v>
      </c>
      <c r="AM86" s="285">
        <f t="shared" si="34"/>
        <v>3.4701065032646777E-2</v>
      </c>
      <c r="AN86" s="285">
        <f t="shared" si="34"/>
        <v>3.0708907108536979E-2</v>
      </c>
      <c r="AO86" s="285">
        <f t="shared" si="34"/>
        <v>2.7176023989855736E-2</v>
      </c>
      <c r="AP86" s="285">
        <f t="shared" si="34"/>
        <v>2.4049578752084716E-2</v>
      </c>
      <c r="AQ86" s="285">
        <f t="shared" si="34"/>
        <v>2.1282813054942232E-2</v>
      </c>
      <c r="AR86" s="285">
        <f t="shared" ref="AR86:AS86" si="35">1/POWER((1+$B$44),AR74)</f>
        <v>1.8834347836232068E-2</v>
      </c>
      <c r="AS86" s="285">
        <f t="shared" si="35"/>
        <v>1.6667564456842535E-2</v>
      </c>
    </row>
    <row r="87" spans="1:45" s="184" customFormat="1" ht="14.25" x14ac:dyDescent="0.2">
      <c r="A87" s="235" t="s">
        <v>410</v>
      </c>
      <c r="B87" s="280">
        <f t="shared" ref="B87:AQ87" si="36">B84*B86</f>
        <v>0</v>
      </c>
      <c r="C87" s="280">
        <f t="shared" si="36"/>
        <v>-10034914.699999999</v>
      </c>
      <c r="D87" s="280">
        <f t="shared" si="36"/>
        <v>0</v>
      </c>
      <c r="E87" s="280">
        <f t="shared" si="36"/>
        <v>0</v>
      </c>
      <c r="F87" s="280">
        <f t="shared" si="36"/>
        <v>0</v>
      </c>
      <c r="G87" s="280">
        <f t="shared" si="36"/>
        <v>0</v>
      </c>
      <c r="H87" s="280">
        <f t="shared" si="36"/>
        <v>0</v>
      </c>
      <c r="I87" s="280">
        <f t="shared" si="36"/>
        <v>0</v>
      </c>
      <c r="J87" s="280">
        <f t="shared" si="36"/>
        <v>0</v>
      </c>
      <c r="K87" s="280">
        <f t="shared" si="36"/>
        <v>0</v>
      </c>
      <c r="L87" s="280">
        <f t="shared" si="36"/>
        <v>0</v>
      </c>
      <c r="M87" s="280">
        <f t="shared" si="36"/>
        <v>0</v>
      </c>
      <c r="N87" s="280">
        <f t="shared" si="36"/>
        <v>-107082443.56850214</v>
      </c>
      <c r="O87" s="280">
        <f t="shared" si="36"/>
        <v>-41207318.077005163</v>
      </c>
      <c r="P87" s="280">
        <f t="shared" si="36"/>
        <v>15168005.157452611</v>
      </c>
      <c r="Q87" s="280">
        <f t="shared" si="36"/>
        <v>20651963.21477088</v>
      </c>
      <c r="R87" s="280">
        <f t="shared" si="36"/>
        <v>19276462.9960154</v>
      </c>
      <c r="S87" s="280">
        <f t="shared" si="36"/>
        <v>17753360.562403005</v>
      </c>
      <c r="T87" s="280">
        <f t="shared" si="36"/>
        <v>15301433.187783873</v>
      </c>
      <c r="U87" s="280">
        <f t="shared" si="36"/>
        <v>12335243.58710693</v>
      </c>
      <c r="V87" s="280">
        <f t="shared" si="36"/>
        <v>11107749.646367127</v>
      </c>
      <c r="W87" s="280">
        <f t="shared" si="36"/>
        <v>10292772.409235366</v>
      </c>
      <c r="X87" s="280">
        <f t="shared" si="36"/>
        <v>9581017.059022272</v>
      </c>
      <c r="Y87" s="280">
        <f t="shared" si="36"/>
        <v>8807896.9854668491</v>
      </c>
      <c r="Z87" s="280">
        <f t="shared" si="36"/>
        <v>7996405.134738937</v>
      </c>
      <c r="AA87" s="280">
        <f t="shared" si="36"/>
        <v>7444717.4658274334</v>
      </c>
      <c r="AB87" s="280">
        <f t="shared" si="36"/>
        <v>6844823.9216677547</v>
      </c>
      <c r="AC87" s="280">
        <f t="shared" si="36"/>
        <v>6214691.6977320621</v>
      </c>
      <c r="AD87" s="280">
        <f t="shared" si="36"/>
        <v>5700081.7298940979</v>
      </c>
      <c r="AE87" s="280">
        <f t="shared" si="36"/>
        <v>5321098.0303950384</v>
      </c>
      <c r="AF87" s="280">
        <f t="shared" si="36"/>
        <v>4831585.1710484354</v>
      </c>
      <c r="AG87" s="280">
        <f t="shared" si="36"/>
        <v>4499546.96635886</v>
      </c>
      <c r="AH87" s="280">
        <f t="shared" si="36"/>
        <v>4137837.0611587698</v>
      </c>
      <c r="AI87" s="280">
        <f t="shared" si="36"/>
        <v>3757418.1883623097</v>
      </c>
      <c r="AJ87" s="280">
        <f t="shared" si="36"/>
        <v>3499626.5903948615</v>
      </c>
      <c r="AK87" s="280">
        <f t="shared" si="36"/>
        <v>3218581.2383882767</v>
      </c>
      <c r="AL87" s="280">
        <f t="shared" si="36"/>
        <v>2890218.0292855883</v>
      </c>
      <c r="AM87" s="280">
        <f t="shared" si="36"/>
        <v>2722606.9738581348</v>
      </c>
      <c r="AN87" s="280">
        <f t="shared" si="36"/>
        <v>2504158.4313145927</v>
      </c>
      <c r="AO87" s="280">
        <f t="shared" si="36"/>
        <v>2274180.3055588044</v>
      </c>
      <c r="AP87" s="280">
        <f t="shared" si="36"/>
        <v>2118588.872351333</v>
      </c>
      <c r="AQ87" s="280">
        <f t="shared" si="36"/>
        <v>1948740.2337337537</v>
      </c>
      <c r="AR87" s="280">
        <f t="shared" ref="AR87:AS87" si="37">AR84*AR86</f>
        <v>1792547.2312300575</v>
      </c>
      <c r="AS87" s="280">
        <f t="shared" si="37"/>
        <v>1648907.5372765488</v>
      </c>
    </row>
    <row r="88" spans="1:45" s="116" customFormat="1" ht="14.25" x14ac:dyDescent="0.2">
      <c r="A88" s="235" t="s">
        <v>411</v>
      </c>
      <c r="B88" s="280">
        <f>SUM($B$87:B87)</f>
        <v>0</v>
      </c>
      <c r="C88" s="280">
        <f>SUM($B$87:C87)</f>
        <v>-10034914.699999999</v>
      </c>
      <c r="D88" s="280">
        <f>SUM($B$87:D87)</f>
        <v>-10034914.699999999</v>
      </c>
      <c r="E88" s="280">
        <f>SUM($B$87:E87)</f>
        <v>-10034914.699999999</v>
      </c>
      <c r="F88" s="280">
        <f>SUM($B$87:F87)</f>
        <v>-10034914.699999999</v>
      </c>
      <c r="G88" s="280">
        <f>SUM($B$87:G87)</f>
        <v>-10034914.699999999</v>
      </c>
      <c r="H88" s="280">
        <f>SUM($B$87:H87)</f>
        <v>-10034914.699999999</v>
      </c>
      <c r="I88" s="280">
        <f>SUM($B$87:I87)</f>
        <v>-10034914.699999999</v>
      </c>
      <c r="J88" s="280">
        <f>SUM($B$87:J87)</f>
        <v>-10034914.699999999</v>
      </c>
      <c r="K88" s="280">
        <f>SUM($B$87:K87)</f>
        <v>-10034914.699999999</v>
      </c>
      <c r="L88" s="280">
        <f>SUM($B$87:L87)</f>
        <v>-10034914.699999999</v>
      </c>
      <c r="M88" s="280">
        <f>SUM($B$87:M87)</f>
        <v>-10034914.699999999</v>
      </c>
      <c r="N88" s="280">
        <f>SUM($B$87:N87)</f>
        <v>-117117358.26850215</v>
      </c>
      <c r="O88" s="280">
        <f>SUM($B$87:O87)</f>
        <v>-158324676.34550732</v>
      </c>
      <c r="P88" s="280">
        <f>SUM($B$87:P87)</f>
        <v>-143156671.18805471</v>
      </c>
      <c r="Q88" s="280">
        <f>SUM($B$87:Q87)</f>
        <v>-122504707.97328383</v>
      </c>
      <c r="R88" s="280">
        <f>SUM($B$87:R87)</f>
        <v>-103228244.97726843</v>
      </c>
      <c r="S88" s="280">
        <f>SUM($B$87:S87)</f>
        <v>-85474884.414865419</v>
      </c>
      <c r="T88" s="280">
        <f>SUM($B$87:T87)</f>
        <v>-70173451.227081552</v>
      </c>
      <c r="U88" s="280">
        <f>SUM($B$87:U87)</f>
        <v>-57838207.639974624</v>
      </c>
      <c r="V88" s="280">
        <f>SUM($B$87:V87)</f>
        <v>-46730457.993607499</v>
      </c>
      <c r="W88" s="280">
        <f>SUM($B$87:W87)</f>
        <v>-36437685.584372133</v>
      </c>
      <c r="X88" s="280">
        <f>SUM($B$87:X87)</f>
        <v>-26856668.525349863</v>
      </c>
      <c r="Y88" s="280">
        <f>SUM($B$87:Y87)</f>
        <v>-18048771.539883014</v>
      </c>
      <c r="Z88" s="280">
        <f>SUM($B$87:Z87)</f>
        <v>-10052366.405144077</v>
      </c>
      <c r="AA88" s="280">
        <f>SUM($B$87:AA87)</f>
        <v>-2607648.9393166434</v>
      </c>
      <c r="AB88" s="280">
        <f>SUM($B$87:AB87)</f>
        <v>4237174.9823511112</v>
      </c>
      <c r="AC88" s="280">
        <f>SUM($B$87:AC87)</f>
        <v>10451866.680083174</v>
      </c>
      <c r="AD88" s="280">
        <f>SUM($B$87:AD87)</f>
        <v>16151948.409977272</v>
      </c>
      <c r="AE88" s="280">
        <f>SUM($B$87:AE87)</f>
        <v>21473046.440372311</v>
      </c>
      <c r="AF88" s="280">
        <f>SUM($B$87:AF87)</f>
        <v>26304631.611420747</v>
      </c>
      <c r="AG88" s="280">
        <f>SUM($B$87:AG87)</f>
        <v>30804178.577779606</v>
      </c>
      <c r="AH88" s="280">
        <f>SUM($B$87:AH87)</f>
        <v>34942015.638938375</v>
      </c>
      <c r="AI88" s="280">
        <f>SUM($B$87:AI87)</f>
        <v>38699433.827300683</v>
      </c>
      <c r="AJ88" s="280">
        <f>SUM($B$87:AJ87)</f>
        <v>42199060.417695545</v>
      </c>
      <c r="AK88" s="280">
        <f>SUM($B$87:AK87)</f>
        <v>45417641.656083822</v>
      </c>
      <c r="AL88" s="280">
        <f>SUM($B$87:AL87)</f>
        <v>48307859.68536941</v>
      </c>
      <c r="AM88" s="280">
        <f>SUM($B$87:AM87)</f>
        <v>51030466.659227543</v>
      </c>
      <c r="AN88" s="280">
        <f>SUM($B$87:AN87)</f>
        <v>53534625.090542138</v>
      </c>
      <c r="AO88" s="280">
        <f>SUM($B$87:AO87)</f>
        <v>55808805.396100938</v>
      </c>
      <c r="AP88" s="280">
        <f>SUM($B$87:AP87)</f>
        <v>57927394.268452272</v>
      </c>
      <c r="AQ88" s="280">
        <f>SUM($B$87:AQ87)</f>
        <v>59876134.502186023</v>
      </c>
      <c r="AR88" s="280">
        <f>SUM($B$87:AR87)</f>
        <v>61668681.73341608</v>
      </c>
      <c r="AS88" s="280">
        <f>SUM($B$87:AS87)</f>
        <v>63317589.270692632</v>
      </c>
    </row>
    <row r="89" spans="1:45" s="116" customFormat="1" ht="14.25" x14ac:dyDescent="0.2">
      <c r="A89" s="235" t="s">
        <v>412</v>
      </c>
      <c r="B89" s="286">
        <f>IF((ISERR(IRR($B$84:B84))),0,IF(IRR($B$84:B84)&lt;0,0,IRR($B$84:B84)))</f>
        <v>0</v>
      </c>
      <c r="C89" s="286">
        <f>IF((ISERR(IRR($B$84:C84))),0,IF(IRR($B$84:C84)&lt;0,0,IRR($B$84:C84)))</f>
        <v>0</v>
      </c>
      <c r="D89" s="286">
        <f>IF((ISERR(IRR($B$84:D84))),0,IF(IRR($B$84:D84)&lt;0,0,IRR($B$84:D84)))</f>
        <v>0</v>
      </c>
      <c r="E89" s="286">
        <f>IF((ISERR(IRR($B$84:E84))),0,IF(IRR($B$84:E84)&lt;0,0,IRR($B$84:E84)))</f>
        <v>0</v>
      </c>
      <c r="F89" s="286">
        <f>IF((ISERR(IRR($B$84:F84))),0,IF(IRR($B$84:F84)&lt;0,0,IRR($B$84:F84)))</f>
        <v>0</v>
      </c>
      <c r="G89" s="286">
        <f>IF((ISERR(IRR($B$84:G84))),0,IF(IRR($B$84:G84)&lt;0,0,IRR($B$84:G84)))</f>
        <v>0</v>
      </c>
      <c r="H89" s="286">
        <f>IF((ISERR(IRR($B$84:H84))),0,IF(IRR($B$84:H84)&lt;0,0,IRR($B$84:H84)))</f>
        <v>0</v>
      </c>
      <c r="I89" s="286">
        <f>IF((ISERR(IRR($B$84:I84))),0,IF(IRR($B$84:I84)&lt;0,0,IRR($B$84:I84)))</f>
        <v>0</v>
      </c>
      <c r="J89" s="286">
        <f>IF((ISERR(IRR($B$84:J84))),0,IF(IRR($B$84:J84)&lt;0,0,IRR($B$84:J84)))</f>
        <v>0</v>
      </c>
      <c r="K89" s="286">
        <f>IF((ISERR(IRR($B$84:K84))),0,IF(IRR($B$84:K84)&lt;0,0,IRR($B$84:K84)))</f>
        <v>0</v>
      </c>
      <c r="L89" s="286">
        <f>IF((ISERR(IRR($B$84:L84))),0,IF(IRR($B$84:L84)&lt;0,0,IRR($B$84:L84)))</f>
        <v>0</v>
      </c>
      <c r="M89" s="286">
        <f>IF((ISERR(IRR($B$84:M84))),0,IF(IRR($B$84:M84)&lt;0,0,IRR($B$84:M84)))</f>
        <v>0</v>
      </c>
      <c r="N89" s="286">
        <f>IF((ISERR(IRR($B$84:N84))),0,IF(IRR($B$84:N84)&lt;0,0,IRR($B$84:N84)))</f>
        <v>0</v>
      </c>
      <c r="O89" s="286">
        <f>IF((ISERR(IRR($B$84:O84))),0,IF(IRR($B$84:O84)&lt;0,0,IRR($B$84:O84)))</f>
        <v>0</v>
      </c>
      <c r="P89" s="286">
        <f>IF((ISERR(IRR($B$84:P84))),0,IF(IRR($B$84:P84)&lt;0,0,IRR($B$84:P84)))</f>
        <v>0</v>
      </c>
      <c r="Q89" s="286">
        <f>IF((ISERR(IRR($B$84:Q84))),0,IF(IRR($B$84:Q84)&lt;0,0,IRR($B$84:Q84)))</f>
        <v>0</v>
      </c>
      <c r="R89" s="286">
        <f>IF((ISERR(IRR($B$84:R84))),0,IF(IRR($B$84:R84)&lt;0,0,IRR($B$84:R84)))</f>
        <v>0</v>
      </c>
      <c r="S89" s="286">
        <f>IF((ISERR(IRR($B$84:S84))),0,IF(IRR($B$84:S84)&lt;0,0,IRR($B$84:S84)))</f>
        <v>0</v>
      </c>
      <c r="T89" s="286">
        <f>IF((ISERR(IRR($B$84:T84))),0,IF(IRR($B$84:T84)&lt;0,0,IRR($B$84:T84)))</f>
        <v>0</v>
      </c>
      <c r="U89" s="286">
        <f>IF((ISERR(IRR($B$84:U84))),0,IF(IRR($B$84:U84)&lt;0,0,IRR($B$84:U84)))</f>
        <v>1.6127058643500725E-2</v>
      </c>
      <c r="V89" s="286">
        <f>IF((ISERR(IRR($B$84:V84))),0,IF(IRR($B$84:V84)&lt;0,0,IRR($B$84:V84)))</f>
        <v>4.4263477568283971E-2</v>
      </c>
      <c r="W89" s="286">
        <f>IF((ISERR(IRR($B$84:W84))),0,IF(IRR($B$84:W84)&lt;0,0,IRR($B$84:W84)))</f>
        <v>6.5378755914780484E-2</v>
      </c>
      <c r="X89" s="286">
        <f>IF((ISERR(IRR($B$84:X84))),0,IF(IRR($B$84:X84)&lt;0,0,IRR($B$84:X84)))</f>
        <v>8.1641771596067336E-2</v>
      </c>
      <c r="Y89" s="286">
        <f>IF((ISERR(IRR($B$84:Y84))),0,IF(IRR($B$84:Y84)&lt;0,0,IRR($B$84:Y84)))</f>
        <v>9.4265817656099982E-2</v>
      </c>
      <c r="Z89" s="286">
        <f>IF((ISERR(IRR($B$84:Z84))),0,IF(IRR($B$84:Z84)&lt;0,0,IRR($B$84:Z84)))</f>
        <v>0.10413443999363969</v>
      </c>
      <c r="AA89" s="286">
        <f>IF((ISERR(IRR($B$84:AA84))),0,IF(IRR($B$84:AA84)&lt;0,0,IRR($B$84:AA84)))</f>
        <v>0.11216840981550491</v>
      </c>
      <c r="AB89" s="286">
        <f>IF((ISERR(IRR($B$84:AB84))),0,IF(IRR($B$84:AB84)&lt;0,0,IRR($B$84:AB84)))</f>
        <v>0.11870522025262153</v>
      </c>
      <c r="AC89" s="286">
        <f>IF((ISERR(IRR($B$84:AC84))),0,IF(IRR($B$84:AC84)&lt;0,0,IRR($B$84:AC84)))</f>
        <v>0.12401961005813855</v>
      </c>
      <c r="AD89" s="286">
        <f>IF((ISERR(IRR($B$84:AD84))),0,IF(IRR($B$84:AD84)&lt;0,0,IRR($B$84:AD84)))</f>
        <v>0.12842864143548161</v>
      </c>
      <c r="AE89" s="286">
        <f>IF((ISERR(IRR($B$84:AE84))),0,IF(IRR($B$84:AE84)&lt;0,0,IRR($B$84:AE84)))</f>
        <v>0.13217917737669449</v>
      </c>
      <c r="AF89" s="286">
        <f>IF((ISERR(IRR($B$84:AF84))),0,IF(IRR($B$84:AF84)&lt;0,0,IRR($B$84:AF84)))</f>
        <v>0.13530359239425316</v>
      </c>
      <c r="AG89" s="286">
        <f>IF((ISERR(IRR($B$84:AG84))),0,IF(IRR($B$84:AG84)&lt;0,0,IRR($B$84:AG84)))</f>
        <v>0.13798967061100376</v>
      </c>
      <c r="AH89" s="286">
        <f>IF((ISERR(IRR($B$84:AH84))),0,IF(IRR($B$84:AH84)&lt;0,0,IRR($B$84:AH84)))</f>
        <v>0.14028129205997097</v>
      </c>
      <c r="AI89" s="286">
        <f>IF((ISERR(IRR($B$84:AI84))),0,IF(IRR($B$84:AI84)&lt;0,0,IRR($B$84:AI84)))</f>
        <v>0.14222187494913863</v>
      </c>
      <c r="AJ89" s="286">
        <f>IF((ISERR(IRR($B$84:AJ84))),0,IF(IRR($B$84:AJ84)&lt;0,0,IRR($B$84:AJ84)))</f>
        <v>0.14391464477935578</v>
      </c>
      <c r="AK89" s="286">
        <f>IF((ISERR(IRR($B$84:AK84))),0,IF(IRR($B$84:AK84)&lt;0,0,IRR($B$84:AK84)))</f>
        <v>0.14537776358555865</v>
      </c>
      <c r="AL89" s="286">
        <f>IF((ISERR(IRR($B$84:AL84))),0,IF(IRR($B$84:AL84)&lt;0,0,IRR($B$84:AL84)))</f>
        <v>0.14661740501471776</v>
      </c>
      <c r="AM89" s="286">
        <f>IF((ISERR(IRR($B$84:AM84))),0,IF(IRR($B$84:AM84)&lt;0,0,IRR($B$84:AM84)))</f>
        <v>0.1477226077993421</v>
      </c>
      <c r="AN89" s="286">
        <f>IF((ISERR(IRR($B$84:AN84))),0,IF(IRR($B$84:AN84)&lt;0,0,IRR($B$84:AN84)))</f>
        <v>0.14868688456559109</v>
      </c>
      <c r="AO89" s="286">
        <f>IF((ISERR(IRR($B$84:AO84))),0,IF(IRR($B$84:AO84)&lt;0,0,IRR($B$84:AO84)))</f>
        <v>0.14951986486576385</v>
      </c>
      <c r="AP89" s="286">
        <f>IF((ISERR(IRR($B$84:AP84))),0,IF(IRR($B$84:AP84)&lt;0,0,IRR($B$84:AP84)))</f>
        <v>0.15025968017679414</v>
      </c>
      <c r="AQ89" s="286">
        <f>IF((ISERR(IRR($B$84:AQ84))),0,IF(IRR($B$84:AQ84)&lt;0,0,IRR($B$84:AQ84)))</f>
        <v>0.15090968241882829</v>
      </c>
      <c r="AR89" s="286">
        <f>IF((ISERR(IRR($B$84:AR84))),0,IF(IRR($B$84:AR84)&lt;0,0,IRR($B$84:AR84)))</f>
        <v>0.15148187446006123</v>
      </c>
      <c r="AS89" s="286">
        <f>IF((ISERR(IRR($B$84:AS84))),0,IF(IRR($B$84:AS84)&lt;0,0,IRR($B$84:AS84)))</f>
        <v>0.15198645591395477</v>
      </c>
    </row>
    <row r="90" spans="1:45" s="116" customFormat="1" ht="14.25" x14ac:dyDescent="0.2">
      <c r="A90" s="235" t="s">
        <v>413</v>
      </c>
      <c r="B90" s="282">
        <f t="shared" ref="B90" si="38">IF(AND(B85&gt;0,A85&lt;0),(B75-(B85/(B85-A85))),0)</f>
        <v>0</v>
      </c>
      <c r="C90" s="282">
        <f t="shared" ref="C90" si="39">IF(AND(C85&gt;0,B85&lt;0),(C75-(C85/(C85-B85))),0)</f>
        <v>0</v>
      </c>
      <c r="D90" s="282">
        <f t="shared" ref="D90" si="40">IF(AND(D85&gt;0,C85&lt;0),(D75-(D85/(D85-C85))),0)</f>
        <v>0</v>
      </c>
      <c r="E90" s="282">
        <f t="shared" ref="E90" si="41">IF(AND(E85&gt;0,D85&lt;0),(E75-(E85/(E85-D85))),0)</f>
        <v>0</v>
      </c>
      <c r="F90" s="282">
        <f t="shared" ref="F90" si="42">IF(AND(F85&gt;0,E85&lt;0),(F75-(F85/(F85-E85))),0)</f>
        <v>0</v>
      </c>
      <c r="G90" s="282">
        <f t="shared" ref="G90" si="43">IF(AND(G85&gt;0,F85&lt;0),(G75-(G85/(G85-F85))),0)</f>
        <v>0</v>
      </c>
      <c r="H90" s="282">
        <f t="shared" ref="H90" si="44">IF(AND(H85&gt;0,G85&lt;0),(H75-(H85/(H85-G85))),0)</f>
        <v>0</v>
      </c>
      <c r="I90" s="282">
        <f t="shared" ref="I90" si="45">IF(AND(I85&gt;0,H85&lt;0),(I75-(I85/(I85-H85))),0)</f>
        <v>0</v>
      </c>
      <c r="J90" s="282">
        <f t="shared" ref="J90" si="46">IF(AND(J85&gt;0,I85&lt;0),(J75-(J85/(J85-I85))),0)</f>
        <v>0</v>
      </c>
      <c r="K90" s="282">
        <f t="shared" ref="K90" si="47">IF(AND(K85&gt;0,J85&lt;0),(K75-(K85/(K85-J85))),0)</f>
        <v>0</v>
      </c>
      <c r="L90" s="282">
        <f t="shared" ref="L90" si="48">IF(AND(L85&gt;0,K85&lt;0),(L75-(L85/(L85-K85))),0)</f>
        <v>0</v>
      </c>
      <c r="M90" s="282">
        <f t="shared" ref="M90" si="49">IF(AND(M85&gt;0,L85&lt;0),(M75-(M85/(M85-L85))),0)</f>
        <v>0</v>
      </c>
      <c r="N90" s="282">
        <f t="shared" ref="N90" si="50">IF(AND(N85&gt;0,M85&lt;0),(N75-(N85/(N85-M85))),0)</f>
        <v>0</v>
      </c>
      <c r="O90" s="282">
        <f t="shared" ref="O90" si="51">IF(AND(O85&gt;0,N85&lt;0),(O75-(O85/(O85-N85))),0)</f>
        <v>0</v>
      </c>
      <c r="P90" s="282">
        <f t="shared" ref="P90" si="52">IF(AND(P85&gt;0,O85&lt;0),(P75-(P85/(P85-O85))),0)</f>
        <v>0</v>
      </c>
      <c r="Q90" s="282">
        <f t="shared" ref="Q90" si="53">IF(AND(Q85&gt;0,P85&lt;0),(Q75-(Q85/(Q85-P85))),0)</f>
        <v>0</v>
      </c>
      <c r="R90" s="282">
        <f t="shared" ref="R90" si="54">IF(AND(R85&gt;0,Q85&lt;0),(R75-(R85/(R85-Q85))),0)</f>
        <v>0</v>
      </c>
      <c r="S90" s="282">
        <f t="shared" ref="S90" si="55">IF(AND(S85&gt;0,R85&lt;0),(S75-(S85/(S85-R85))),0)</f>
        <v>0</v>
      </c>
      <c r="T90" s="282">
        <f t="shared" ref="T90" si="56">IF(AND(T85&gt;0,S85&lt;0),(T75-(T85/(T85-S85))),0)</f>
        <v>0</v>
      </c>
      <c r="U90" s="282">
        <f t="shared" ref="U90" si="57">IF(AND(U85&gt;0,T85&lt;0),(U75-(U85/(U85-T85))),0)</f>
        <v>19.547104522274232</v>
      </c>
      <c r="V90" s="282">
        <f t="shared" ref="V90" si="58">IF(AND(V85&gt;0,U85&lt;0),(V75-(V85/(V85-U85))),0)</f>
        <v>0</v>
      </c>
      <c r="W90" s="282">
        <f t="shared" ref="W90" si="59">IF(AND(W85&gt;0,V85&lt;0),(W75-(W85/(W85-V85))),0)</f>
        <v>0</v>
      </c>
      <c r="X90" s="282">
        <f t="shared" ref="X90" si="60">IF(AND(X85&gt;0,W85&lt;0),(X75-(X85/(X85-W85))),0)</f>
        <v>0</v>
      </c>
      <c r="Y90" s="282">
        <f t="shared" ref="Y90" si="61">IF(AND(Y85&gt;0,X85&lt;0),(Y75-(Y85/(Y85-X85))),0)</f>
        <v>0</v>
      </c>
      <c r="Z90" s="282">
        <f t="shared" ref="Z90" si="62">IF(AND(Z85&gt;0,Y85&lt;0),(Z75-(Z85/(Z85-Y85))),0)</f>
        <v>0</v>
      </c>
      <c r="AA90" s="282">
        <f t="shared" ref="AA90" si="63">IF(AND(AA85&gt;0,Z85&lt;0),(AA75-(AA85/(AA85-Z85))),0)</f>
        <v>0</v>
      </c>
      <c r="AB90" s="282">
        <f t="shared" ref="AB90" si="64">IF(AND(AB85&gt;0,AA85&lt;0),(AB75-(AB85/(AB85-AA85))),0)</f>
        <v>0</v>
      </c>
      <c r="AC90" s="282">
        <f t="shared" ref="AC90" si="65">IF(AND(AC85&gt;0,AB85&lt;0),(AC75-(AC85/(AC85-AB85))),0)</f>
        <v>0</v>
      </c>
      <c r="AD90" s="282">
        <f t="shared" ref="AD90" si="66">IF(AND(AD85&gt;0,AC85&lt;0),(AD75-(AD85/(AD85-AC85))),0)</f>
        <v>0</v>
      </c>
      <c r="AE90" s="282">
        <f t="shared" ref="AE90" si="67">IF(AND(AE85&gt;0,AD85&lt;0),(AE75-(AE85/(AE85-AD85))),0)</f>
        <v>0</v>
      </c>
      <c r="AF90" s="282">
        <f t="shared" ref="AF90" si="68">IF(AND(AF85&gt;0,AE85&lt;0),(AF75-(AF85/(AF85-AE85))),0)</f>
        <v>0</v>
      </c>
      <c r="AG90" s="282">
        <f t="shared" ref="AG90" si="69">IF(AND(AG85&gt;0,AF85&lt;0),(AG75-(AG85/(AG85-AF85))),0)</f>
        <v>0</v>
      </c>
      <c r="AH90" s="282">
        <f t="shared" ref="AH90" si="70">IF(AND(AH85&gt;0,AG85&lt;0),(AH75-(AH85/(AH85-AG85))),0)</f>
        <v>0</v>
      </c>
      <c r="AI90" s="282">
        <f t="shared" ref="AI90" si="71">IF(AND(AI85&gt;0,AH85&lt;0),(AI75-(AI85/(AI85-AH85))),0)</f>
        <v>0</v>
      </c>
      <c r="AJ90" s="282">
        <f t="shared" ref="AJ90" si="72">IF(AND(AJ85&gt;0,AI85&lt;0),(AJ75-(AJ85/(AJ85-AI85))),0)</f>
        <v>0</v>
      </c>
      <c r="AK90" s="282">
        <f t="shared" ref="AK90" si="73">IF(AND(AK85&gt;0,AJ85&lt;0),(AK75-(AK85/(AK85-AJ85))),0)</f>
        <v>0</v>
      </c>
      <c r="AL90" s="282">
        <f t="shared" ref="AL90" si="74">IF(AND(AL85&gt;0,AK85&lt;0),(AL75-(AL85/(AL85-AK85))),0)</f>
        <v>0</v>
      </c>
      <c r="AM90" s="282">
        <f t="shared" ref="AM90" si="75">IF(AND(AM85&gt;0,AL85&lt;0),(AM75-(AM85/(AM85-AL85))),0)</f>
        <v>0</v>
      </c>
      <c r="AN90" s="282">
        <f t="shared" ref="AN90" si="76">IF(AND(AN85&gt;0,AM85&lt;0),(AN75-(AN85/(AN85-AM85))),0)</f>
        <v>0</v>
      </c>
      <c r="AO90" s="282">
        <f t="shared" ref="AO90" si="77">IF(AND(AO85&gt;0,AN85&lt;0),(AO75-(AO85/(AO85-AN85))),0)</f>
        <v>0</v>
      </c>
      <c r="AP90" s="282">
        <f t="shared" ref="AP90" si="78">IF(AND(AP85&gt;0,AO85&lt;0),(AP75-(AP85/(AP85-AO85))),0)</f>
        <v>0</v>
      </c>
      <c r="AQ90" s="282">
        <f t="shared" ref="AQ90" si="79">IF(AND(AQ85&gt;0,AP85&lt;0),(AQ75-(AQ85/(AQ85-AP85))),0)</f>
        <v>0</v>
      </c>
      <c r="AR90" s="282">
        <f t="shared" ref="AR90" si="80">IF(AND(AR85&gt;0,AQ85&lt;0),(AR75-(AR85/(AR85-AQ85))),0)</f>
        <v>0</v>
      </c>
      <c r="AS90" s="282">
        <f t="shared" ref="AS90" si="81">IF(AND(AS85&gt;0,AR85&lt;0),(AS75-(AS85/(AS85-AR85))),0)</f>
        <v>0</v>
      </c>
    </row>
    <row r="91" spans="1:45" s="116" customFormat="1" thickBot="1" x14ac:dyDescent="0.25">
      <c r="A91" s="242" t="s">
        <v>414</v>
      </c>
      <c r="B91" s="287">
        <f t="shared" ref="B91" si="82">IF(AND(B88&gt;0,A88&lt;0),(B75-(B88/(B88-A88))),0)</f>
        <v>0</v>
      </c>
      <c r="C91" s="287">
        <f t="shared" ref="C91" si="83">IF(AND(C88&gt;0,B88&lt;0),(C75-(C88/(C88-B88))),0)</f>
        <v>0</v>
      </c>
      <c r="D91" s="287">
        <f t="shared" ref="D91" si="84">IF(AND(D88&gt;0,C88&lt;0),(D75-(D88/(D88-C88))),0)</f>
        <v>0</v>
      </c>
      <c r="E91" s="287">
        <f t="shared" ref="E91" si="85">IF(AND(E88&gt;0,D88&lt;0),(E75-(E88/(E88-D88))),0)</f>
        <v>0</v>
      </c>
      <c r="F91" s="287">
        <f t="shared" ref="F91" si="86">IF(AND(F88&gt;0,E88&lt;0),(F75-(F88/(F88-E88))),0)</f>
        <v>0</v>
      </c>
      <c r="G91" s="287">
        <f t="shared" ref="G91" si="87">IF(AND(G88&gt;0,F88&lt;0),(G75-(G88/(G88-F88))),0)</f>
        <v>0</v>
      </c>
      <c r="H91" s="287">
        <f t="shared" ref="H91" si="88">IF(AND(H88&gt;0,G88&lt;0),(H75-(H88/(H88-G88))),0)</f>
        <v>0</v>
      </c>
      <c r="I91" s="287">
        <f t="shared" ref="I91" si="89">IF(AND(I88&gt;0,H88&lt;0),(I75-(I88/(I88-H88))),0)</f>
        <v>0</v>
      </c>
      <c r="J91" s="287">
        <f t="shared" ref="J91" si="90">IF(AND(J88&gt;0,I88&lt;0),(J75-(J88/(J88-I88))),0)</f>
        <v>0</v>
      </c>
      <c r="K91" s="287">
        <f t="shared" ref="K91" si="91">IF(AND(K88&gt;0,J88&lt;0),(K75-(K88/(K88-J88))),0)</f>
        <v>0</v>
      </c>
      <c r="L91" s="287">
        <f t="shared" ref="L91" si="92">IF(AND(L88&gt;0,K88&lt;0),(L75-(L88/(L88-K88))),0)</f>
        <v>0</v>
      </c>
      <c r="M91" s="287">
        <f t="shared" ref="M91" si="93">IF(AND(M88&gt;0,L88&lt;0),(M75-(M88/(M88-L88))),0)</f>
        <v>0</v>
      </c>
      <c r="N91" s="287">
        <f t="shared" ref="N91" si="94">IF(AND(N88&gt;0,M88&lt;0),(N75-(N88/(N88-M88))),0)</f>
        <v>0</v>
      </c>
      <c r="O91" s="287">
        <f t="shared" ref="O91" si="95">IF(AND(O88&gt;0,N88&lt;0),(O75-(O88/(O88-N88))),0)</f>
        <v>0</v>
      </c>
      <c r="P91" s="287">
        <f t="shared" ref="P91" si="96">IF(AND(P88&gt;0,O88&lt;0),(P75-(P88/(P88-O88))),0)</f>
        <v>0</v>
      </c>
      <c r="Q91" s="287">
        <f t="shared" ref="Q91" si="97">IF(AND(Q88&gt;0,P88&lt;0),(Q75-(Q88/(Q88-P88))),0)</f>
        <v>0</v>
      </c>
      <c r="R91" s="287">
        <f t="shared" ref="R91" si="98">IF(AND(R88&gt;0,Q88&lt;0),(R75-(R88/(R88-Q88))),0)</f>
        <v>0</v>
      </c>
      <c r="S91" s="287">
        <f t="shared" ref="S91" si="99">IF(AND(S88&gt;0,R88&lt;0),(S75-(S88/(S88-R88))),0)</f>
        <v>0</v>
      </c>
      <c r="T91" s="287">
        <f t="shared" ref="T91" si="100">IF(AND(T88&gt;0,S88&lt;0),(T75-(T88/(T88-S88))),0)</f>
        <v>0</v>
      </c>
      <c r="U91" s="287">
        <f t="shared" ref="U91" si="101">IF(AND(U88&gt;0,T88&lt;0),(U75-(U88/(U88-T88))),0)</f>
        <v>0</v>
      </c>
      <c r="V91" s="287">
        <f t="shared" ref="V91" si="102">IF(AND(V88&gt;0,U88&lt;0),(V75-(V88/(V88-U88))),0)</f>
        <v>0</v>
      </c>
      <c r="W91" s="287">
        <f t="shared" ref="W91" si="103">IF(AND(W88&gt;0,V88&lt;0),(W75-(W88/(W88-V88))),0)</f>
        <v>0</v>
      </c>
      <c r="X91" s="287">
        <f t="shared" ref="X91" si="104">IF(AND(X88&gt;0,W88&lt;0),(X75-(X88/(X88-W88))),0)</f>
        <v>0</v>
      </c>
      <c r="Y91" s="287">
        <f t="shared" ref="Y91" si="105">IF(AND(Y88&gt;0,X88&lt;0),(Y75-(Y88/(Y88-X88))),0)</f>
        <v>0</v>
      </c>
      <c r="Z91" s="287">
        <f t="shared" ref="Z91" si="106">IF(AND(Z88&gt;0,Y88&lt;0),(Z75-(Z88/(Z88-Y88))),0)</f>
        <v>0</v>
      </c>
      <c r="AA91" s="287">
        <f t="shared" ref="AA91" si="107">IF(AND(AA88&gt;0,Z88&lt;0),(AA75-(AA88/(AA88-Z88))),0)</f>
        <v>0</v>
      </c>
      <c r="AB91" s="287">
        <f t="shared" ref="AB91" si="108">IF(AND(AB88&gt;0,AA88&lt;0),(AB75-(AB88/(AB88-AA88))),0)</f>
        <v>26.380966547738645</v>
      </c>
      <c r="AC91" s="287">
        <f t="shared" ref="AC91" si="109">IF(AND(AC88&gt;0,AB88&lt;0),(AC75-(AC88/(AC88-AB88))),0)</f>
        <v>0</v>
      </c>
      <c r="AD91" s="287">
        <f t="shared" ref="AD91" si="110">IF(AND(AD88&gt;0,AC88&lt;0),(AD75-(AD88/(AD88-AC88))),0)</f>
        <v>0</v>
      </c>
      <c r="AE91" s="287">
        <f t="shared" ref="AE91" si="111">IF(AND(AE88&gt;0,AD88&lt;0),(AE75-(AE88/(AE88-AD88))),0)</f>
        <v>0</v>
      </c>
      <c r="AF91" s="287">
        <f t="shared" ref="AF91" si="112">IF(AND(AF88&gt;0,AE88&lt;0),(AF75-(AF88/(AF88-AE88))),0)</f>
        <v>0</v>
      </c>
      <c r="AG91" s="287">
        <f t="shared" ref="AG91" si="113">IF(AND(AG88&gt;0,AF88&lt;0),(AG75-(AG88/(AG88-AF88))),0)</f>
        <v>0</v>
      </c>
      <c r="AH91" s="287">
        <f t="shared" ref="AH91" si="114">IF(AND(AH88&gt;0,AG88&lt;0),(AH75-(AH88/(AH88-AG88))),0)</f>
        <v>0</v>
      </c>
      <c r="AI91" s="287">
        <f t="shared" ref="AI91" si="115">IF(AND(AI88&gt;0,AH88&lt;0),(AI75-(AI88/(AI88-AH88))),0)</f>
        <v>0</v>
      </c>
      <c r="AJ91" s="287">
        <f t="shared" ref="AJ91" si="116">IF(AND(AJ88&gt;0,AI88&lt;0),(AJ75-(AJ88/(AJ88-AI88))),0)</f>
        <v>0</v>
      </c>
      <c r="AK91" s="287">
        <f t="shared" ref="AK91" si="117">IF(AND(AK88&gt;0,AJ88&lt;0),(AK75-(AK88/(AK88-AJ88))),0)</f>
        <v>0</v>
      </c>
      <c r="AL91" s="287">
        <f t="shared" ref="AL91" si="118">IF(AND(AL88&gt;0,AK88&lt;0),(AL75-(AL88/(AL88-AK88))),0)</f>
        <v>0</v>
      </c>
      <c r="AM91" s="287">
        <f t="shared" ref="AM91" si="119">IF(AND(AM88&gt;0,AL88&lt;0),(AM75-(AM88/(AM88-AL88))),0)</f>
        <v>0</v>
      </c>
      <c r="AN91" s="287">
        <f t="shared" ref="AN91" si="120">IF(AND(AN88&gt;0,AM88&lt;0),(AN75-(AN88/(AN88-AM88))),0)</f>
        <v>0</v>
      </c>
      <c r="AO91" s="287">
        <f t="shared" ref="AO91" si="121">IF(AND(AO88&gt;0,AN88&lt;0),(AO75-(AO88/(AO88-AN88))),0)</f>
        <v>0</v>
      </c>
      <c r="AP91" s="287">
        <f t="shared" ref="AP91" si="122">IF(AND(AP88&gt;0,AO88&lt;0),(AP75-(AP88/(AP88-AO88))),0)</f>
        <v>0</v>
      </c>
      <c r="AQ91" s="287">
        <f t="shared" ref="AQ91" si="123">IF(AND(AQ88&gt;0,AP88&lt;0),(AQ75-(AQ88/(AQ88-AP88))),0)</f>
        <v>0</v>
      </c>
      <c r="AR91" s="287">
        <f t="shared" ref="AR91" si="124">IF(AND(AR88&gt;0,AQ88&lt;0),(AR75-(AR88/(AR88-AQ88))),0)</f>
        <v>0</v>
      </c>
      <c r="AS91" s="287">
        <f t="shared" ref="AS91" si="125">IF(AND(AS88&gt;0,AR88&lt;0),(AS75-(AS88/(AS88-AR88))),0)</f>
        <v>0</v>
      </c>
    </row>
    <row r="92" spans="1:45" s="116" customFormat="1" ht="15.75" x14ac:dyDescent="0.2">
      <c r="A92" s="243"/>
      <c r="B92" s="244">
        <v>2009</v>
      </c>
      <c r="C92" s="244">
        <v>2010</v>
      </c>
      <c r="D92" s="244">
        <v>2011</v>
      </c>
      <c r="E92" s="244">
        <v>2012</v>
      </c>
      <c r="F92" s="244">
        <v>2013</v>
      </c>
      <c r="G92" s="244">
        <v>2014</v>
      </c>
      <c r="H92" s="244">
        <v>2015</v>
      </c>
      <c r="I92" s="244">
        <v>2016</v>
      </c>
      <c r="J92" s="244">
        <v>2017</v>
      </c>
      <c r="K92" s="244">
        <v>2018</v>
      </c>
      <c r="L92" s="244">
        <v>2019</v>
      </c>
      <c r="M92" s="244">
        <v>2020</v>
      </c>
      <c r="N92" s="244">
        <v>2021</v>
      </c>
      <c r="O92" s="244">
        <v>2022</v>
      </c>
      <c r="P92" s="244">
        <v>2023</v>
      </c>
      <c r="Q92" s="244">
        <v>2024</v>
      </c>
      <c r="R92" s="244">
        <v>2025</v>
      </c>
      <c r="S92" s="244">
        <v>2026</v>
      </c>
      <c r="T92" s="244">
        <v>2027</v>
      </c>
      <c r="U92" s="244">
        <v>2028</v>
      </c>
      <c r="V92" s="244">
        <v>2029</v>
      </c>
      <c r="W92" s="244">
        <v>2030</v>
      </c>
      <c r="X92" s="244">
        <v>2031</v>
      </c>
      <c r="Y92" s="244">
        <v>2032</v>
      </c>
      <c r="Z92" s="244">
        <v>2033</v>
      </c>
      <c r="AA92" s="244">
        <v>2034</v>
      </c>
      <c r="AB92" s="244">
        <v>2035</v>
      </c>
      <c r="AC92" s="244">
        <v>2036</v>
      </c>
      <c r="AD92" s="244">
        <v>2037</v>
      </c>
      <c r="AE92" s="244">
        <v>2038</v>
      </c>
      <c r="AF92" s="244">
        <v>2039</v>
      </c>
      <c r="AG92" s="244">
        <v>2040</v>
      </c>
      <c r="AH92" s="244">
        <v>2041</v>
      </c>
      <c r="AI92" s="244">
        <v>2042</v>
      </c>
      <c r="AJ92" s="244">
        <v>2043</v>
      </c>
      <c r="AK92" s="244">
        <v>2044</v>
      </c>
      <c r="AL92" s="244">
        <v>2045</v>
      </c>
      <c r="AM92" s="244">
        <v>2046</v>
      </c>
      <c r="AN92" s="244">
        <v>2047</v>
      </c>
      <c r="AO92" s="244">
        <v>2048</v>
      </c>
      <c r="AP92" s="244">
        <v>2049</v>
      </c>
      <c r="AQ92" s="244">
        <v>2050</v>
      </c>
      <c r="AR92" s="244">
        <v>2051</v>
      </c>
      <c r="AS92" s="244">
        <v>2052</v>
      </c>
    </row>
    <row r="93" spans="1:45" s="116" customFormat="1" ht="15.75" customHeight="1" x14ac:dyDescent="0.2">
      <c r="A93" s="448" t="s">
        <v>415</v>
      </c>
      <c r="B93" s="449"/>
      <c r="C93" s="449"/>
      <c r="D93" s="449"/>
      <c r="E93" s="449"/>
      <c r="F93" s="449"/>
      <c r="G93" s="449"/>
      <c r="H93" s="449"/>
      <c r="I93" s="449"/>
      <c r="J93" s="449"/>
      <c r="K93" s="449"/>
      <c r="L93" s="449"/>
      <c r="M93" s="449"/>
      <c r="N93" s="449"/>
      <c r="O93" s="449"/>
      <c r="P93" s="449"/>
      <c r="Q93" s="449"/>
      <c r="R93" s="449"/>
      <c r="S93" s="449"/>
      <c r="T93" s="449"/>
      <c r="U93" s="449"/>
      <c r="V93" s="449"/>
      <c r="W93" s="449"/>
      <c r="X93" s="449"/>
      <c r="Y93" s="449"/>
      <c r="Z93" s="449"/>
      <c r="AA93" s="449"/>
      <c r="AB93" s="449"/>
      <c r="AC93" s="449"/>
      <c r="AD93" s="205"/>
      <c r="AE93" s="205"/>
      <c r="AF93" s="205"/>
      <c r="AG93" s="205"/>
      <c r="AH93" s="205"/>
      <c r="AI93" s="205"/>
      <c r="AJ93" s="205"/>
      <c r="AK93" s="205"/>
      <c r="AL93" s="205"/>
      <c r="AM93" s="205"/>
      <c r="AN93" s="205"/>
      <c r="AO93" s="205"/>
      <c r="AP93" s="205"/>
      <c r="AQ93" s="206"/>
    </row>
    <row r="94" spans="1:45" s="116" customFormat="1" ht="68.45" customHeight="1" thickBot="1" x14ac:dyDescent="0.25">
      <c r="A94" s="442" t="s">
        <v>416</v>
      </c>
      <c r="B94" s="443"/>
      <c r="C94" s="443"/>
      <c r="D94" s="443"/>
      <c r="E94" s="443"/>
      <c r="F94" s="443"/>
      <c r="G94" s="443"/>
      <c r="H94" s="443"/>
      <c r="I94" s="443"/>
      <c r="J94" s="245"/>
      <c r="K94" s="245"/>
      <c r="L94" s="245"/>
      <c r="M94" s="245"/>
      <c r="N94" s="245"/>
      <c r="O94" s="245"/>
      <c r="P94" s="245"/>
      <c r="Q94" s="245"/>
      <c r="R94" s="245"/>
      <c r="S94" s="245"/>
      <c r="T94" s="245"/>
      <c r="U94" s="245"/>
      <c r="V94" s="245"/>
      <c r="W94" s="245"/>
      <c r="X94" s="245"/>
      <c r="Y94" s="245"/>
      <c r="Z94" s="245"/>
      <c r="AA94" s="245"/>
      <c r="AB94" s="245"/>
      <c r="AC94" s="245"/>
      <c r="AD94" s="246"/>
      <c r="AE94" s="246"/>
      <c r="AF94" s="246"/>
      <c r="AG94" s="246"/>
      <c r="AH94" s="246"/>
      <c r="AI94" s="246"/>
      <c r="AJ94" s="246"/>
      <c r="AK94" s="246"/>
      <c r="AL94" s="246"/>
      <c r="AM94" s="246"/>
      <c r="AN94" s="246"/>
      <c r="AO94" s="246"/>
      <c r="AP94" s="246"/>
      <c r="AQ94" s="247"/>
    </row>
    <row r="95" spans="1:45" s="116" customFormat="1" ht="16.5" thickTop="1" x14ac:dyDescent="0.25">
      <c r="A95" s="107"/>
      <c r="B95" s="107"/>
      <c r="C95" s="11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84"/>
      <c r="AN95" s="184"/>
      <c r="AO95" s="184"/>
      <c r="AP95" s="165"/>
    </row>
    <row r="96" spans="1:45" s="293" customFormat="1" ht="30" hidden="1" x14ac:dyDescent="0.25">
      <c r="A96" s="291" t="s">
        <v>514</v>
      </c>
      <c r="B96" s="292">
        <v>10</v>
      </c>
    </row>
    <row r="97" spans="1:45" s="293" customFormat="1" hidden="1" x14ac:dyDescent="0.25">
      <c r="A97" s="291" t="s">
        <v>515</v>
      </c>
      <c r="B97" s="292">
        <f>B96*1.05*0.93</f>
        <v>9.7650000000000006</v>
      </c>
    </row>
    <row r="98" spans="1:45" s="293" customFormat="1" hidden="1" x14ac:dyDescent="0.25">
      <c r="A98" s="291" t="s">
        <v>516</v>
      </c>
      <c r="B98" s="292">
        <v>-1.25</v>
      </c>
    </row>
    <row r="99" spans="1:45" s="293" customFormat="1" ht="30" hidden="1" x14ac:dyDescent="0.25">
      <c r="A99" s="291" t="s">
        <v>517</v>
      </c>
      <c r="B99" s="292">
        <v>-7.65815</v>
      </c>
    </row>
    <row r="100" spans="1:45" s="293" customFormat="1" hidden="1" x14ac:dyDescent="0.25">
      <c r="A100" s="294"/>
      <c r="B100" s="295"/>
    </row>
    <row r="101" spans="1:45" s="293" customFormat="1" ht="30" hidden="1" x14ac:dyDescent="0.25">
      <c r="A101" s="291" t="s">
        <v>518</v>
      </c>
      <c r="B101" s="292">
        <f>B97-B98</f>
        <v>11.015000000000001</v>
      </c>
    </row>
    <row r="102" spans="1:45" s="293" customFormat="1" hidden="1" x14ac:dyDescent="0.25">
      <c r="A102" s="294"/>
      <c r="B102" s="295"/>
    </row>
    <row r="103" spans="1:45" s="293" customFormat="1" ht="30" hidden="1" x14ac:dyDescent="0.25">
      <c r="A103" s="291" t="s">
        <v>519</v>
      </c>
      <c r="B103" s="292">
        <v>16</v>
      </c>
    </row>
    <row r="104" spans="1:45" s="293" customFormat="1" hidden="1" x14ac:dyDescent="0.25">
      <c r="A104" s="291" t="s">
        <v>520</v>
      </c>
      <c r="B104" s="292">
        <f>IF(B98&gt;0,(IF(B99&gt;0,B98-B99,-B99+B98)),IF(B99&lt;0,-B99+B98,0))</f>
        <v>6.40815</v>
      </c>
    </row>
    <row r="105" spans="1:45" s="293" customFormat="1" hidden="1" x14ac:dyDescent="0.25">
      <c r="A105" s="291" t="s">
        <v>521</v>
      </c>
      <c r="B105" s="292"/>
    </row>
    <row r="106" spans="1:45" s="293" customFormat="1" hidden="1" x14ac:dyDescent="0.25">
      <c r="A106" s="291" t="s">
        <v>522</v>
      </c>
      <c r="B106" s="292">
        <f>IF(B97&gt;0,B104-B105,0)</f>
        <v>6.40815</v>
      </c>
    </row>
    <row r="107" spans="1:45" s="293" customFormat="1" ht="15.75" hidden="1" x14ac:dyDescent="0.25">
      <c r="A107" s="296"/>
      <c r="B107" s="297"/>
    </row>
    <row r="108" spans="1:45" s="300" customFormat="1" hidden="1" x14ac:dyDescent="0.25">
      <c r="A108" s="298" t="s">
        <v>523</v>
      </c>
      <c r="B108" s="299">
        <v>2009</v>
      </c>
      <c r="C108" s="299">
        <f t="shared" ref="C108:AS108" si="126">B108+1</f>
        <v>2010</v>
      </c>
      <c r="D108" s="299">
        <f t="shared" si="126"/>
        <v>2011</v>
      </c>
      <c r="E108" s="299">
        <f t="shared" si="126"/>
        <v>2012</v>
      </c>
      <c r="F108" s="299">
        <f t="shared" si="126"/>
        <v>2013</v>
      </c>
      <c r="G108" s="299">
        <f t="shared" si="126"/>
        <v>2014</v>
      </c>
      <c r="H108" s="299">
        <f t="shared" si="126"/>
        <v>2015</v>
      </c>
      <c r="I108" s="299">
        <f t="shared" si="126"/>
        <v>2016</v>
      </c>
      <c r="J108" s="299">
        <f t="shared" si="126"/>
        <v>2017</v>
      </c>
      <c r="K108" s="299">
        <f t="shared" si="126"/>
        <v>2018</v>
      </c>
      <c r="L108" s="299">
        <f t="shared" si="126"/>
        <v>2019</v>
      </c>
      <c r="M108" s="299">
        <f t="shared" si="126"/>
        <v>2020</v>
      </c>
      <c r="N108" s="299">
        <f t="shared" si="126"/>
        <v>2021</v>
      </c>
      <c r="O108" s="299">
        <f t="shared" si="126"/>
        <v>2022</v>
      </c>
      <c r="P108" s="299">
        <f t="shared" si="126"/>
        <v>2023</v>
      </c>
      <c r="Q108" s="299">
        <f t="shared" si="126"/>
        <v>2024</v>
      </c>
      <c r="R108" s="299">
        <f t="shared" si="126"/>
        <v>2025</v>
      </c>
      <c r="S108" s="299">
        <f t="shared" si="126"/>
        <v>2026</v>
      </c>
      <c r="T108" s="299">
        <f t="shared" si="126"/>
        <v>2027</v>
      </c>
      <c r="U108" s="299">
        <f t="shared" si="126"/>
        <v>2028</v>
      </c>
      <c r="V108" s="299">
        <f t="shared" si="126"/>
        <v>2029</v>
      </c>
      <c r="W108" s="299">
        <f t="shared" si="126"/>
        <v>2030</v>
      </c>
      <c r="X108" s="299">
        <f t="shared" si="126"/>
        <v>2031</v>
      </c>
      <c r="Y108" s="299">
        <f t="shared" si="126"/>
        <v>2032</v>
      </c>
      <c r="Z108" s="299">
        <f t="shared" si="126"/>
        <v>2033</v>
      </c>
      <c r="AA108" s="299">
        <f t="shared" si="126"/>
        <v>2034</v>
      </c>
      <c r="AB108" s="299">
        <f t="shared" si="126"/>
        <v>2035</v>
      </c>
      <c r="AC108" s="299">
        <f t="shared" si="126"/>
        <v>2036</v>
      </c>
      <c r="AD108" s="299">
        <f t="shared" si="126"/>
        <v>2037</v>
      </c>
      <c r="AE108" s="299">
        <f t="shared" si="126"/>
        <v>2038</v>
      </c>
      <c r="AF108" s="299">
        <f t="shared" si="126"/>
        <v>2039</v>
      </c>
      <c r="AG108" s="299">
        <f t="shared" si="126"/>
        <v>2040</v>
      </c>
      <c r="AH108" s="299">
        <f t="shared" si="126"/>
        <v>2041</v>
      </c>
      <c r="AI108" s="299">
        <f t="shared" si="126"/>
        <v>2042</v>
      </c>
      <c r="AJ108" s="299">
        <f t="shared" si="126"/>
        <v>2043</v>
      </c>
      <c r="AK108" s="299">
        <f t="shared" si="126"/>
        <v>2044</v>
      </c>
      <c r="AL108" s="299">
        <f t="shared" si="126"/>
        <v>2045</v>
      </c>
      <c r="AM108" s="299">
        <f t="shared" si="126"/>
        <v>2046</v>
      </c>
      <c r="AN108" s="299">
        <f t="shared" si="126"/>
        <v>2047</v>
      </c>
      <c r="AO108" s="299">
        <f t="shared" si="126"/>
        <v>2048</v>
      </c>
      <c r="AP108" s="299">
        <f t="shared" si="126"/>
        <v>2049</v>
      </c>
      <c r="AQ108" s="299">
        <f t="shared" si="126"/>
        <v>2050</v>
      </c>
      <c r="AR108" s="299">
        <f t="shared" si="126"/>
        <v>2051</v>
      </c>
      <c r="AS108" s="299">
        <f t="shared" si="126"/>
        <v>2052</v>
      </c>
    </row>
    <row r="109" spans="1:45" s="304" customFormat="1" ht="14.25" hidden="1" x14ac:dyDescent="0.2">
      <c r="A109" s="301"/>
      <c r="B109" s="302"/>
      <c r="C109" s="303"/>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c r="AA109" s="302"/>
      <c r="AB109" s="302"/>
      <c r="AC109" s="302"/>
      <c r="AD109" s="302"/>
      <c r="AE109" s="302"/>
      <c r="AF109" s="302"/>
      <c r="AG109" s="302"/>
      <c r="AH109" s="302"/>
      <c r="AI109" s="302"/>
      <c r="AJ109" s="302"/>
      <c r="AK109" s="302"/>
      <c r="AL109" s="302"/>
      <c r="AM109" s="302"/>
      <c r="AN109" s="302"/>
      <c r="AO109" s="302"/>
      <c r="AP109" s="302"/>
      <c r="AQ109" s="302"/>
      <c r="AR109" s="302"/>
      <c r="AS109" s="302"/>
    </row>
    <row r="110" spans="1:45" s="304" customFormat="1" ht="14.25" hidden="1" x14ac:dyDescent="0.2">
      <c r="A110" s="305" t="s">
        <v>524</v>
      </c>
      <c r="B110" s="302">
        <f t="shared" ref="B110:AS110" si="127">B118*B111*B112*1000</f>
        <v>0</v>
      </c>
      <c r="C110" s="302">
        <f t="shared" si="127"/>
        <v>0</v>
      </c>
      <c r="D110" s="302">
        <f t="shared" si="127"/>
        <v>0</v>
      </c>
      <c r="E110" s="302">
        <f t="shared" si="127"/>
        <v>0</v>
      </c>
      <c r="F110" s="302">
        <f t="shared" si="127"/>
        <v>0</v>
      </c>
      <c r="G110" s="302">
        <f t="shared" si="127"/>
        <v>0</v>
      </c>
      <c r="H110" s="302">
        <f t="shared" si="127"/>
        <v>0</v>
      </c>
      <c r="I110" s="302">
        <f t="shared" si="127"/>
        <v>0</v>
      </c>
      <c r="J110" s="302">
        <f t="shared" si="127"/>
        <v>0</v>
      </c>
      <c r="K110" s="302">
        <f t="shared" si="127"/>
        <v>0</v>
      </c>
      <c r="L110" s="302">
        <f t="shared" si="127"/>
        <v>0</v>
      </c>
      <c r="M110" s="302">
        <f t="shared" si="127"/>
        <v>0</v>
      </c>
      <c r="N110" s="302">
        <f t="shared" si="127"/>
        <v>0</v>
      </c>
      <c r="O110" s="302">
        <f>O118*O111*O112*1000</f>
        <v>10348515.615240004</v>
      </c>
      <c r="P110" s="302">
        <f t="shared" si="127"/>
        <v>20697031.230480008</v>
      </c>
      <c r="Q110" s="302">
        <f t="shared" si="127"/>
        <v>31359138.228000011</v>
      </c>
      <c r="R110" s="302">
        <f t="shared" si="127"/>
        <v>31359138.228000011</v>
      </c>
      <c r="S110" s="302">
        <f t="shared" si="127"/>
        <v>31359138.228000011</v>
      </c>
      <c r="T110" s="302">
        <f t="shared" si="127"/>
        <v>31359138.228000011</v>
      </c>
      <c r="U110" s="302">
        <f t="shared" si="127"/>
        <v>31359138.228000011</v>
      </c>
      <c r="V110" s="302">
        <f t="shared" si="127"/>
        <v>31359138.228000011</v>
      </c>
      <c r="W110" s="302">
        <f t="shared" si="127"/>
        <v>31359138.228000011</v>
      </c>
      <c r="X110" s="302">
        <f t="shared" si="127"/>
        <v>31359138.228000011</v>
      </c>
      <c r="Y110" s="302">
        <f t="shared" si="127"/>
        <v>31359138.228000011</v>
      </c>
      <c r="Z110" s="302">
        <f t="shared" si="127"/>
        <v>31359138.228000011</v>
      </c>
      <c r="AA110" s="302">
        <f t="shared" si="127"/>
        <v>31359138.228000011</v>
      </c>
      <c r="AB110" s="302">
        <f t="shared" si="127"/>
        <v>31359138.228000011</v>
      </c>
      <c r="AC110" s="302">
        <f t="shared" si="127"/>
        <v>31359138.228000011</v>
      </c>
      <c r="AD110" s="302">
        <f t="shared" si="127"/>
        <v>31359138.228000011</v>
      </c>
      <c r="AE110" s="302">
        <f t="shared" si="127"/>
        <v>31359138.228000011</v>
      </c>
      <c r="AF110" s="302">
        <f>AF118*AF111*AF112*1000</f>
        <v>31359138.228000011</v>
      </c>
      <c r="AG110" s="302">
        <f t="shared" si="127"/>
        <v>31359138.228000011</v>
      </c>
      <c r="AH110" s="302">
        <f t="shared" si="127"/>
        <v>31359138.228000011</v>
      </c>
      <c r="AI110" s="302">
        <f t="shared" si="127"/>
        <v>31359138.228000011</v>
      </c>
      <c r="AJ110" s="302">
        <f t="shared" si="127"/>
        <v>31359138.228000011</v>
      </c>
      <c r="AK110" s="302">
        <f t="shared" si="127"/>
        <v>31359138.228000011</v>
      </c>
      <c r="AL110" s="302">
        <f t="shared" si="127"/>
        <v>31359138.228000011</v>
      </c>
      <c r="AM110" s="302">
        <f t="shared" si="127"/>
        <v>31359138.228000011</v>
      </c>
      <c r="AN110" s="302">
        <f t="shared" si="127"/>
        <v>31359138.228000011</v>
      </c>
      <c r="AO110" s="302">
        <f t="shared" si="127"/>
        <v>31359138.228000011</v>
      </c>
      <c r="AP110" s="302">
        <f t="shared" si="127"/>
        <v>31359138.228000011</v>
      </c>
      <c r="AQ110" s="302">
        <f t="shared" si="127"/>
        <v>31359138.228000011</v>
      </c>
      <c r="AR110" s="302">
        <f t="shared" si="127"/>
        <v>31359138.228000011</v>
      </c>
      <c r="AS110" s="302">
        <f t="shared" si="127"/>
        <v>31359138.228000011</v>
      </c>
    </row>
    <row r="111" spans="1:45" s="300" customFormat="1" hidden="1" x14ac:dyDescent="0.25">
      <c r="A111" s="306" t="s">
        <v>525</v>
      </c>
      <c r="B111" s="307">
        <f>12*365</f>
        <v>4380</v>
      </c>
      <c r="C111" s="307">
        <f>B111</f>
        <v>4380</v>
      </c>
      <c r="D111" s="307">
        <f t="shared" ref="D111:S112" si="128">C111</f>
        <v>4380</v>
      </c>
      <c r="E111" s="307">
        <f t="shared" si="128"/>
        <v>4380</v>
      </c>
      <c r="F111" s="307">
        <f t="shared" si="128"/>
        <v>4380</v>
      </c>
      <c r="G111" s="307">
        <f t="shared" si="128"/>
        <v>4380</v>
      </c>
      <c r="H111" s="307">
        <f t="shared" si="128"/>
        <v>4380</v>
      </c>
      <c r="I111" s="307">
        <f t="shared" si="128"/>
        <v>4380</v>
      </c>
      <c r="J111" s="307">
        <f t="shared" si="128"/>
        <v>4380</v>
      </c>
      <c r="K111" s="307">
        <f t="shared" si="128"/>
        <v>4380</v>
      </c>
      <c r="L111" s="307">
        <f t="shared" si="128"/>
        <v>4380</v>
      </c>
      <c r="M111" s="307">
        <f t="shared" si="128"/>
        <v>4380</v>
      </c>
      <c r="N111" s="307">
        <f t="shared" si="128"/>
        <v>4380</v>
      </c>
      <c r="O111" s="307">
        <f t="shared" si="128"/>
        <v>4380</v>
      </c>
      <c r="P111" s="307">
        <f t="shared" si="128"/>
        <v>4380</v>
      </c>
      <c r="Q111" s="307">
        <f t="shared" si="128"/>
        <v>4380</v>
      </c>
      <c r="R111" s="307">
        <f t="shared" si="128"/>
        <v>4380</v>
      </c>
      <c r="S111" s="307">
        <f t="shared" si="128"/>
        <v>4380</v>
      </c>
      <c r="T111" s="307">
        <f t="shared" ref="T111:AI112" si="129">S111</f>
        <v>4380</v>
      </c>
      <c r="U111" s="307">
        <f t="shared" si="129"/>
        <v>4380</v>
      </c>
      <c r="V111" s="307">
        <f t="shared" si="129"/>
        <v>4380</v>
      </c>
      <c r="W111" s="307">
        <f t="shared" si="129"/>
        <v>4380</v>
      </c>
      <c r="X111" s="307">
        <f t="shared" si="129"/>
        <v>4380</v>
      </c>
      <c r="Y111" s="307">
        <f t="shared" si="129"/>
        <v>4380</v>
      </c>
      <c r="Z111" s="307">
        <f t="shared" si="129"/>
        <v>4380</v>
      </c>
      <c r="AA111" s="307">
        <f t="shared" si="129"/>
        <v>4380</v>
      </c>
      <c r="AB111" s="307">
        <f t="shared" si="129"/>
        <v>4380</v>
      </c>
      <c r="AC111" s="307">
        <f t="shared" si="129"/>
        <v>4380</v>
      </c>
      <c r="AD111" s="307">
        <f t="shared" si="129"/>
        <v>4380</v>
      </c>
      <c r="AE111" s="307">
        <f t="shared" si="129"/>
        <v>4380</v>
      </c>
      <c r="AF111" s="307">
        <f t="shared" si="129"/>
        <v>4380</v>
      </c>
      <c r="AG111" s="307">
        <f t="shared" si="129"/>
        <v>4380</v>
      </c>
      <c r="AH111" s="307">
        <f t="shared" si="129"/>
        <v>4380</v>
      </c>
      <c r="AI111" s="307">
        <f t="shared" si="129"/>
        <v>4380</v>
      </c>
      <c r="AJ111" s="307">
        <f t="shared" ref="AJ111:AS112" si="130">AI111</f>
        <v>4380</v>
      </c>
      <c r="AK111" s="307">
        <f t="shared" si="130"/>
        <v>4380</v>
      </c>
      <c r="AL111" s="307">
        <f t="shared" si="130"/>
        <v>4380</v>
      </c>
      <c r="AM111" s="307">
        <f t="shared" si="130"/>
        <v>4380</v>
      </c>
      <c r="AN111" s="307">
        <f t="shared" si="130"/>
        <v>4380</v>
      </c>
      <c r="AO111" s="307">
        <f t="shared" si="130"/>
        <v>4380</v>
      </c>
      <c r="AP111" s="307">
        <f t="shared" si="130"/>
        <v>4380</v>
      </c>
      <c r="AQ111" s="307">
        <f t="shared" si="130"/>
        <v>4380</v>
      </c>
      <c r="AR111" s="307">
        <f t="shared" si="130"/>
        <v>4380</v>
      </c>
      <c r="AS111" s="307">
        <f t="shared" si="130"/>
        <v>4380</v>
      </c>
    </row>
    <row r="112" spans="1:45" s="300" customFormat="1" ht="15" hidden="1" customHeight="1" x14ac:dyDescent="0.25">
      <c r="A112" s="306" t="s">
        <v>526</v>
      </c>
      <c r="B112" s="308"/>
      <c r="C112" s="308"/>
      <c r="D112" s="308"/>
      <c r="E112" s="308"/>
      <c r="F112" s="308"/>
      <c r="G112" s="308">
        <v>1.0748</v>
      </c>
      <c r="H112" s="308">
        <v>1.1299999999999999</v>
      </c>
      <c r="I112" s="308">
        <v>1.2364999999999999</v>
      </c>
      <c r="J112" s="308">
        <v>1.3960600000000001</v>
      </c>
      <c r="K112" s="308">
        <v>1.4332</v>
      </c>
      <c r="L112" s="308">
        <v>1.5533999999999999</v>
      </c>
      <c r="M112" s="308">
        <f t="shared" si="128"/>
        <v>1.5533999999999999</v>
      </c>
      <c r="N112" s="308">
        <f t="shared" si="128"/>
        <v>1.5533999999999999</v>
      </c>
      <c r="O112" s="308">
        <f t="shared" si="128"/>
        <v>1.5533999999999999</v>
      </c>
      <c r="P112" s="308">
        <f t="shared" si="128"/>
        <v>1.5533999999999999</v>
      </c>
      <c r="Q112" s="308">
        <f t="shared" si="128"/>
        <v>1.5533999999999999</v>
      </c>
      <c r="R112" s="308">
        <f t="shared" si="128"/>
        <v>1.5533999999999999</v>
      </c>
      <c r="S112" s="308">
        <f t="shared" si="128"/>
        <v>1.5533999999999999</v>
      </c>
      <c r="T112" s="308">
        <f t="shared" si="129"/>
        <v>1.5533999999999999</v>
      </c>
      <c r="U112" s="308">
        <f t="shared" si="129"/>
        <v>1.5533999999999999</v>
      </c>
      <c r="V112" s="308">
        <f t="shared" si="129"/>
        <v>1.5533999999999999</v>
      </c>
      <c r="W112" s="308">
        <f t="shared" si="129"/>
        <v>1.5533999999999999</v>
      </c>
      <c r="X112" s="308">
        <f t="shared" si="129"/>
        <v>1.5533999999999999</v>
      </c>
      <c r="Y112" s="308">
        <f t="shared" si="129"/>
        <v>1.5533999999999999</v>
      </c>
      <c r="Z112" s="308">
        <f t="shared" si="129"/>
        <v>1.5533999999999999</v>
      </c>
      <c r="AA112" s="308">
        <f t="shared" si="129"/>
        <v>1.5533999999999999</v>
      </c>
      <c r="AB112" s="308">
        <f t="shared" si="129"/>
        <v>1.5533999999999999</v>
      </c>
      <c r="AC112" s="308">
        <f t="shared" si="129"/>
        <v>1.5533999999999999</v>
      </c>
      <c r="AD112" s="308">
        <f t="shared" si="129"/>
        <v>1.5533999999999999</v>
      </c>
      <c r="AE112" s="308">
        <f t="shared" si="129"/>
        <v>1.5533999999999999</v>
      </c>
      <c r="AF112" s="308">
        <f t="shared" si="129"/>
        <v>1.5533999999999999</v>
      </c>
      <c r="AG112" s="308">
        <f t="shared" si="129"/>
        <v>1.5533999999999999</v>
      </c>
      <c r="AH112" s="308">
        <f t="shared" si="129"/>
        <v>1.5533999999999999</v>
      </c>
      <c r="AI112" s="308">
        <f t="shared" si="129"/>
        <v>1.5533999999999999</v>
      </c>
      <c r="AJ112" s="308">
        <f t="shared" si="130"/>
        <v>1.5533999999999999</v>
      </c>
      <c r="AK112" s="308">
        <f t="shared" si="130"/>
        <v>1.5533999999999999</v>
      </c>
      <c r="AL112" s="308">
        <f t="shared" si="130"/>
        <v>1.5533999999999999</v>
      </c>
      <c r="AM112" s="308">
        <f t="shared" si="130"/>
        <v>1.5533999999999999</v>
      </c>
      <c r="AN112" s="308">
        <f t="shared" si="130"/>
        <v>1.5533999999999999</v>
      </c>
      <c r="AO112" s="308">
        <f t="shared" si="130"/>
        <v>1.5533999999999999</v>
      </c>
      <c r="AP112" s="308">
        <f t="shared" si="130"/>
        <v>1.5533999999999999</v>
      </c>
      <c r="AQ112" s="308">
        <f t="shared" si="130"/>
        <v>1.5533999999999999</v>
      </c>
      <c r="AR112" s="308">
        <f t="shared" si="130"/>
        <v>1.5533999999999999</v>
      </c>
      <c r="AS112" s="308">
        <f t="shared" si="130"/>
        <v>1.5533999999999999</v>
      </c>
    </row>
    <row r="113" spans="1:45" s="300" customFormat="1" ht="30" hidden="1" x14ac:dyDescent="0.25">
      <c r="A113" s="291" t="s">
        <v>527</v>
      </c>
      <c r="B113" s="307"/>
      <c r="C113" s="292"/>
      <c r="D113" s="292"/>
      <c r="E113" s="292"/>
      <c r="F113" s="292"/>
      <c r="G113" s="292"/>
      <c r="H113" s="292"/>
      <c r="I113" s="292"/>
      <c r="J113" s="307"/>
      <c r="K113" s="307"/>
      <c r="L113" s="307"/>
      <c r="M113" s="307"/>
      <c r="N113" s="307"/>
      <c r="O113" s="307"/>
      <c r="P113" s="307"/>
      <c r="Q113" s="307"/>
      <c r="R113" s="307"/>
      <c r="S113" s="307"/>
      <c r="T113" s="307"/>
      <c r="U113" s="307"/>
      <c r="V113" s="307"/>
      <c r="W113" s="307"/>
      <c r="X113" s="307"/>
      <c r="Y113" s="307"/>
      <c r="Z113" s="307"/>
      <c r="AA113" s="307"/>
      <c r="AB113" s="307"/>
      <c r="AC113" s="307"/>
      <c r="AD113" s="307"/>
      <c r="AE113" s="307"/>
      <c r="AF113" s="307"/>
      <c r="AG113" s="307"/>
      <c r="AH113" s="307"/>
      <c r="AI113" s="307"/>
      <c r="AJ113" s="307"/>
      <c r="AK113" s="307"/>
      <c r="AL113" s="307"/>
      <c r="AM113" s="307"/>
      <c r="AN113" s="307"/>
      <c r="AO113" s="307"/>
      <c r="AP113" s="307"/>
      <c r="AQ113" s="307"/>
      <c r="AR113" s="307"/>
      <c r="AS113" s="307"/>
    </row>
    <row r="114" spans="1:45" s="300" customFormat="1" ht="30" hidden="1" x14ac:dyDescent="0.25">
      <c r="A114" s="291" t="s">
        <v>528</v>
      </c>
      <c r="B114" s="307"/>
      <c r="C114" s="292"/>
      <c r="D114" s="292"/>
      <c r="E114" s="292"/>
      <c r="F114" s="292"/>
      <c r="G114" s="292"/>
      <c r="H114" s="292"/>
      <c r="I114" s="292"/>
      <c r="J114" s="307"/>
      <c r="K114" s="307"/>
      <c r="L114" s="292"/>
      <c r="M114" s="292"/>
      <c r="N114" s="292"/>
      <c r="O114" s="292">
        <f>(B120-B119)*0.33</f>
        <v>1.5209700000000006</v>
      </c>
      <c r="P114" s="292">
        <f>(B120-B119)*0.33</f>
        <v>1.5209700000000006</v>
      </c>
      <c r="Q114" s="292">
        <f>(B120-B119)*0.34</f>
        <v>1.5670600000000008</v>
      </c>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7"/>
      <c r="AR114" s="307"/>
      <c r="AS114" s="307"/>
    </row>
    <row r="115" spans="1:45" s="300" customFormat="1" ht="30" hidden="1" x14ac:dyDescent="0.25">
      <c r="A115" s="309" t="s">
        <v>529</v>
      </c>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2"/>
      <c r="AR115" s="292"/>
      <c r="AS115" s="292"/>
    </row>
    <row r="116" spans="1:45" s="300" customFormat="1" ht="30" hidden="1" x14ac:dyDescent="0.25">
      <c r="A116" s="309" t="s">
        <v>530</v>
      </c>
      <c r="B116" s="292"/>
      <c r="C116" s="292"/>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2"/>
      <c r="AR116" s="292"/>
      <c r="AS116" s="292"/>
    </row>
    <row r="117" spans="1:45" s="300" customFormat="1" hidden="1" x14ac:dyDescent="0.25">
      <c r="A117" s="309" t="s">
        <v>531</v>
      </c>
      <c r="B117" s="292">
        <f>SUM(B113:B116)</f>
        <v>0</v>
      </c>
      <c r="C117" s="292">
        <f>SUM(C113:C116)</f>
        <v>0</v>
      </c>
      <c r="D117" s="292">
        <f t="shared" ref="D117:M117" si="131">SUM(D113:D116)</f>
        <v>0</v>
      </c>
      <c r="E117" s="292">
        <f t="shared" si="131"/>
        <v>0</v>
      </c>
      <c r="F117" s="292">
        <f t="shared" si="131"/>
        <v>0</v>
      </c>
      <c r="G117" s="292">
        <f t="shared" si="131"/>
        <v>0</v>
      </c>
      <c r="H117" s="292">
        <f t="shared" si="131"/>
        <v>0</v>
      </c>
      <c r="I117" s="292">
        <f t="shared" si="131"/>
        <v>0</v>
      </c>
      <c r="J117" s="292">
        <f t="shared" si="131"/>
        <v>0</v>
      </c>
      <c r="K117" s="292">
        <f t="shared" si="131"/>
        <v>0</v>
      </c>
      <c r="L117" s="292">
        <f t="shared" si="131"/>
        <v>0</v>
      </c>
      <c r="M117" s="292">
        <f t="shared" si="131"/>
        <v>0</v>
      </c>
      <c r="N117" s="292">
        <f>SUM(N113:N116)</f>
        <v>0</v>
      </c>
      <c r="O117" s="292">
        <f>SUM(O113:O116)</f>
        <v>1.5209700000000006</v>
      </c>
      <c r="P117" s="292">
        <f t="shared" ref="P117:AS117" si="132">SUM(P113:P116)</f>
        <v>1.5209700000000006</v>
      </c>
      <c r="Q117" s="292">
        <f t="shared" si="132"/>
        <v>1.5670600000000008</v>
      </c>
      <c r="R117" s="292">
        <f t="shared" si="132"/>
        <v>0</v>
      </c>
      <c r="S117" s="292">
        <f t="shared" si="132"/>
        <v>0</v>
      </c>
      <c r="T117" s="292">
        <f t="shared" si="132"/>
        <v>0</v>
      </c>
      <c r="U117" s="292">
        <f t="shared" si="132"/>
        <v>0</v>
      </c>
      <c r="V117" s="292">
        <f t="shared" si="132"/>
        <v>0</v>
      </c>
      <c r="W117" s="292">
        <f t="shared" si="132"/>
        <v>0</v>
      </c>
      <c r="X117" s="292">
        <f t="shared" si="132"/>
        <v>0</v>
      </c>
      <c r="Y117" s="292">
        <f t="shared" si="132"/>
        <v>0</v>
      </c>
      <c r="Z117" s="292">
        <f t="shared" si="132"/>
        <v>0</v>
      </c>
      <c r="AA117" s="292">
        <f t="shared" si="132"/>
        <v>0</v>
      </c>
      <c r="AB117" s="292">
        <f t="shared" si="132"/>
        <v>0</v>
      </c>
      <c r="AC117" s="292">
        <f t="shared" si="132"/>
        <v>0</v>
      </c>
      <c r="AD117" s="292">
        <f t="shared" si="132"/>
        <v>0</v>
      </c>
      <c r="AE117" s="292">
        <f t="shared" si="132"/>
        <v>0</v>
      </c>
      <c r="AF117" s="292">
        <f t="shared" si="132"/>
        <v>0</v>
      </c>
      <c r="AG117" s="292">
        <f t="shared" si="132"/>
        <v>0</v>
      </c>
      <c r="AH117" s="292">
        <f t="shared" si="132"/>
        <v>0</v>
      </c>
      <c r="AI117" s="292">
        <f t="shared" si="132"/>
        <v>0</v>
      </c>
      <c r="AJ117" s="292">
        <f t="shared" si="132"/>
        <v>0</v>
      </c>
      <c r="AK117" s="292">
        <f t="shared" si="132"/>
        <v>0</v>
      </c>
      <c r="AL117" s="292">
        <f t="shared" si="132"/>
        <v>0</v>
      </c>
      <c r="AM117" s="292">
        <f t="shared" si="132"/>
        <v>0</v>
      </c>
      <c r="AN117" s="292">
        <f t="shared" si="132"/>
        <v>0</v>
      </c>
      <c r="AO117" s="292">
        <f t="shared" si="132"/>
        <v>0</v>
      </c>
      <c r="AP117" s="292">
        <f t="shared" si="132"/>
        <v>0</v>
      </c>
      <c r="AQ117" s="292">
        <f t="shared" si="132"/>
        <v>0</v>
      </c>
      <c r="AR117" s="292">
        <f t="shared" si="132"/>
        <v>0</v>
      </c>
      <c r="AS117" s="292">
        <f t="shared" si="132"/>
        <v>0</v>
      </c>
    </row>
    <row r="118" spans="1:45" s="300" customFormat="1" hidden="1" x14ac:dyDescent="0.25">
      <c r="A118" s="309" t="s">
        <v>532</v>
      </c>
      <c r="B118" s="292">
        <f>B117</f>
        <v>0</v>
      </c>
      <c r="C118" s="292">
        <f>C117+B118</f>
        <v>0</v>
      </c>
      <c r="D118" s="292">
        <f t="shared" ref="D118:N118" si="133">D117+C118</f>
        <v>0</v>
      </c>
      <c r="E118" s="292">
        <f>E117+D118</f>
        <v>0</v>
      </c>
      <c r="F118" s="292">
        <f t="shared" si="133"/>
        <v>0</v>
      </c>
      <c r="G118" s="292">
        <f t="shared" si="133"/>
        <v>0</v>
      </c>
      <c r="H118" s="292">
        <f t="shared" si="133"/>
        <v>0</v>
      </c>
      <c r="I118" s="292">
        <f t="shared" si="133"/>
        <v>0</v>
      </c>
      <c r="J118" s="292">
        <f t="shared" si="133"/>
        <v>0</v>
      </c>
      <c r="K118" s="292">
        <f>K117+J118</f>
        <v>0</v>
      </c>
      <c r="L118" s="292">
        <f t="shared" si="133"/>
        <v>0</v>
      </c>
      <c r="M118" s="292">
        <f t="shared" si="133"/>
        <v>0</v>
      </c>
      <c r="N118" s="292">
        <f t="shared" si="133"/>
        <v>0</v>
      </c>
      <c r="O118" s="292">
        <f>O117+N118</f>
        <v>1.5209700000000006</v>
      </c>
      <c r="P118" s="292">
        <f t="shared" ref="P118:AS118" si="134">P117+O118</f>
        <v>3.0419400000000012</v>
      </c>
      <c r="Q118" s="292">
        <f t="shared" si="134"/>
        <v>4.6090000000000018</v>
      </c>
      <c r="R118" s="292">
        <f t="shared" si="134"/>
        <v>4.6090000000000018</v>
      </c>
      <c r="S118" s="292">
        <f t="shared" si="134"/>
        <v>4.6090000000000018</v>
      </c>
      <c r="T118" s="292">
        <f t="shared" si="134"/>
        <v>4.6090000000000018</v>
      </c>
      <c r="U118" s="292">
        <f t="shared" si="134"/>
        <v>4.6090000000000018</v>
      </c>
      <c r="V118" s="292">
        <f t="shared" si="134"/>
        <v>4.6090000000000018</v>
      </c>
      <c r="W118" s="292">
        <f t="shared" si="134"/>
        <v>4.6090000000000018</v>
      </c>
      <c r="X118" s="292">
        <f t="shared" si="134"/>
        <v>4.6090000000000018</v>
      </c>
      <c r="Y118" s="292">
        <f t="shared" si="134"/>
        <v>4.6090000000000018</v>
      </c>
      <c r="Z118" s="292">
        <f t="shared" si="134"/>
        <v>4.6090000000000018</v>
      </c>
      <c r="AA118" s="292">
        <f t="shared" si="134"/>
        <v>4.6090000000000018</v>
      </c>
      <c r="AB118" s="292">
        <f t="shared" si="134"/>
        <v>4.6090000000000018</v>
      </c>
      <c r="AC118" s="292">
        <f t="shared" si="134"/>
        <v>4.6090000000000018</v>
      </c>
      <c r="AD118" s="292">
        <f t="shared" si="134"/>
        <v>4.6090000000000018</v>
      </c>
      <c r="AE118" s="292">
        <f t="shared" si="134"/>
        <v>4.6090000000000018</v>
      </c>
      <c r="AF118" s="292">
        <f t="shared" si="134"/>
        <v>4.6090000000000018</v>
      </c>
      <c r="AG118" s="292">
        <f t="shared" si="134"/>
        <v>4.6090000000000018</v>
      </c>
      <c r="AH118" s="292">
        <f t="shared" si="134"/>
        <v>4.6090000000000018</v>
      </c>
      <c r="AI118" s="292">
        <f t="shared" si="134"/>
        <v>4.6090000000000018</v>
      </c>
      <c r="AJ118" s="292">
        <f t="shared" si="134"/>
        <v>4.6090000000000018</v>
      </c>
      <c r="AK118" s="292">
        <f t="shared" si="134"/>
        <v>4.6090000000000018</v>
      </c>
      <c r="AL118" s="292">
        <f t="shared" si="134"/>
        <v>4.6090000000000018</v>
      </c>
      <c r="AM118" s="292">
        <f t="shared" si="134"/>
        <v>4.6090000000000018</v>
      </c>
      <c r="AN118" s="292">
        <f t="shared" si="134"/>
        <v>4.6090000000000018</v>
      </c>
      <c r="AO118" s="292">
        <f t="shared" si="134"/>
        <v>4.6090000000000018</v>
      </c>
      <c r="AP118" s="292">
        <f t="shared" si="134"/>
        <v>4.6090000000000018</v>
      </c>
      <c r="AQ118" s="292">
        <f t="shared" si="134"/>
        <v>4.6090000000000018</v>
      </c>
      <c r="AR118" s="292">
        <f t="shared" si="134"/>
        <v>4.6090000000000018</v>
      </c>
      <c r="AS118" s="292">
        <f t="shared" si="134"/>
        <v>4.6090000000000018</v>
      </c>
    </row>
    <row r="119" spans="1:45" s="300" customFormat="1" ht="16.5" hidden="1" customHeight="1" x14ac:dyDescent="0.25">
      <c r="A119" s="309" t="s">
        <v>533</v>
      </c>
      <c r="B119" s="292">
        <f>IF(B101&gt;B97,B101,B97)</f>
        <v>11.015000000000001</v>
      </c>
      <c r="C119" s="310">
        <f>C117+B119</f>
        <v>11.015000000000001</v>
      </c>
      <c r="D119" s="310">
        <f>D117+C119</f>
        <v>11.015000000000001</v>
      </c>
      <c r="E119" s="311">
        <f t="shared" ref="E119:K119" si="135">E117+D119</f>
        <v>11.015000000000001</v>
      </c>
      <c r="F119" s="311">
        <f t="shared" si="135"/>
        <v>11.015000000000001</v>
      </c>
      <c r="G119" s="311">
        <f t="shared" si="135"/>
        <v>11.015000000000001</v>
      </c>
      <c r="H119" s="311">
        <f t="shared" si="135"/>
        <v>11.015000000000001</v>
      </c>
      <c r="I119" s="311">
        <f t="shared" si="135"/>
        <v>11.015000000000001</v>
      </c>
      <c r="J119" s="311">
        <f t="shared" si="135"/>
        <v>11.015000000000001</v>
      </c>
      <c r="K119" s="311">
        <f t="shared" si="135"/>
        <v>11.015000000000001</v>
      </c>
      <c r="L119" s="311">
        <f>L117+K119</f>
        <v>11.015000000000001</v>
      </c>
      <c r="M119" s="311">
        <f>M117+L119</f>
        <v>11.015000000000001</v>
      </c>
      <c r="N119" s="311">
        <f t="shared" ref="N119:AS119" si="136">N117+M119</f>
        <v>11.015000000000001</v>
      </c>
      <c r="O119" s="311">
        <f t="shared" si="136"/>
        <v>12.535970000000001</v>
      </c>
      <c r="P119" s="311">
        <f t="shared" si="136"/>
        <v>14.056940000000001</v>
      </c>
      <c r="Q119" s="311">
        <f t="shared" si="136"/>
        <v>15.624000000000002</v>
      </c>
      <c r="R119" s="311">
        <f t="shared" si="136"/>
        <v>15.624000000000002</v>
      </c>
      <c r="S119" s="311">
        <f t="shared" si="136"/>
        <v>15.624000000000002</v>
      </c>
      <c r="T119" s="311">
        <f t="shared" si="136"/>
        <v>15.624000000000002</v>
      </c>
      <c r="U119" s="311">
        <f t="shared" si="136"/>
        <v>15.624000000000002</v>
      </c>
      <c r="V119" s="311">
        <f t="shared" si="136"/>
        <v>15.624000000000002</v>
      </c>
      <c r="W119" s="311">
        <f t="shared" si="136"/>
        <v>15.624000000000002</v>
      </c>
      <c r="X119" s="311">
        <f t="shared" si="136"/>
        <v>15.624000000000002</v>
      </c>
      <c r="Y119" s="311">
        <f t="shared" si="136"/>
        <v>15.624000000000002</v>
      </c>
      <c r="Z119" s="311">
        <f t="shared" si="136"/>
        <v>15.624000000000002</v>
      </c>
      <c r="AA119" s="311">
        <f t="shared" si="136"/>
        <v>15.624000000000002</v>
      </c>
      <c r="AB119" s="311">
        <f t="shared" si="136"/>
        <v>15.624000000000002</v>
      </c>
      <c r="AC119" s="311">
        <f t="shared" si="136"/>
        <v>15.624000000000002</v>
      </c>
      <c r="AD119" s="311">
        <f t="shared" si="136"/>
        <v>15.624000000000002</v>
      </c>
      <c r="AE119" s="311">
        <f t="shared" si="136"/>
        <v>15.624000000000002</v>
      </c>
      <c r="AF119" s="311">
        <f t="shared" si="136"/>
        <v>15.624000000000002</v>
      </c>
      <c r="AG119" s="311">
        <f t="shared" si="136"/>
        <v>15.624000000000002</v>
      </c>
      <c r="AH119" s="311">
        <f t="shared" si="136"/>
        <v>15.624000000000002</v>
      </c>
      <c r="AI119" s="311">
        <f t="shared" si="136"/>
        <v>15.624000000000002</v>
      </c>
      <c r="AJ119" s="311">
        <f t="shared" si="136"/>
        <v>15.624000000000002</v>
      </c>
      <c r="AK119" s="311">
        <f t="shared" si="136"/>
        <v>15.624000000000002</v>
      </c>
      <c r="AL119" s="311">
        <f t="shared" si="136"/>
        <v>15.624000000000002</v>
      </c>
      <c r="AM119" s="311">
        <f t="shared" si="136"/>
        <v>15.624000000000002</v>
      </c>
      <c r="AN119" s="311">
        <f t="shared" si="136"/>
        <v>15.624000000000002</v>
      </c>
      <c r="AO119" s="311">
        <f t="shared" si="136"/>
        <v>15.624000000000002</v>
      </c>
      <c r="AP119" s="311">
        <f t="shared" si="136"/>
        <v>15.624000000000002</v>
      </c>
      <c r="AQ119" s="311">
        <f t="shared" si="136"/>
        <v>15.624000000000002</v>
      </c>
      <c r="AR119" s="311">
        <f t="shared" si="136"/>
        <v>15.624000000000002</v>
      </c>
      <c r="AS119" s="311">
        <f t="shared" si="136"/>
        <v>15.624000000000002</v>
      </c>
    </row>
    <row r="120" spans="1:45" s="300" customFormat="1" ht="30" hidden="1" x14ac:dyDescent="0.25">
      <c r="A120" s="309" t="s">
        <v>534</v>
      </c>
      <c r="B120" s="292">
        <f>B103*1.05*0.93</f>
        <v>15.624000000000002</v>
      </c>
      <c r="C120" s="311">
        <f>B120</f>
        <v>15.624000000000002</v>
      </c>
      <c r="D120" s="311">
        <f t="shared" ref="D120:AS120" si="137">C120</f>
        <v>15.624000000000002</v>
      </c>
      <c r="E120" s="311">
        <f t="shared" si="137"/>
        <v>15.624000000000002</v>
      </c>
      <c r="F120" s="311">
        <f t="shared" si="137"/>
        <v>15.624000000000002</v>
      </c>
      <c r="G120" s="311">
        <f t="shared" si="137"/>
        <v>15.624000000000002</v>
      </c>
      <c r="H120" s="311">
        <f t="shared" si="137"/>
        <v>15.624000000000002</v>
      </c>
      <c r="I120" s="311">
        <f t="shared" si="137"/>
        <v>15.624000000000002</v>
      </c>
      <c r="J120" s="311">
        <f t="shared" si="137"/>
        <v>15.624000000000002</v>
      </c>
      <c r="K120" s="311">
        <f t="shared" si="137"/>
        <v>15.624000000000002</v>
      </c>
      <c r="L120" s="311">
        <f t="shared" si="137"/>
        <v>15.624000000000002</v>
      </c>
      <c r="M120" s="311">
        <f t="shared" si="137"/>
        <v>15.624000000000002</v>
      </c>
      <c r="N120" s="311">
        <f t="shared" si="137"/>
        <v>15.624000000000002</v>
      </c>
      <c r="O120" s="311">
        <f t="shared" si="137"/>
        <v>15.624000000000002</v>
      </c>
      <c r="P120" s="311">
        <f t="shared" si="137"/>
        <v>15.624000000000002</v>
      </c>
      <c r="Q120" s="311">
        <f t="shared" si="137"/>
        <v>15.624000000000002</v>
      </c>
      <c r="R120" s="311">
        <f t="shared" si="137"/>
        <v>15.624000000000002</v>
      </c>
      <c r="S120" s="311">
        <f t="shared" si="137"/>
        <v>15.624000000000002</v>
      </c>
      <c r="T120" s="311">
        <f t="shared" si="137"/>
        <v>15.624000000000002</v>
      </c>
      <c r="U120" s="311">
        <f t="shared" si="137"/>
        <v>15.624000000000002</v>
      </c>
      <c r="V120" s="311">
        <f t="shared" si="137"/>
        <v>15.624000000000002</v>
      </c>
      <c r="W120" s="311">
        <f t="shared" si="137"/>
        <v>15.624000000000002</v>
      </c>
      <c r="X120" s="311">
        <f t="shared" si="137"/>
        <v>15.624000000000002</v>
      </c>
      <c r="Y120" s="311">
        <f t="shared" si="137"/>
        <v>15.624000000000002</v>
      </c>
      <c r="Z120" s="311">
        <f t="shared" si="137"/>
        <v>15.624000000000002</v>
      </c>
      <c r="AA120" s="311">
        <f t="shared" si="137"/>
        <v>15.624000000000002</v>
      </c>
      <c r="AB120" s="311">
        <f t="shared" si="137"/>
        <v>15.624000000000002</v>
      </c>
      <c r="AC120" s="311">
        <f t="shared" si="137"/>
        <v>15.624000000000002</v>
      </c>
      <c r="AD120" s="311">
        <f t="shared" si="137"/>
        <v>15.624000000000002</v>
      </c>
      <c r="AE120" s="311">
        <f t="shared" si="137"/>
        <v>15.624000000000002</v>
      </c>
      <c r="AF120" s="311">
        <f t="shared" si="137"/>
        <v>15.624000000000002</v>
      </c>
      <c r="AG120" s="311">
        <f t="shared" si="137"/>
        <v>15.624000000000002</v>
      </c>
      <c r="AH120" s="311">
        <f t="shared" si="137"/>
        <v>15.624000000000002</v>
      </c>
      <c r="AI120" s="311">
        <f t="shared" si="137"/>
        <v>15.624000000000002</v>
      </c>
      <c r="AJ120" s="311">
        <f t="shared" si="137"/>
        <v>15.624000000000002</v>
      </c>
      <c r="AK120" s="311">
        <f t="shared" si="137"/>
        <v>15.624000000000002</v>
      </c>
      <c r="AL120" s="311">
        <f t="shared" si="137"/>
        <v>15.624000000000002</v>
      </c>
      <c r="AM120" s="311">
        <f t="shared" si="137"/>
        <v>15.624000000000002</v>
      </c>
      <c r="AN120" s="311">
        <f t="shared" si="137"/>
        <v>15.624000000000002</v>
      </c>
      <c r="AO120" s="311">
        <f t="shared" si="137"/>
        <v>15.624000000000002</v>
      </c>
      <c r="AP120" s="311">
        <f t="shared" si="137"/>
        <v>15.624000000000002</v>
      </c>
      <c r="AQ120" s="311">
        <f t="shared" si="137"/>
        <v>15.624000000000002</v>
      </c>
      <c r="AR120" s="311">
        <f t="shared" si="137"/>
        <v>15.624000000000002</v>
      </c>
      <c r="AS120" s="311">
        <f t="shared" si="137"/>
        <v>15.624000000000002</v>
      </c>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4"/>
  <sheetViews>
    <sheetView view="pageBreakPreview" topLeftCell="A16" zoomScale="80" zoomScaleSheetLayoutView="80" workbookViewId="0">
      <selection activeCell="E34" sqref="E34:F34"/>
    </sheetView>
  </sheetViews>
  <sheetFormatPr defaultRowHeight="15.75" x14ac:dyDescent="0.25"/>
  <cols>
    <col min="1" max="1" width="9.140625" style="103"/>
    <col min="2" max="2" width="37.7109375" style="103" customWidth="1"/>
    <col min="3" max="6" width="15.140625" style="103" customWidth="1"/>
    <col min="7" max="8" width="15.140625" style="103" hidden="1" customWidth="1"/>
    <col min="9" max="10" width="18.28515625" style="103" customWidth="1"/>
    <col min="11" max="11" width="64.85546875" style="103" customWidth="1"/>
    <col min="12" max="12" width="29.28515625" style="103" customWidth="1"/>
    <col min="13" max="246" width="9.140625" style="103"/>
    <col min="247" max="247" width="37.7109375" style="103" customWidth="1"/>
    <col min="248" max="248" width="9.140625" style="103"/>
    <col min="249" max="249" width="12.85546875" style="103" customWidth="1"/>
    <col min="250" max="251" width="0" style="103" hidden="1" customWidth="1"/>
    <col min="252" max="252" width="18.28515625" style="103" customWidth="1"/>
    <col min="253" max="253" width="64.85546875" style="103" customWidth="1"/>
    <col min="254" max="257" width="9.140625" style="103"/>
    <col min="258" max="258" width="14.85546875" style="103" customWidth="1"/>
    <col min="259" max="502" width="9.140625" style="103"/>
    <col min="503" max="503" width="37.7109375" style="103" customWidth="1"/>
    <col min="504" max="504" width="9.140625" style="103"/>
    <col min="505" max="505" width="12.85546875" style="103" customWidth="1"/>
    <col min="506" max="507" width="0" style="103" hidden="1" customWidth="1"/>
    <col min="508" max="508" width="18.28515625" style="103" customWidth="1"/>
    <col min="509" max="509" width="64.85546875" style="103" customWidth="1"/>
    <col min="510" max="513" width="9.140625" style="103"/>
    <col min="514" max="514" width="14.85546875" style="103" customWidth="1"/>
    <col min="515" max="758" width="9.140625" style="103"/>
    <col min="759" max="759" width="37.7109375" style="103" customWidth="1"/>
    <col min="760" max="760" width="9.140625" style="103"/>
    <col min="761" max="761" width="12.85546875" style="103" customWidth="1"/>
    <col min="762" max="763" width="0" style="103" hidden="1" customWidth="1"/>
    <col min="764" max="764" width="18.28515625" style="103" customWidth="1"/>
    <col min="765" max="765" width="64.85546875" style="103" customWidth="1"/>
    <col min="766" max="769" width="9.140625" style="103"/>
    <col min="770" max="770" width="14.85546875" style="103" customWidth="1"/>
    <col min="771" max="1014" width="9.140625" style="103"/>
    <col min="1015" max="1015" width="37.7109375" style="103" customWidth="1"/>
    <col min="1016" max="1016" width="9.140625" style="103"/>
    <col min="1017" max="1017" width="12.85546875" style="103" customWidth="1"/>
    <col min="1018" max="1019" width="0" style="103" hidden="1" customWidth="1"/>
    <col min="1020" max="1020" width="18.28515625" style="103" customWidth="1"/>
    <col min="1021" max="1021" width="64.85546875" style="103" customWidth="1"/>
    <col min="1022" max="1025" width="9.140625" style="103"/>
    <col min="1026" max="1026" width="14.85546875" style="103" customWidth="1"/>
    <col min="1027" max="1270" width="9.140625" style="103"/>
    <col min="1271" max="1271" width="37.7109375" style="103" customWidth="1"/>
    <col min="1272" max="1272" width="9.140625" style="103"/>
    <col min="1273" max="1273" width="12.85546875" style="103" customWidth="1"/>
    <col min="1274" max="1275" width="0" style="103" hidden="1" customWidth="1"/>
    <col min="1276" max="1276" width="18.28515625" style="103" customWidth="1"/>
    <col min="1277" max="1277" width="64.85546875" style="103" customWidth="1"/>
    <col min="1278" max="1281" width="9.140625" style="103"/>
    <col min="1282" max="1282" width="14.85546875" style="103" customWidth="1"/>
    <col min="1283" max="1526" width="9.140625" style="103"/>
    <col min="1527" max="1527" width="37.7109375" style="103" customWidth="1"/>
    <col min="1528" max="1528" width="9.140625" style="103"/>
    <col min="1529" max="1529" width="12.85546875" style="103" customWidth="1"/>
    <col min="1530" max="1531" width="0" style="103" hidden="1" customWidth="1"/>
    <col min="1532" max="1532" width="18.28515625" style="103" customWidth="1"/>
    <col min="1533" max="1533" width="64.85546875" style="103" customWidth="1"/>
    <col min="1534" max="1537" width="9.140625" style="103"/>
    <col min="1538" max="1538" width="14.85546875" style="103" customWidth="1"/>
    <col min="1539" max="1782" width="9.140625" style="103"/>
    <col min="1783" max="1783" width="37.7109375" style="103" customWidth="1"/>
    <col min="1784" max="1784" width="9.140625" style="103"/>
    <col min="1785" max="1785" width="12.85546875" style="103" customWidth="1"/>
    <col min="1786" max="1787" width="0" style="103" hidden="1" customWidth="1"/>
    <col min="1788" max="1788" width="18.28515625" style="103" customWidth="1"/>
    <col min="1789" max="1789" width="64.85546875" style="103" customWidth="1"/>
    <col min="1790" max="1793" width="9.140625" style="103"/>
    <col min="1794" max="1794" width="14.85546875" style="103" customWidth="1"/>
    <col min="1795" max="2038" width="9.140625" style="103"/>
    <col min="2039" max="2039" width="37.7109375" style="103" customWidth="1"/>
    <col min="2040" max="2040" width="9.140625" style="103"/>
    <col min="2041" max="2041" width="12.85546875" style="103" customWidth="1"/>
    <col min="2042" max="2043" width="0" style="103" hidden="1" customWidth="1"/>
    <col min="2044" max="2044" width="18.28515625" style="103" customWidth="1"/>
    <col min="2045" max="2045" width="64.85546875" style="103" customWidth="1"/>
    <col min="2046" max="2049" width="9.140625" style="103"/>
    <col min="2050" max="2050" width="14.85546875" style="103" customWidth="1"/>
    <col min="2051" max="2294" width="9.140625" style="103"/>
    <col min="2295" max="2295" width="37.7109375" style="103" customWidth="1"/>
    <col min="2296" max="2296" width="9.140625" style="103"/>
    <col min="2297" max="2297" width="12.85546875" style="103" customWidth="1"/>
    <col min="2298" max="2299" width="0" style="103" hidden="1" customWidth="1"/>
    <col min="2300" max="2300" width="18.28515625" style="103" customWidth="1"/>
    <col min="2301" max="2301" width="64.85546875" style="103" customWidth="1"/>
    <col min="2302" max="2305" width="9.140625" style="103"/>
    <col min="2306" max="2306" width="14.85546875" style="103" customWidth="1"/>
    <col min="2307" max="2550" width="9.140625" style="103"/>
    <col min="2551" max="2551" width="37.7109375" style="103" customWidth="1"/>
    <col min="2552" max="2552" width="9.140625" style="103"/>
    <col min="2553" max="2553" width="12.85546875" style="103" customWidth="1"/>
    <col min="2554" max="2555" width="0" style="103" hidden="1" customWidth="1"/>
    <col min="2556" max="2556" width="18.28515625" style="103" customWidth="1"/>
    <col min="2557" max="2557" width="64.85546875" style="103" customWidth="1"/>
    <col min="2558" max="2561" width="9.140625" style="103"/>
    <col min="2562" max="2562" width="14.85546875" style="103" customWidth="1"/>
    <col min="2563" max="2806" width="9.140625" style="103"/>
    <col min="2807" max="2807" width="37.7109375" style="103" customWidth="1"/>
    <col min="2808" max="2808" width="9.140625" style="103"/>
    <col min="2809" max="2809" width="12.85546875" style="103" customWidth="1"/>
    <col min="2810" max="2811" width="0" style="103" hidden="1" customWidth="1"/>
    <col min="2812" max="2812" width="18.28515625" style="103" customWidth="1"/>
    <col min="2813" max="2813" width="64.85546875" style="103" customWidth="1"/>
    <col min="2814" max="2817" width="9.140625" style="103"/>
    <col min="2818" max="2818" width="14.85546875" style="103" customWidth="1"/>
    <col min="2819" max="3062" width="9.140625" style="103"/>
    <col min="3063" max="3063" width="37.7109375" style="103" customWidth="1"/>
    <col min="3064" max="3064" width="9.140625" style="103"/>
    <col min="3065" max="3065" width="12.85546875" style="103" customWidth="1"/>
    <col min="3066" max="3067" width="0" style="103" hidden="1" customWidth="1"/>
    <col min="3068" max="3068" width="18.28515625" style="103" customWidth="1"/>
    <col min="3069" max="3069" width="64.85546875" style="103" customWidth="1"/>
    <col min="3070" max="3073" width="9.140625" style="103"/>
    <col min="3074" max="3074" width="14.85546875" style="103" customWidth="1"/>
    <col min="3075" max="3318" width="9.140625" style="103"/>
    <col min="3319" max="3319" width="37.7109375" style="103" customWidth="1"/>
    <col min="3320" max="3320" width="9.140625" style="103"/>
    <col min="3321" max="3321" width="12.85546875" style="103" customWidth="1"/>
    <col min="3322" max="3323" width="0" style="103" hidden="1" customWidth="1"/>
    <col min="3324" max="3324" width="18.28515625" style="103" customWidth="1"/>
    <col min="3325" max="3325" width="64.85546875" style="103" customWidth="1"/>
    <col min="3326" max="3329" width="9.140625" style="103"/>
    <col min="3330" max="3330" width="14.85546875" style="103" customWidth="1"/>
    <col min="3331" max="3574" width="9.140625" style="103"/>
    <col min="3575" max="3575" width="37.7109375" style="103" customWidth="1"/>
    <col min="3576" max="3576" width="9.140625" style="103"/>
    <col min="3577" max="3577" width="12.85546875" style="103" customWidth="1"/>
    <col min="3578" max="3579" width="0" style="103" hidden="1" customWidth="1"/>
    <col min="3580" max="3580" width="18.28515625" style="103" customWidth="1"/>
    <col min="3581" max="3581" width="64.85546875" style="103" customWidth="1"/>
    <col min="3582" max="3585" width="9.140625" style="103"/>
    <col min="3586" max="3586" width="14.85546875" style="103" customWidth="1"/>
    <col min="3587" max="3830" width="9.140625" style="103"/>
    <col min="3831" max="3831" width="37.7109375" style="103" customWidth="1"/>
    <col min="3832" max="3832" width="9.140625" style="103"/>
    <col min="3833" max="3833" width="12.85546875" style="103" customWidth="1"/>
    <col min="3834" max="3835" width="0" style="103" hidden="1" customWidth="1"/>
    <col min="3836" max="3836" width="18.28515625" style="103" customWidth="1"/>
    <col min="3837" max="3837" width="64.85546875" style="103" customWidth="1"/>
    <col min="3838" max="3841" width="9.140625" style="103"/>
    <col min="3842" max="3842" width="14.85546875" style="103" customWidth="1"/>
    <col min="3843" max="4086" width="9.140625" style="103"/>
    <col min="4087" max="4087" width="37.7109375" style="103" customWidth="1"/>
    <col min="4088" max="4088" width="9.140625" style="103"/>
    <col min="4089" max="4089" width="12.85546875" style="103" customWidth="1"/>
    <col min="4090" max="4091" width="0" style="103" hidden="1" customWidth="1"/>
    <col min="4092" max="4092" width="18.28515625" style="103" customWidth="1"/>
    <col min="4093" max="4093" width="64.85546875" style="103" customWidth="1"/>
    <col min="4094" max="4097" width="9.140625" style="103"/>
    <col min="4098" max="4098" width="14.85546875" style="103" customWidth="1"/>
    <col min="4099" max="4342" width="9.140625" style="103"/>
    <col min="4343" max="4343" width="37.7109375" style="103" customWidth="1"/>
    <col min="4344" max="4344" width="9.140625" style="103"/>
    <col min="4345" max="4345" width="12.85546875" style="103" customWidth="1"/>
    <col min="4346" max="4347" width="0" style="103" hidden="1" customWidth="1"/>
    <col min="4348" max="4348" width="18.28515625" style="103" customWidth="1"/>
    <col min="4349" max="4349" width="64.85546875" style="103" customWidth="1"/>
    <col min="4350" max="4353" width="9.140625" style="103"/>
    <col min="4354" max="4354" width="14.85546875" style="103" customWidth="1"/>
    <col min="4355" max="4598" width="9.140625" style="103"/>
    <col min="4599" max="4599" width="37.7109375" style="103" customWidth="1"/>
    <col min="4600" max="4600" width="9.140625" style="103"/>
    <col min="4601" max="4601" width="12.85546875" style="103" customWidth="1"/>
    <col min="4602" max="4603" width="0" style="103" hidden="1" customWidth="1"/>
    <col min="4604" max="4604" width="18.28515625" style="103" customWidth="1"/>
    <col min="4605" max="4605" width="64.85546875" style="103" customWidth="1"/>
    <col min="4606" max="4609" width="9.140625" style="103"/>
    <col min="4610" max="4610" width="14.85546875" style="103" customWidth="1"/>
    <col min="4611" max="4854" width="9.140625" style="103"/>
    <col min="4855" max="4855" width="37.7109375" style="103" customWidth="1"/>
    <col min="4856" max="4856" width="9.140625" style="103"/>
    <col min="4857" max="4857" width="12.85546875" style="103" customWidth="1"/>
    <col min="4858" max="4859" width="0" style="103" hidden="1" customWidth="1"/>
    <col min="4860" max="4860" width="18.28515625" style="103" customWidth="1"/>
    <col min="4861" max="4861" width="64.85546875" style="103" customWidth="1"/>
    <col min="4862" max="4865" width="9.140625" style="103"/>
    <col min="4866" max="4866" width="14.85546875" style="103" customWidth="1"/>
    <col min="4867" max="5110" width="9.140625" style="103"/>
    <col min="5111" max="5111" width="37.7109375" style="103" customWidth="1"/>
    <col min="5112" max="5112" width="9.140625" style="103"/>
    <col min="5113" max="5113" width="12.85546875" style="103" customWidth="1"/>
    <col min="5114" max="5115" width="0" style="103" hidden="1" customWidth="1"/>
    <col min="5116" max="5116" width="18.28515625" style="103" customWidth="1"/>
    <col min="5117" max="5117" width="64.85546875" style="103" customWidth="1"/>
    <col min="5118" max="5121" width="9.140625" style="103"/>
    <col min="5122" max="5122" width="14.85546875" style="103" customWidth="1"/>
    <col min="5123" max="5366" width="9.140625" style="103"/>
    <col min="5367" max="5367" width="37.7109375" style="103" customWidth="1"/>
    <col min="5368" max="5368" width="9.140625" style="103"/>
    <col min="5369" max="5369" width="12.85546875" style="103" customWidth="1"/>
    <col min="5370" max="5371" width="0" style="103" hidden="1" customWidth="1"/>
    <col min="5372" max="5372" width="18.28515625" style="103" customWidth="1"/>
    <col min="5373" max="5373" width="64.85546875" style="103" customWidth="1"/>
    <col min="5374" max="5377" width="9.140625" style="103"/>
    <col min="5378" max="5378" width="14.85546875" style="103" customWidth="1"/>
    <col min="5379" max="5622" width="9.140625" style="103"/>
    <col min="5623" max="5623" width="37.7109375" style="103" customWidth="1"/>
    <col min="5624" max="5624" width="9.140625" style="103"/>
    <col min="5625" max="5625" width="12.85546875" style="103" customWidth="1"/>
    <col min="5626" max="5627" width="0" style="103" hidden="1" customWidth="1"/>
    <col min="5628" max="5628" width="18.28515625" style="103" customWidth="1"/>
    <col min="5629" max="5629" width="64.85546875" style="103" customWidth="1"/>
    <col min="5630" max="5633" width="9.140625" style="103"/>
    <col min="5634" max="5634" width="14.85546875" style="103" customWidth="1"/>
    <col min="5635" max="5878" width="9.140625" style="103"/>
    <col min="5879" max="5879" width="37.7109375" style="103" customWidth="1"/>
    <col min="5880" max="5880" width="9.140625" style="103"/>
    <col min="5881" max="5881" width="12.85546875" style="103" customWidth="1"/>
    <col min="5882" max="5883" width="0" style="103" hidden="1" customWidth="1"/>
    <col min="5884" max="5884" width="18.28515625" style="103" customWidth="1"/>
    <col min="5885" max="5885" width="64.85546875" style="103" customWidth="1"/>
    <col min="5886" max="5889" width="9.140625" style="103"/>
    <col min="5890" max="5890" width="14.85546875" style="103" customWidth="1"/>
    <col min="5891" max="6134" width="9.140625" style="103"/>
    <col min="6135" max="6135" width="37.7109375" style="103" customWidth="1"/>
    <col min="6136" max="6136" width="9.140625" style="103"/>
    <col min="6137" max="6137" width="12.85546875" style="103" customWidth="1"/>
    <col min="6138" max="6139" width="0" style="103" hidden="1" customWidth="1"/>
    <col min="6140" max="6140" width="18.28515625" style="103" customWidth="1"/>
    <col min="6141" max="6141" width="64.85546875" style="103" customWidth="1"/>
    <col min="6142" max="6145" width="9.140625" style="103"/>
    <col min="6146" max="6146" width="14.85546875" style="103" customWidth="1"/>
    <col min="6147" max="6390" width="9.140625" style="103"/>
    <col min="6391" max="6391" width="37.7109375" style="103" customWidth="1"/>
    <col min="6392" max="6392" width="9.140625" style="103"/>
    <col min="6393" max="6393" width="12.85546875" style="103" customWidth="1"/>
    <col min="6394" max="6395" width="0" style="103" hidden="1" customWidth="1"/>
    <col min="6396" max="6396" width="18.28515625" style="103" customWidth="1"/>
    <col min="6397" max="6397" width="64.85546875" style="103" customWidth="1"/>
    <col min="6398" max="6401" width="9.140625" style="103"/>
    <col min="6402" max="6402" width="14.85546875" style="103" customWidth="1"/>
    <col min="6403" max="6646" width="9.140625" style="103"/>
    <col min="6647" max="6647" width="37.7109375" style="103" customWidth="1"/>
    <col min="6648" max="6648" width="9.140625" style="103"/>
    <col min="6649" max="6649" width="12.85546875" style="103" customWidth="1"/>
    <col min="6650" max="6651" width="0" style="103" hidden="1" customWidth="1"/>
    <col min="6652" max="6652" width="18.28515625" style="103" customWidth="1"/>
    <col min="6653" max="6653" width="64.85546875" style="103" customWidth="1"/>
    <col min="6654" max="6657" width="9.140625" style="103"/>
    <col min="6658" max="6658" width="14.85546875" style="103" customWidth="1"/>
    <col min="6659" max="6902" width="9.140625" style="103"/>
    <col min="6903" max="6903" width="37.7109375" style="103" customWidth="1"/>
    <col min="6904" max="6904" width="9.140625" style="103"/>
    <col min="6905" max="6905" width="12.85546875" style="103" customWidth="1"/>
    <col min="6906" max="6907" width="0" style="103" hidden="1" customWidth="1"/>
    <col min="6908" max="6908" width="18.28515625" style="103" customWidth="1"/>
    <col min="6909" max="6909" width="64.85546875" style="103" customWidth="1"/>
    <col min="6910" max="6913" width="9.140625" style="103"/>
    <col min="6914" max="6914" width="14.85546875" style="103" customWidth="1"/>
    <col min="6915" max="7158" width="9.140625" style="103"/>
    <col min="7159" max="7159" width="37.7109375" style="103" customWidth="1"/>
    <col min="7160" max="7160" width="9.140625" style="103"/>
    <col min="7161" max="7161" width="12.85546875" style="103" customWidth="1"/>
    <col min="7162" max="7163" width="0" style="103" hidden="1" customWidth="1"/>
    <col min="7164" max="7164" width="18.28515625" style="103" customWidth="1"/>
    <col min="7165" max="7165" width="64.85546875" style="103" customWidth="1"/>
    <col min="7166" max="7169" width="9.140625" style="103"/>
    <col min="7170" max="7170" width="14.85546875" style="103" customWidth="1"/>
    <col min="7171" max="7414" width="9.140625" style="103"/>
    <col min="7415" max="7415" width="37.7109375" style="103" customWidth="1"/>
    <col min="7416" max="7416" width="9.140625" style="103"/>
    <col min="7417" max="7417" width="12.85546875" style="103" customWidth="1"/>
    <col min="7418" max="7419" width="0" style="103" hidden="1" customWidth="1"/>
    <col min="7420" max="7420" width="18.28515625" style="103" customWidth="1"/>
    <col min="7421" max="7421" width="64.85546875" style="103" customWidth="1"/>
    <col min="7422" max="7425" width="9.140625" style="103"/>
    <col min="7426" max="7426" width="14.85546875" style="103" customWidth="1"/>
    <col min="7427" max="7670" width="9.140625" style="103"/>
    <col min="7671" max="7671" width="37.7109375" style="103" customWidth="1"/>
    <col min="7672" max="7672" width="9.140625" style="103"/>
    <col min="7673" max="7673" width="12.85546875" style="103" customWidth="1"/>
    <col min="7674" max="7675" width="0" style="103" hidden="1" customWidth="1"/>
    <col min="7676" max="7676" width="18.28515625" style="103" customWidth="1"/>
    <col min="7677" max="7677" width="64.85546875" style="103" customWidth="1"/>
    <col min="7678" max="7681" width="9.140625" style="103"/>
    <col min="7682" max="7682" width="14.85546875" style="103" customWidth="1"/>
    <col min="7683" max="7926" width="9.140625" style="103"/>
    <col min="7927" max="7927" width="37.7109375" style="103" customWidth="1"/>
    <col min="7928" max="7928" width="9.140625" style="103"/>
    <col min="7929" max="7929" width="12.85546875" style="103" customWidth="1"/>
    <col min="7930" max="7931" width="0" style="103" hidden="1" customWidth="1"/>
    <col min="7932" max="7932" width="18.28515625" style="103" customWidth="1"/>
    <col min="7933" max="7933" width="64.85546875" style="103" customWidth="1"/>
    <col min="7934" max="7937" width="9.140625" style="103"/>
    <col min="7938" max="7938" width="14.85546875" style="103" customWidth="1"/>
    <col min="7939" max="8182" width="9.140625" style="103"/>
    <col min="8183" max="8183" width="37.7109375" style="103" customWidth="1"/>
    <col min="8184" max="8184" width="9.140625" style="103"/>
    <col min="8185" max="8185" width="12.85546875" style="103" customWidth="1"/>
    <col min="8186" max="8187" width="0" style="103" hidden="1" customWidth="1"/>
    <col min="8188" max="8188" width="18.28515625" style="103" customWidth="1"/>
    <col min="8189" max="8189" width="64.85546875" style="103" customWidth="1"/>
    <col min="8190" max="8193" width="9.140625" style="103"/>
    <col min="8194" max="8194" width="14.85546875" style="103" customWidth="1"/>
    <col min="8195" max="8438" width="9.140625" style="103"/>
    <col min="8439" max="8439" width="37.7109375" style="103" customWidth="1"/>
    <col min="8440" max="8440" width="9.140625" style="103"/>
    <col min="8441" max="8441" width="12.85546875" style="103" customWidth="1"/>
    <col min="8442" max="8443" width="0" style="103" hidden="1" customWidth="1"/>
    <col min="8444" max="8444" width="18.28515625" style="103" customWidth="1"/>
    <col min="8445" max="8445" width="64.85546875" style="103" customWidth="1"/>
    <col min="8446" max="8449" width="9.140625" style="103"/>
    <col min="8450" max="8450" width="14.85546875" style="103" customWidth="1"/>
    <col min="8451" max="8694" width="9.140625" style="103"/>
    <col min="8695" max="8695" width="37.7109375" style="103" customWidth="1"/>
    <col min="8696" max="8696" width="9.140625" style="103"/>
    <col min="8697" max="8697" width="12.85546875" style="103" customWidth="1"/>
    <col min="8698" max="8699" width="0" style="103" hidden="1" customWidth="1"/>
    <col min="8700" max="8700" width="18.28515625" style="103" customWidth="1"/>
    <col min="8701" max="8701" width="64.85546875" style="103" customWidth="1"/>
    <col min="8702" max="8705" width="9.140625" style="103"/>
    <col min="8706" max="8706" width="14.85546875" style="103" customWidth="1"/>
    <col min="8707" max="8950" width="9.140625" style="103"/>
    <col min="8951" max="8951" width="37.7109375" style="103" customWidth="1"/>
    <col min="8952" max="8952" width="9.140625" style="103"/>
    <col min="8953" max="8953" width="12.85546875" style="103" customWidth="1"/>
    <col min="8954" max="8955" width="0" style="103" hidden="1" customWidth="1"/>
    <col min="8956" max="8956" width="18.28515625" style="103" customWidth="1"/>
    <col min="8957" max="8957" width="64.85546875" style="103" customWidth="1"/>
    <col min="8958" max="8961" width="9.140625" style="103"/>
    <col min="8962" max="8962" width="14.85546875" style="103" customWidth="1"/>
    <col min="8963" max="9206" width="9.140625" style="103"/>
    <col min="9207" max="9207" width="37.7109375" style="103" customWidth="1"/>
    <col min="9208" max="9208" width="9.140625" style="103"/>
    <col min="9209" max="9209" width="12.85546875" style="103" customWidth="1"/>
    <col min="9210" max="9211" width="0" style="103" hidden="1" customWidth="1"/>
    <col min="9212" max="9212" width="18.28515625" style="103" customWidth="1"/>
    <col min="9213" max="9213" width="64.85546875" style="103" customWidth="1"/>
    <col min="9214" max="9217" width="9.140625" style="103"/>
    <col min="9218" max="9218" width="14.85546875" style="103" customWidth="1"/>
    <col min="9219" max="9462" width="9.140625" style="103"/>
    <col min="9463" max="9463" width="37.7109375" style="103" customWidth="1"/>
    <col min="9464" max="9464" width="9.140625" style="103"/>
    <col min="9465" max="9465" width="12.85546875" style="103" customWidth="1"/>
    <col min="9466" max="9467" width="0" style="103" hidden="1" customWidth="1"/>
    <col min="9468" max="9468" width="18.28515625" style="103" customWidth="1"/>
    <col min="9469" max="9469" width="64.85546875" style="103" customWidth="1"/>
    <col min="9470" max="9473" width="9.140625" style="103"/>
    <col min="9474" max="9474" width="14.85546875" style="103" customWidth="1"/>
    <col min="9475" max="9718" width="9.140625" style="103"/>
    <col min="9719" max="9719" width="37.7109375" style="103" customWidth="1"/>
    <col min="9720" max="9720" width="9.140625" style="103"/>
    <col min="9721" max="9721" width="12.85546875" style="103" customWidth="1"/>
    <col min="9722" max="9723" width="0" style="103" hidden="1" customWidth="1"/>
    <col min="9724" max="9724" width="18.28515625" style="103" customWidth="1"/>
    <col min="9725" max="9725" width="64.85546875" style="103" customWidth="1"/>
    <col min="9726" max="9729" width="9.140625" style="103"/>
    <col min="9730" max="9730" width="14.85546875" style="103" customWidth="1"/>
    <col min="9731" max="9974" width="9.140625" style="103"/>
    <col min="9975" max="9975" width="37.7109375" style="103" customWidth="1"/>
    <col min="9976" max="9976" width="9.140625" style="103"/>
    <col min="9977" max="9977" width="12.85546875" style="103" customWidth="1"/>
    <col min="9978" max="9979" width="0" style="103" hidden="1" customWidth="1"/>
    <col min="9980" max="9980" width="18.28515625" style="103" customWidth="1"/>
    <col min="9981" max="9981" width="64.85546875" style="103" customWidth="1"/>
    <col min="9982" max="9985" width="9.140625" style="103"/>
    <col min="9986" max="9986" width="14.85546875" style="103" customWidth="1"/>
    <col min="9987" max="10230" width="9.140625" style="103"/>
    <col min="10231" max="10231" width="37.7109375" style="103" customWidth="1"/>
    <col min="10232" max="10232" width="9.140625" style="103"/>
    <col min="10233" max="10233" width="12.85546875" style="103" customWidth="1"/>
    <col min="10234" max="10235" width="0" style="103" hidden="1" customWidth="1"/>
    <col min="10236" max="10236" width="18.28515625" style="103" customWidth="1"/>
    <col min="10237" max="10237" width="64.85546875" style="103" customWidth="1"/>
    <col min="10238" max="10241" width="9.140625" style="103"/>
    <col min="10242" max="10242" width="14.85546875" style="103" customWidth="1"/>
    <col min="10243" max="10486" width="9.140625" style="103"/>
    <col min="10487" max="10487" width="37.7109375" style="103" customWidth="1"/>
    <col min="10488" max="10488" width="9.140625" style="103"/>
    <col min="10489" max="10489" width="12.85546875" style="103" customWidth="1"/>
    <col min="10490" max="10491" width="0" style="103" hidden="1" customWidth="1"/>
    <col min="10492" max="10492" width="18.28515625" style="103" customWidth="1"/>
    <col min="10493" max="10493" width="64.85546875" style="103" customWidth="1"/>
    <col min="10494" max="10497" width="9.140625" style="103"/>
    <col min="10498" max="10498" width="14.85546875" style="103" customWidth="1"/>
    <col min="10499" max="10742" width="9.140625" style="103"/>
    <col min="10743" max="10743" width="37.7109375" style="103" customWidth="1"/>
    <col min="10744" max="10744" width="9.140625" style="103"/>
    <col min="10745" max="10745" width="12.85546875" style="103" customWidth="1"/>
    <col min="10746" max="10747" width="0" style="103" hidden="1" customWidth="1"/>
    <col min="10748" max="10748" width="18.28515625" style="103" customWidth="1"/>
    <col min="10749" max="10749" width="64.85546875" style="103" customWidth="1"/>
    <col min="10750" max="10753" width="9.140625" style="103"/>
    <col min="10754" max="10754" width="14.85546875" style="103" customWidth="1"/>
    <col min="10755" max="10998" width="9.140625" style="103"/>
    <col min="10999" max="10999" width="37.7109375" style="103" customWidth="1"/>
    <col min="11000" max="11000" width="9.140625" style="103"/>
    <col min="11001" max="11001" width="12.85546875" style="103" customWidth="1"/>
    <col min="11002" max="11003" width="0" style="103" hidden="1" customWidth="1"/>
    <col min="11004" max="11004" width="18.28515625" style="103" customWidth="1"/>
    <col min="11005" max="11005" width="64.85546875" style="103" customWidth="1"/>
    <col min="11006" max="11009" width="9.140625" style="103"/>
    <col min="11010" max="11010" width="14.85546875" style="103" customWidth="1"/>
    <col min="11011" max="11254" width="9.140625" style="103"/>
    <col min="11255" max="11255" width="37.7109375" style="103" customWidth="1"/>
    <col min="11256" max="11256" width="9.140625" style="103"/>
    <col min="11257" max="11257" width="12.85546875" style="103" customWidth="1"/>
    <col min="11258" max="11259" width="0" style="103" hidden="1" customWidth="1"/>
    <col min="11260" max="11260" width="18.28515625" style="103" customWidth="1"/>
    <col min="11261" max="11261" width="64.85546875" style="103" customWidth="1"/>
    <col min="11262" max="11265" width="9.140625" style="103"/>
    <col min="11266" max="11266" width="14.85546875" style="103" customWidth="1"/>
    <col min="11267" max="11510" width="9.140625" style="103"/>
    <col min="11511" max="11511" width="37.7109375" style="103" customWidth="1"/>
    <col min="11512" max="11512" width="9.140625" style="103"/>
    <col min="11513" max="11513" width="12.85546875" style="103" customWidth="1"/>
    <col min="11514" max="11515" width="0" style="103" hidden="1" customWidth="1"/>
    <col min="11516" max="11516" width="18.28515625" style="103" customWidth="1"/>
    <col min="11517" max="11517" width="64.85546875" style="103" customWidth="1"/>
    <col min="11518" max="11521" width="9.140625" style="103"/>
    <col min="11522" max="11522" width="14.85546875" style="103" customWidth="1"/>
    <col min="11523" max="11766" width="9.140625" style="103"/>
    <col min="11767" max="11767" width="37.7109375" style="103" customWidth="1"/>
    <col min="11768" max="11768" width="9.140625" style="103"/>
    <col min="11769" max="11769" width="12.85546875" style="103" customWidth="1"/>
    <col min="11770" max="11771" width="0" style="103" hidden="1" customWidth="1"/>
    <col min="11772" max="11772" width="18.28515625" style="103" customWidth="1"/>
    <col min="11773" max="11773" width="64.85546875" style="103" customWidth="1"/>
    <col min="11774" max="11777" width="9.140625" style="103"/>
    <col min="11778" max="11778" width="14.85546875" style="103" customWidth="1"/>
    <col min="11779" max="12022" width="9.140625" style="103"/>
    <col min="12023" max="12023" width="37.7109375" style="103" customWidth="1"/>
    <col min="12024" max="12024" width="9.140625" style="103"/>
    <col min="12025" max="12025" width="12.85546875" style="103" customWidth="1"/>
    <col min="12026" max="12027" width="0" style="103" hidden="1" customWidth="1"/>
    <col min="12028" max="12028" width="18.28515625" style="103" customWidth="1"/>
    <col min="12029" max="12029" width="64.85546875" style="103" customWidth="1"/>
    <col min="12030" max="12033" width="9.140625" style="103"/>
    <col min="12034" max="12034" width="14.85546875" style="103" customWidth="1"/>
    <col min="12035" max="12278" width="9.140625" style="103"/>
    <col min="12279" max="12279" width="37.7109375" style="103" customWidth="1"/>
    <col min="12280" max="12280" width="9.140625" style="103"/>
    <col min="12281" max="12281" width="12.85546875" style="103" customWidth="1"/>
    <col min="12282" max="12283" width="0" style="103" hidden="1" customWidth="1"/>
    <col min="12284" max="12284" width="18.28515625" style="103" customWidth="1"/>
    <col min="12285" max="12285" width="64.85546875" style="103" customWidth="1"/>
    <col min="12286" max="12289" width="9.140625" style="103"/>
    <col min="12290" max="12290" width="14.85546875" style="103" customWidth="1"/>
    <col min="12291" max="12534" width="9.140625" style="103"/>
    <col min="12535" max="12535" width="37.7109375" style="103" customWidth="1"/>
    <col min="12536" max="12536" width="9.140625" style="103"/>
    <col min="12537" max="12537" width="12.85546875" style="103" customWidth="1"/>
    <col min="12538" max="12539" width="0" style="103" hidden="1" customWidth="1"/>
    <col min="12540" max="12540" width="18.28515625" style="103" customWidth="1"/>
    <col min="12541" max="12541" width="64.85546875" style="103" customWidth="1"/>
    <col min="12542" max="12545" width="9.140625" style="103"/>
    <col min="12546" max="12546" width="14.85546875" style="103" customWidth="1"/>
    <col min="12547" max="12790" width="9.140625" style="103"/>
    <col min="12791" max="12791" width="37.7109375" style="103" customWidth="1"/>
    <col min="12792" max="12792" width="9.140625" style="103"/>
    <col min="12793" max="12793" width="12.85546875" style="103" customWidth="1"/>
    <col min="12794" max="12795" width="0" style="103" hidden="1" customWidth="1"/>
    <col min="12796" max="12796" width="18.28515625" style="103" customWidth="1"/>
    <col min="12797" max="12797" width="64.85546875" style="103" customWidth="1"/>
    <col min="12798" max="12801" width="9.140625" style="103"/>
    <col min="12802" max="12802" width="14.85546875" style="103" customWidth="1"/>
    <col min="12803" max="13046" width="9.140625" style="103"/>
    <col min="13047" max="13047" width="37.7109375" style="103" customWidth="1"/>
    <col min="13048" max="13048" width="9.140625" style="103"/>
    <col min="13049" max="13049" width="12.85546875" style="103" customWidth="1"/>
    <col min="13050" max="13051" width="0" style="103" hidden="1" customWidth="1"/>
    <col min="13052" max="13052" width="18.28515625" style="103" customWidth="1"/>
    <col min="13053" max="13053" width="64.85546875" style="103" customWidth="1"/>
    <col min="13054" max="13057" width="9.140625" style="103"/>
    <col min="13058" max="13058" width="14.85546875" style="103" customWidth="1"/>
    <col min="13059" max="13302" width="9.140625" style="103"/>
    <col min="13303" max="13303" width="37.7109375" style="103" customWidth="1"/>
    <col min="13304" max="13304" width="9.140625" style="103"/>
    <col min="13305" max="13305" width="12.85546875" style="103" customWidth="1"/>
    <col min="13306" max="13307" width="0" style="103" hidden="1" customWidth="1"/>
    <col min="13308" max="13308" width="18.28515625" style="103" customWidth="1"/>
    <col min="13309" max="13309" width="64.85546875" style="103" customWidth="1"/>
    <col min="13310" max="13313" width="9.140625" style="103"/>
    <col min="13314" max="13314" width="14.85546875" style="103" customWidth="1"/>
    <col min="13315" max="13558" width="9.140625" style="103"/>
    <col min="13559" max="13559" width="37.7109375" style="103" customWidth="1"/>
    <col min="13560" max="13560" width="9.140625" style="103"/>
    <col min="13561" max="13561" width="12.85546875" style="103" customWidth="1"/>
    <col min="13562" max="13563" width="0" style="103" hidden="1" customWidth="1"/>
    <col min="13564" max="13564" width="18.28515625" style="103" customWidth="1"/>
    <col min="13565" max="13565" width="64.85546875" style="103" customWidth="1"/>
    <col min="13566" max="13569" width="9.140625" style="103"/>
    <col min="13570" max="13570" width="14.85546875" style="103" customWidth="1"/>
    <col min="13571" max="13814" width="9.140625" style="103"/>
    <col min="13815" max="13815" width="37.7109375" style="103" customWidth="1"/>
    <col min="13816" max="13816" width="9.140625" style="103"/>
    <col min="13817" max="13817" width="12.85546875" style="103" customWidth="1"/>
    <col min="13818" max="13819" width="0" style="103" hidden="1" customWidth="1"/>
    <col min="13820" max="13820" width="18.28515625" style="103" customWidth="1"/>
    <col min="13821" max="13821" width="64.85546875" style="103" customWidth="1"/>
    <col min="13822" max="13825" width="9.140625" style="103"/>
    <col min="13826" max="13826" width="14.85546875" style="103" customWidth="1"/>
    <col min="13827" max="14070" width="9.140625" style="103"/>
    <col min="14071" max="14071" width="37.7109375" style="103" customWidth="1"/>
    <col min="14072" max="14072" width="9.140625" style="103"/>
    <col min="14073" max="14073" width="12.85546875" style="103" customWidth="1"/>
    <col min="14074" max="14075" width="0" style="103" hidden="1" customWidth="1"/>
    <col min="14076" max="14076" width="18.28515625" style="103" customWidth="1"/>
    <col min="14077" max="14077" width="64.85546875" style="103" customWidth="1"/>
    <col min="14078" max="14081" width="9.140625" style="103"/>
    <col min="14082" max="14082" width="14.85546875" style="103" customWidth="1"/>
    <col min="14083" max="14326" width="9.140625" style="103"/>
    <col min="14327" max="14327" width="37.7109375" style="103" customWidth="1"/>
    <col min="14328" max="14328" width="9.140625" style="103"/>
    <col min="14329" max="14329" width="12.85546875" style="103" customWidth="1"/>
    <col min="14330" max="14331" width="0" style="103" hidden="1" customWidth="1"/>
    <col min="14332" max="14332" width="18.28515625" style="103" customWidth="1"/>
    <col min="14333" max="14333" width="64.85546875" style="103" customWidth="1"/>
    <col min="14334" max="14337" width="9.140625" style="103"/>
    <col min="14338" max="14338" width="14.85546875" style="103" customWidth="1"/>
    <col min="14339" max="14582" width="9.140625" style="103"/>
    <col min="14583" max="14583" width="37.7109375" style="103" customWidth="1"/>
    <col min="14584" max="14584" width="9.140625" style="103"/>
    <col min="14585" max="14585" width="12.85546875" style="103" customWidth="1"/>
    <col min="14586" max="14587" width="0" style="103" hidden="1" customWidth="1"/>
    <col min="14588" max="14588" width="18.28515625" style="103" customWidth="1"/>
    <col min="14589" max="14589" width="64.85546875" style="103" customWidth="1"/>
    <col min="14590" max="14593" width="9.140625" style="103"/>
    <col min="14594" max="14594" width="14.85546875" style="103" customWidth="1"/>
    <col min="14595" max="14838" width="9.140625" style="103"/>
    <col min="14839" max="14839" width="37.7109375" style="103" customWidth="1"/>
    <col min="14840" max="14840" width="9.140625" style="103"/>
    <col min="14841" max="14841" width="12.85546875" style="103" customWidth="1"/>
    <col min="14842" max="14843" width="0" style="103" hidden="1" customWidth="1"/>
    <col min="14844" max="14844" width="18.28515625" style="103" customWidth="1"/>
    <col min="14845" max="14845" width="64.85546875" style="103" customWidth="1"/>
    <col min="14846" max="14849" width="9.140625" style="103"/>
    <col min="14850" max="14850" width="14.85546875" style="103" customWidth="1"/>
    <col min="14851" max="15094" width="9.140625" style="103"/>
    <col min="15095" max="15095" width="37.7109375" style="103" customWidth="1"/>
    <col min="15096" max="15096" width="9.140625" style="103"/>
    <col min="15097" max="15097" width="12.85546875" style="103" customWidth="1"/>
    <col min="15098" max="15099" width="0" style="103" hidden="1" customWidth="1"/>
    <col min="15100" max="15100" width="18.28515625" style="103" customWidth="1"/>
    <col min="15101" max="15101" width="64.85546875" style="103" customWidth="1"/>
    <col min="15102" max="15105" width="9.140625" style="103"/>
    <col min="15106" max="15106" width="14.85546875" style="103" customWidth="1"/>
    <col min="15107" max="15350" width="9.140625" style="103"/>
    <col min="15351" max="15351" width="37.7109375" style="103" customWidth="1"/>
    <col min="15352" max="15352" width="9.140625" style="103"/>
    <col min="15353" max="15353" width="12.85546875" style="103" customWidth="1"/>
    <col min="15354" max="15355" width="0" style="103" hidden="1" customWidth="1"/>
    <col min="15356" max="15356" width="18.28515625" style="103" customWidth="1"/>
    <col min="15357" max="15357" width="64.85546875" style="103" customWidth="1"/>
    <col min="15358" max="15361" width="9.140625" style="103"/>
    <col min="15362" max="15362" width="14.85546875" style="103" customWidth="1"/>
    <col min="15363" max="15606" width="9.140625" style="103"/>
    <col min="15607" max="15607" width="37.7109375" style="103" customWidth="1"/>
    <col min="15608" max="15608" width="9.140625" style="103"/>
    <col min="15609" max="15609" width="12.85546875" style="103" customWidth="1"/>
    <col min="15610" max="15611" width="0" style="103" hidden="1" customWidth="1"/>
    <col min="15612" max="15612" width="18.28515625" style="103" customWidth="1"/>
    <col min="15613" max="15613" width="64.85546875" style="103" customWidth="1"/>
    <col min="15614" max="15617" width="9.140625" style="103"/>
    <col min="15618" max="15618" width="14.85546875" style="103" customWidth="1"/>
    <col min="15619" max="15862" width="9.140625" style="103"/>
    <col min="15863" max="15863" width="37.7109375" style="103" customWidth="1"/>
    <col min="15864" max="15864" width="9.140625" style="103"/>
    <col min="15865" max="15865" width="12.85546875" style="103" customWidth="1"/>
    <col min="15866" max="15867" width="0" style="103" hidden="1" customWidth="1"/>
    <col min="15868" max="15868" width="18.28515625" style="103" customWidth="1"/>
    <col min="15869" max="15869" width="64.85546875" style="103" customWidth="1"/>
    <col min="15870" max="15873" width="9.140625" style="103"/>
    <col min="15874" max="15874" width="14.85546875" style="103" customWidth="1"/>
    <col min="15875" max="16118" width="9.140625" style="103"/>
    <col min="16119" max="16119" width="37.7109375" style="103" customWidth="1"/>
    <col min="16120" max="16120" width="9.140625" style="103"/>
    <col min="16121" max="16121" width="12.85546875" style="103" customWidth="1"/>
    <col min="16122" max="16123" width="0" style="103" hidden="1" customWidth="1"/>
    <col min="16124" max="16124" width="18.28515625" style="103" customWidth="1"/>
    <col min="16125" max="16125" width="64.85546875" style="103" customWidth="1"/>
    <col min="16126" max="16129" width="9.140625" style="103"/>
    <col min="16130" max="16130" width="14.85546875" style="103" customWidth="1"/>
    <col min="16131" max="16384" width="9.140625" style="103"/>
  </cols>
  <sheetData>
    <row r="1" spans="1:38" ht="18.75" x14ac:dyDescent="0.25">
      <c r="L1" s="32" t="s">
        <v>65</v>
      </c>
    </row>
    <row r="2" spans="1:38" ht="18.75" x14ac:dyDescent="0.3">
      <c r="L2" s="13" t="s">
        <v>8</v>
      </c>
    </row>
    <row r="3" spans="1:38" ht="18.75" x14ac:dyDescent="0.3">
      <c r="L3" s="13" t="s">
        <v>539</v>
      </c>
    </row>
    <row r="4" spans="1:38" ht="18.75" x14ac:dyDescent="0.3">
      <c r="K4" s="13"/>
    </row>
    <row r="5" spans="1:38" x14ac:dyDescent="0.25">
      <c r="A5" s="369" t="str">
        <f>'1. паспорт местоположение'!A5:C5</f>
        <v>Год раскрытия информации: 2023 год</v>
      </c>
      <c r="B5" s="369"/>
      <c r="C5" s="369"/>
      <c r="D5" s="369"/>
      <c r="E5" s="369"/>
      <c r="F5" s="369"/>
      <c r="G5" s="369"/>
      <c r="H5" s="369"/>
      <c r="I5" s="369"/>
      <c r="J5" s="369"/>
      <c r="K5" s="369"/>
      <c r="L5" s="369"/>
      <c r="M5" s="98"/>
      <c r="N5" s="98"/>
      <c r="O5" s="98"/>
      <c r="P5" s="98"/>
      <c r="Q5" s="98"/>
      <c r="R5" s="98"/>
      <c r="S5" s="98"/>
      <c r="T5" s="98"/>
      <c r="U5" s="98"/>
      <c r="V5" s="98"/>
      <c r="W5" s="98"/>
      <c r="X5" s="98"/>
      <c r="Y5" s="98"/>
      <c r="Z5" s="98"/>
      <c r="AA5" s="98"/>
      <c r="AB5" s="98"/>
      <c r="AC5" s="98"/>
      <c r="AD5" s="98"/>
      <c r="AE5" s="98"/>
      <c r="AF5" s="98"/>
      <c r="AG5" s="98"/>
      <c r="AH5" s="98"/>
      <c r="AI5" s="98"/>
      <c r="AJ5" s="98"/>
      <c r="AK5" s="98"/>
      <c r="AL5" s="98"/>
    </row>
    <row r="6" spans="1:38" ht="18.75" x14ac:dyDescent="0.3">
      <c r="K6" s="13"/>
    </row>
    <row r="7" spans="1:38" ht="18.75" x14ac:dyDescent="0.25">
      <c r="A7" s="381" t="s">
        <v>7</v>
      </c>
      <c r="B7" s="381"/>
      <c r="C7" s="381"/>
      <c r="D7" s="381"/>
      <c r="E7" s="381"/>
      <c r="F7" s="381"/>
      <c r="G7" s="381"/>
      <c r="H7" s="381"/>
      <c r="I7" s="381"/>
      <c r="J7" s="381"/>
      <c r="K7" s="381"/>
      <c r="L7" s="381"/>
    </row>
    <row r="8" spans="1:38" ht="18.75" x14ac:dyDescent="0.25">
      <c r="A8" s="381"/>
      <c r="B8" s="381"/>
      <c r="C8" s="381"/>
      <c r="D8" s="381"/>
      <c r="E8" s="381"/>
      <c r="F8" s="381"/>
      <c r="G8" s="381"/>
      <c r="H8" s="381"/>
      <c r="I8" s="381"/>
      <c r="J8" s="381"/>
      <c r="K8" s="381"/>
    </row>
    <row r="9" spans="1:38" x14ac:dyDescent="0.25">
      <c r="A9" s="382" t="str">
        <f>'1. паспорт местоположение'!A9:C9</f>
        <v>Акционерное общество "Россети Янтарь"</v>
      </c>
      <c r="B9" s="382"/>
      <c r="C9" s="382"/>
      <c r="D9" s="382"/>
      <c r="E9" s="382"/>
      <c r="F9" s="382"/>
      <c r="G9" s="382"/>
      <c r="H9" s="382"/>
      <c r="I9" s="382"/>
      <c r="J9" s="382"/>
      <c r="K9" s="382"/>
      <c r="L9" s="382"/>
    </row>
    <row r="10" spans="1:38" x14ac:dyDescent="0.25">
      <c r="A10" s="377" t="s">
        <v>6</v>
      </c>
      <c r="B10" s="377"/>
      <c r="C10" s="377"/>
      <c r="D10" s="377"/>
      <c r="E10" s="377"/>
      <c r="F10" s="377"/>
      <c r="G10" s="377"/>
      <c r="H10" s="377"/>
      <c r="I10" s="377"/>
      <c r="J10" s="377"/>
      <c r="K10" s="377"/>
      <c r="L10" s="377"/>
    </row>
    <row r="11" spans="1:38" ht="18.75" x14ac:dyDescent="0.25">
      <c r="A11" s="381"/>
      <c r="B11" s="381"/>
      <c r="C11" s="381"/>
      <c r="D11" s="381"/>
      <c r="E11" s="381"/>
      <c r="F11" s="381"/>
      <c r="G11" s="381"/>
      <c r="H11" s="381"/>
      <c r="I11" s="381"/>
      <c r="J11" s="381"/>
      <c r="K11" s="381"/>
    </row>
    <row r="12" spans="1:38" x14ac:dyDescent="0.25">
      <c r="A12" s="382" t="str">
        <f>'1. паспорт местоположение'!A12:C12</f>
        <v>F_prj_111001_2481</v>
      </c>
      <c r="B12" s="382"/>
      <c r="C12" s="382"/>
      <c r="D12" s="382"/>
      <c r="E12" s="382"/>
      <c r="F12" s="382"/>
      <c r="G12" s="382"/>
      <c r="H12" s="382"/>
      <c r="I12" s="382"/>
      <c r="J12" s="382"/>
      <c r="K12" s="382"/>
      <c r="L12" s="382"/>
    </row>
    <row r="13" spans="1:38" x14ac:dyDescent="0.25">
      <c r="A13" s="377" t="s">
        <v>5</v>
      </c>
      <c r="B13" s="377"/>
      <c r="C13" s="377"/>
      <c r="D13" s="377"/>
      <c r="E13" s="377"/>
      <c r="F13" s="377"/>
      <c r="G13" s="377"/>
      <c r="H13" s="377"/>
      <c r="I13" s="377"/>
      <c r="J13" s="377"/>
      <c r="K13" s="377"/>
      <c r="L13" s="377"/>
    </row>
    <row r="14" spans="1:38" ht="18.75" x14ac:dyDescent="0.25">
      <c r="A14" s="383"/>
      <c r="B14" s="383"/>
      <c r="C14" s="383"/>
      <c r="D14" s="383"/>
      <c r="E14" s="383"/>
      <c r="F14" s="383"/>
      <c r="G14" s="383"/>
      <c r="H14" s="383"/>
      <c r="I14" s="383"/>
      <c r="J14" s="383"/>
      <c r="K14" s="383"/>
    </row>
    <row r="15" spans="1:38" ht="45" customHeight="1" x14ac:dyDescent="0.25">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376"/>
      <c r="D15" s="376"/>
      <c r="E15" s="376"/>
      <c r="F15" s="376"/>
      <c r="G15" s="376"/>
      <c r="H15" s="376"/>
      <c r="I15" s="376"/>
      <c r="J15" s="376"/>
      <c r="K15" s="376"/>
      <c r="L15" s="376"/>
    </row>
    <row r="16" spans="1:38" x14ac:dyDescent="0.25">
      <c r="A16" s="377" t="s">
        <v>4</v>
      </c>
      <c r="B16" s="377"/>
      <c r="C16" s="377"/>
      <c r="D16" s="377"/>
      <c r="E16" s="377"/>
      <c r="F16" s="377"/>
      <c r="G16" s="377"/>
      <c r="H16" s="377"/>
      <c r="I16" s="377"/>
      <c r="J16" s="377"/>
      <c r="K16" s="377"/>
      <c r="L16" s="377"/>
    </row>
    <row r="18" spans="1:12" x14ac:dyDescent="0.25">
      <c r="K18" s="52"/>
    </row>
    <row r="19" spans="1:12" ht="15.75" customHeight="1" x14ac:dyDescent="0.25">
      <c r="A19" s="458" t="s">
        <v>366</v>
      </c>
      <c r="B19" s="458"/>
      <c r="C19" s="458"/>
      <c r="D19" s="458"/>
      <c r="E19" s="458"/>
      <c r="F19" s="458"/>
      <c r="G19" s="458"/>
      <c r="H19" s="458"/>
      <c r="I19" s="458"/>
      <c r="J19" s="458"/>
      <c r="K19" s="458"/>
      <c r="L19" s="458"/>
    </row>
    <row r="20" spans="1:12" x14ac:dyDescent="0.25">
      <c r="A20" s="130"/>
      <c r="B20" s="130"/>
      <c r="C20" s="51"/>
      <c r="D20" s="51"/>
      <c r="E20" s="51"/>
      <c r="F20" s="51"/>
      <c r="G20" s="51"/>
      <c r="H20" s="51"/>
      <c r="I20" s="51"/>
      <c r="J20" s="51"/>
      <c r="K20" s="51"/>
    </row>
    <row r="21" spans="1:12" ht="15.75" customHeight="1" x14ac:dyDescent="0.25">
      <c r="A21" s="451" t="s">
        <v>204</v>
      </c>
      <c r="B21" s="452" t="s">
        <v>622</v>
      </c>
      <c r="C21" s="451" t="s">
        <v>324</v>
      </c>
      <c r="D21" s="451"/>
      <c r="E21" s="451"/>
      <c r="F21" s="451"/>
      <c r="G21" s="451"/>
      <c r="H21" s="451"/>
      <c r="I21" s="453" t="s">
        <v>203</v>
      </c>
      <c r="J21" s="454" t="s">
        <v>325</v>
      </c>
      <c r="K21" s="451" t="s">
        <v>202</v>
      </c>
      <c r="L21" s="450" t="s">
        <v>627</v>
      </c>
    </row>
    <row r="22" spans="1:12" ht="50.25" customHeight="1" x14ac:dyDescent="0.25">
      <c r="A22" s="451"/>
      <c r="B22" s="452"/>
      <c r="C22" s="457" t="s">
        <v>498</v>
      </c>
      <c r="D22" s="457"/>
      <c r="E22" s="457" t="s">
        <v>9</v>
      </c>
      <c r="F22" s="457"/>
      <c r="G22" s="457" t="s">
        <v>183</v>
      </c>
      <c r="H22" s="457"/>
      <c r="I22" s="453"/>
      <c r="J22" s="455"/>
      <c r="K22" s="451"/>
      <c r="L22" s="450"/>
    </row>
    <row r="23" spans="1:12" ht="31.5" x14ac:dyDescent="0.25">
      <c r="A23" s="451"/>
      <c r="B23" s="452"/>
      <c r="C23" s="201" t="s">
        <v>201</v>
      </c>
      <c r="D23" s="201" t="s">
        <v>200</v>
      </c>
      <c r="E23" s="201" t="s">
        <v>201</v>
      </c>
      <c r="F23" s="201" t="s">
        <v>200</v>
      </c>
      <c r="G23" s="201" t="s">
        <v>201</v>
      </c>
      <c r="H23" s="201" t="s">
        <v>200</v>
      </c>
      <c r="I23" s="453"/>
      <c r="J23" s="456"/>
      <c r="K23" s="451"/>
      <c r="L23" s="450"/>
    </row>
    <row r="24" spans="1:12" x14ac:dyDescent="0.25">
      <c r="A24" s="202">
        <v>1</v>
      </c>
      <c r="B24" s="202">
        <v>2</v>
      </c>
      <c r="C24" s="201">
        <v>3</v>
      </c>
      <c r="D24" s="201">
        <v>4</v>
      </c>
      <c r="E24" s="201">
        <v>5</v>
      </c>
      <c r="F24" s="201">
        <v>6</v>
      </c>
      <c r="G24" s="201">
        <v>7</v>
      </c>
      <c r="H24" s="201">
        <v>8</v>
      </c>
      <c r="I24" s="201">
        <v>9</v>
      </c>
      <c r="J24" s="201">
        <v>10</v>
      </c>
      <c r="K24" s="201">
        <v>11</v>
      </c>
      <c r="L24" s="363">
        <v>12</v>
      </c>
    </row>
    <row r="25" spans="1:12" x14ac:dyDescent="0.25">
      <c r="A25" s="358">
        <v>1</v>
      </c>
      <c r="B25" s="359" t="s">
        <v>199</v>
      </c>
      <c r="C25" s="248"/>
      <c r="D25" s="248"/>
      <c r="E25" s="248"/>
      <c r="F25" s="248"/>
      <c r="G25" s="253"/>
      <c r="H25" s="253"/>
      <c r="I25" s="248"/>
      <c r="J25" s="197"/>
      <c r="K25" s="198"/>
      <c r="L25" s="364"/>
    </row>
    <row r="26" spans="1:12" x14ac:dyDescent="0.25">
      <c r="A26" s="358" t="s">
        <v>450</v>
      </c>
      <c r="B26" s="360" t="s">
        <v>451</v>
      </c>
      <c r="C26" s="254" t="s">
        <v>424</v>
      </c>
      <c r="D26" s="254" t="s">
        <v>424</v>
      </c>
      <c r="E26" s="249" t="s">
        <v>424</v>
      </c>
      <c r="F26" s="249" t="s">
        <v>424</v>
      </c>
      <c r="G26" s="254" t="s">
        <v>424</v>
      </c>
      <c r="H26" s="254" t="s">
        <v>424</v>
      </c>
      <c r="I26" s="250"/>
      <c r="J26" s="197"/>
      <c r="K26" s="198"/>
      <c r="L26" s="365"/>
    </row>
    <row r="27" spans="1:12" s="46" customFormat="1" ht="31.5" x14ac:dyDescent="0.25">
      <c r="A27" s="358" t="s">
        <v>452</v>
      </c>
      <c r="B27" s="360" t="s">
        <v>453</v>
      </c>
      <c r="C27" s="254" t="s">
        <v>424</v>
      </c>
      <c r="D27" s="254" t="s">
        <v>424</v>
      </c>
      <c r="E27" s="249" t="s">
        <v>424</v>
      </c>
      <c r="F27" s="249" t="s">
        <v>424</v>
      </c>
      <c r="G27" s="254" t="s">
        <v>424</v>
      </c>
      <c r="H27" s="254" t="s">
        <v>424</v>
      </c>
      <c r="I27" s="250"/>
      <c r="J27" s="197"/>
      <c r="K27" s="198"/>
      <c r="L27" s="365"/>
    </row>
    <row r="28" spans="1:12" s="46" customFormat="1" ht="63" x14ac:dyDescent="0.25">
      <c r="A28" s="358" t="s">
        <v>615</v>
      </c>
      <c r="B28" s="360" t="s">
        <v>454</v>
      </c>
      <c r="C28" s="254" t="s">
        <v>424</v>
      </c>
      <c r="D28" s="254" t="s">
        <v>424</v>
      </c>
      <c r="E28" s="249" t="s">
        <v>424</v>
      </c>
      <c r="F28" s="249" t="s">
        <v>424</v>
      </c>
      <c r="G28" s="254" t="s">
        <v>424</v>
      </c>
      <c r="H28" s="254" t="s">
        <v>424</v>
      </c>
      <c r="I28" s="250"/>
      <c r="J28" s="197"/>
      <c r="K28" s="198"/>
      <c r="L28" s="365"/>
    </row>
    <row r="29" spans="1:12" s="46" customFormat="1" ht="31.5" x14ac:dyDescent="0.25">
      <c r="A29" s="358" t="s">
        <v>455</v>
      </c>
      <c r="B29" s="360" t="s">
        <v>456</v>
      </c>
      <c r="C29" s="254" t="s">
        <v>424</v>
      </c>
      <c r="D29" s="254" t="s">
        <v>424</v>
      </c>
      <c r="E29" s="249" t="s">
        <v>424</v>
      </c>
      <c r="F29" s="249" t="s">
        <v>424</v>
      </c>
      <c r="G29" s="254" t="s">
        <v>424</v>
      </c>
      <c r="H29" s="254" t="s">
        <v>424</v>
      </c>
      <c r="I29" s="250"/>
      <c r="J29" s="197"/>
      <c r="K29" s="198"/>
      <c r="L29" s="365"/>
    </row>
    <row r="30" spans="1:12" s="46" customFormat="1" ht="31.5" x14ac:dyDescent="0.25">
      <c r="A30" s="358" t="s">
        <v>457</v>
      </c>
      <c r="B30" s="360" t="s">
        <v>458</v>
      </c>
      <c r="C30" s="254" t="s">
        <v>424</v>
      </c>
      <c r="D30" s="254" t="s">
        <v>424</v>
      </c>
      <c r="E30" s="249" t="s">
        <v>424</v>
      </c>
      <c r="F30" s="249" t="s">
        <v>424</v>
      </c>
      <c r="G30" s="254" t="s">
        <v>424</v>
      </c>
      <c r="H30" s="254" t="s">
        <v>424</v>
      </c>
      <c r="I30" s="250"/>
      <c r="J30" s="197"/>
      <c r="K30" s="198"/>
      <c r="L30" s="365"/>
    </row>
    <row r="31" spans="1:12" s="46" customFormat="1" ht="31.5" x14ac:dyDescent="0.25">
      <c r="A31" s="358" t="s">
        <v>459</v>
      </c>
      <c r="B31" s="361" t="s">
        <v>460</v>
      </c>
      <c r="C31" s="254">
        <v>44774</v>
      </c>
      <c r="D31" s="254">
        <v>44854</v>
      </c>
      <c r="E31" s="249"/>
      <c r="F31" s="249"/>
      <c r="G31" s="254">
        <v>44774</v>
      </c>
      <c r="H31" s="254">
        <v>44854</v>
      </c>
      <c r="I31" s="250"/>
      <c r="J31" s="197"/>
      <c r="K31" s="198"/>
      <c r="L31" s="365"/>
    </row>
    <row r="32" spans="1:12" s="46" customFormat="1" ht="31.5" x14ac:dyDescent="0.25">
      <c r="A32" s="358" t="s">
        <v>461</v>
      </c>
      <c r="B32" s="361" t="s">
        <v>462</v>
      </c>
      <c r="C32" s="254">
        <v>45066</v>
      </c>
      <c r="D32" s="254">
        <v>45127</v>
      </c>
      <c r="E32" s="249"/>
      <c r="F32" s="249"/>
      <c r="G32" s="254">
        <v>45066</v>
      </c>
      <c r="H32" s="254">
        <v>45127</v>
      </c>
      <c r="I32" s="250"/>
      <c r="J32" s="197"/>
      <c r="K32" s="198"/>
      <c r="L32" s="365"/>
    </row>
    <row r="33" spans="1:12" s="46" customFormat="1" ht="47.25" x14ac:dyDescent="0.25">
      <c r="A33" s="358" t="s">
        <v>463</v>
      </c>
      <c r="B33" s="361" t="s">
        <v>464</v>
      </c>
      <c r="C33" s="254" t="s">
        <v>424</v>
      </c>
      <c r="D33" s="254" t="s">
        <v>424</v>
      </c>
      <c r="E33" s="249"/>
      <c r="F33" s="249"/>
      <c r="G33" s="254" t="s">
        <v>424</v>
      </c>
      <c r="H33" s="254" t="s">
        <v>424</v>
      </c>
      <c r="I33" s="250"/>
      <c r="J33" s="197"/>
      <c r="K33" s="198"/>
      <c r="L33" s="365"/>
    </row>
    <row r="34" spans="1:12" s="46" customFormat="1" ht="63" x14ac:dyDescent="0.25">
      <c r="A34" s="358" t="s">
        <v>465</v>
      </c>
      <c r="B34" s="361" t="s">
        <v>466</v>
      </c>
      <c r="C34" s="254" t="s">
        <v>424</v>
      </c>
      <c r="D34" s="254" t="s">
        <v>424</v>
      </c>
      <c r="E34" s="249"/>
      <c r="F34" s="249"/>
      <c r="G34" s="254" t="s">
        <v>424</v>
      </c>
      <c r="H34" s="254" t="s">
        <v>424</v>
      </c>
      <c r="I34" s="250"/>
      <c r="J34" s="199"/>
      <c r="K34" s="199"/>
      <c r="L34" s="365"/>
    </row>
    <row r="35" spans="1:12" s="46" customFormat="1" ht="31.5" x14ac:dyDescent="0.25">
      <c r="A35" s="358" t="s">
        <v>467</v>
      </c>
      <c r="B35" s="361" t="s">
        <v>198</v>
      </c>
      <c r="C35" s="254">
        <v>45143</v>
      </c>
      <c r="D35" s="254">
        <v>45153</v>
      </c>
      <c r="E35" s="249"/>
      <c r="F35" s="249"/>
      <c r="G35" s="254">
        <v>45143</v>
      </c>
      <c r="H35" s="254">
        <v>45153</v>
      </c>
      <c r="I35" s="250"/>
      <c r="J35" s="199"/>
      <c r="K35" s="199"/>
      <c r="L35" s="365"/>
    </row>
    <row r="36" spans="1:12" ht="31.5" x14ac:dyDescent="0.25">
      <c r="A36" s="358" t="s">
        <v>468</v>
      </c>
      <c r="B36" s="361" t="s">
        <v>469</v>
      </c>
      <c r="C36" s="254">
        <v>45189</v>
      </c>
      <c r="D36" s="254">
        <v>45219</v>
      </c>
      <c r="E36" s="249"/>
      <c r="F36" s="249"/>
      <c r="G36" s="254">
        <v>45189</v>
      </c>
      <c r="H36" s="254">
        <v>45219</v>
      </c>
      <c r="I36" s="250"/>
      <c r="J36" s="200"/>
      <c r="K36" s="198"/>
      <c r="L36" s="365"/>
    </row>
    <row r="37" spans="1:12" x14ac:dyDescent="0.25">
      <c r="A37" s="358" t="s">
        <v>470</v>
      </c>
      <c r="B37" s="361" t="s">
        <v>197</v>
      </c>
      <c r="C37" s="254">
        <v>45219</v>
      </c>
      <c r="D37" s="254">
        <v>45250</v>
      </c>
      <c r="E37" s="249"/>
      <c r="F37" s="249"/>
      <c r="G37" s="254">
        <v>45219</v>
      </c>
      <c r="H37" s="254">
        <v>45250</v>
      </c>
      <c r="I37" s="250"/>
      <c r="J37" s="200"/>
      <c r="K37" s="198"/>
      <c r="L37" s="365"/>
    </row>
    <row r="38" spans="1:12" x14ac:dyDescent="0.25">
      <c r="A38" s="358" t="s">
        <v>471</v>
      </c>
      <c r="B38" s="359" t="s">
        <v>196</v>
      </c>
      <c r="C38" s="254"/>
      <c r="D38" s="254"/>
      <c r="E38" s="249"/>
      <c r="F38" s="249"/>
      <c r="G38" s="254"/>
      <c r="H38" s="254"/>
      <c r="I38" s="250"/>
      <c r="J38" s="198"/>
      <c r="K38" s="198"/>
      <c r="L38" s="365"/>
    </row>
    <row r="39" spans="1:12" ht="63" x14ac:dyDescent="0.25">
      <c r="A39" s="358">
        <v>2</v>
      </c>
      <c r="B39" s="361" t="s">
        <v>472</v>
      </c>
      <c r="C39" s="254" t="s">
        <v>425</v>
      </c>
      <c r="D39" s="254" t="s">
        <v>425</v>
      </c>
      <c r="E39" s="254" t="s">
        <v>425</v>
      </c>
      <c r="F39" s="254" t="s">
        <v>425</v>
      </c>
      <c r="G39" s="254" t="s">
        <v>425</v>
      </c>
      <c r="H39" s="254" t="s">
        <v>425</v>
      </c>
      <c r="I39" s="250"/>
      <c r="J39" s="198"/>
      <c r="K39" s="198"/>
      <c r="L39" s="365"/>
    </row>
    <row r="40" spans="1:12" x14ac:dyDescent="0.25">
      <c r="A40" s="358" t="s">
        <v>473</v>
      </c>
      <c r="B40" s="361" t="s">
        <v>474</v>
      </c>
      <c r="C40" s="254" t="s">
        <v>425</v>
      </c>
      <c r="D40" s="254" t="s">
        <v>425</v>
      </c>
      <c r="E40" s="254" t="s">
        <v>425</v>
      </c>
      <c r="F40" s="254" t="s">
        <v>425</v>
      </c>
      <c r="G40" s="254" t="s">
        <v>425</v>
      </c>
      <c r="H40" s="254" t="s">
        <v>425</v>
      </c>
      <c r="I40" s="250"/>
      <c r="J40" s="197"/>
      <c r="K40" s="198"/>
      <c r="L40" s="365"/>
    </row>
    <row r="41" spans="1:12" ht="47.25" x14ac:dyDescent="0.25">
      <c r="A41" s="358" t="s">
        <v>475</v>
      </c>
      <c r="B41" s="359" t="s">
        <v>476</v>
      </c>
      <c r="C41" s="254" t="s">
        <v>425</v>
      </c>
      <c r="D41" s="254" t="s">
        <v>425</v>
      </c>
      <c r="E41" s="254" t="s">
        <v>425</v>
      </c>
      <c r="F41" s="254" t="s">
        <v>425</v>
      </c>
      <c r="G41" s="254" t="s">
        <v>425</v>
      </c>
      <c r="H41" s="254" t="s">
        <v>425</v>
      </c>
      <c r="I41" s="250"/>
      <c r="J41" s="198"/>
      <c r="K41" s="198"/>
      <c r="L41" s="365"/>
    </row>
    <row r="42" spans="1:12" ht="31.5" x14ac:dyDescent="0.25">
      <c r="A42" s="358">
        <v>3</v>
      </c>
      <c r="B42" s="361" t="s">
        <v>477</v>
      </c>
      <c r="C42" s="254" t="s">
        <v>425</v>
      </c>
      <c r="D42" s="254" t="s">
        <v>425</v>
      </c>
      <c r="E42" s="254" t="s">
        <v>425</v>
      </c>
      <c r="F42" s="254" t="s">
        <v>425</v>
      </c>
      <c r="G42" s="254" t="s">
        <v>425</v>
      </c>
      <c r="H42" s="254" t="s">
        <v>425</v>
      </c>
      <c r="I42" s="250"/>
      <c r="J42" s="197"/>
      <c r="K42" s="198"/>
      <c r="L42" s="365"/>
    </row>
    <row r="43" spans="1:12" x14ac:dyDescent="0.25">
      <c r="A43" s="358" t="s">
        <v>478</v>
      </c>
      <c r="B43" s="361" t="s">
        <v>195</v>
      </c>
      <c r="C43" s="254" t="s">
        <v>425</v>
      </c>
      <c r="D43" s="254" t="s">
        <v>425</v>
      </c>
      <c r="E43" s="254" t="s">
        <v>425</v>
      </c>
      <c r="F43" s="254" t="s">
        <v>425</v>
      </c>
      <c r="G43" s="254" t="s">
        <v>425</v>
      </c>
      <c r="H43" s="254" t="s">
        <v>425</v>
      </c>
      <c r="I43" s="250"/>
      <c r="J43" s="197"/>
      <c r="K43" s="198"/>
      <c r="L43" s="365"/>
    </row>
    <row r="44" spans="1:12" x14ac:dyDescent="0.25">
      <c r="A44" s="358" t="s">
        <v>479</v>
      </c>
      <c r="B44" s="361" t="s">
        <v>194</v>
      </c>
      <c r="C44" s="254" t="s">
        <v>425</v>
      </c>
      <c r="D44" s="254" t="s">
        <v>425</v>
      </c>
      <c r="E44" s="254" t="s">
        <v>425</v>
      </c>
      <c r="F44" s="254" t="s">
        <v>425</v>
      </c>
      <c r="G44" s="254" t="s">
        <v>425</v>
      </c>
      <c r="H44" s="254" t="s">
        <v>425</v>
      </c>
      <c r="I44" s="250"/>
      <c r="J44" s="197"/>
      <c r="K44" s="198"/>
      <c r="L44" s="365"/>
    </row>
    <row r="45" spans="1:12" ht="78.75" x14ac:dyDescent="0.25">
      <c r="A45" s="358" t="s">
        <v>480</v>
      </c>
      <c r="B45" s="361" t="s">
        <v>481</v>
      </c>
      <c r="C45" s="254" t="s">
        <v>425</v>
      </c>
      <c r="D45" s="254" t="s">
        <v>425</v>
      </c>
      <c r="E45" s="254" t="s">
        <v>425</v>
      </c>
      <c r="F45" s="254" t="s">
        <v>425</v>
      </c>
      <c r="G45" s="254" t="s">
        <v>425</v>
      </c>
      <c r="H45" s="254" t="s">
        <v>425</v>
      </c>
      <c r="I45" s="250"/>
      <c r="J45" s="198"/>
      <c r="K45" s="198"/>
      <c r="L45" s="365"/>
    </row>
    <row r="46" spans="1:12" ht="157.5" x14ac:dyDescent="0.25">
      <c r="A46" s="358" t="s">
        <v>482</v>
      </c>
      <c r="B46" s="361" t="s">
        <v>483</v>
      </c>
      <c r="C46" s="254" t="s">
        <v>425</v>
      </c>
      <c r="D46" s="254" t="s">
        <v>425</v>
      </c>
      <c r="E46" s="254" t="s">
        <v>425</v>
      </c>
      <c r="F46" s="254" t="s">
        <v>425</v>
      </c>
      <c r="G46" s="254" t="s">
        <v>425</v>
      </c>
      <c r="H46" s="254" t="s">
        <v>425</v>
      </c>
      <c r="I46" s="250"/>
      <c r="J46" s="198"/>
      <c r="K46" s="198"/>
      <c r="L46" s="365"/>
    </row>
    <row r="47" spans="1:12" x14ac:dyDescent="0.25">
      <c r="A47" s="358" t="s">
        <v>484</v>
      </c>
      <c r="B47" s="361" t="s">
        <v>193</v>
      </c>
      <c r="C47" s="254" t="s">
        <v>425</v>
      </c>
      <c r="D47" s="254" t="s">
        <v>425</v>
      </c>
      <c r="E47" s="254" t="s">
        <v>425</v>
      </c>
      <c r="F47" s="254" t="s">
        <v>425</v>
      </c>
      <c r="G47" s="254" t="s">
        <v>425</v>
      </c>
      <c r="H47" s="254" t="s">
        <v>425</v>
      </c>
      <c r="I47" s="250"/>
      <c r="J47" s="198"/>
      <c r="K47" s="198"/>
      <c r="L47" s="365"/>
    </row>
    <row r="48" spans="1:12" ht="31.5" x14ac:dyDescent="0.25">
      <c r="A48" s="358" t="s">
        <v>616</v>
      </c>
      <c r="B48" s="359" t="s">
        <v>192</v>
      </c>
      <c r="C48" s="254"/>
      <c r="D48" s="254"/>
      <c r="E48" s="249"/>
      <c r="F48" s="249"/>
      <c r="G48" s="254"/>
      <c r="H48" s="254"/>
      <c r="I48" s="250"/>
      <c r="J48" s="198"/>
      <c r="K48" s="198"/>
      <c r="L48" s="365"/>
    </row>
    <row r="49" spans="1:12" ht="31.5" x14ac:dyDescent="0.25">
      <c r="A49" s="358">
        <v>4</v>
      </c>
      <c r="B49" s="361" t="s">
        <v>191</v>
      </c>
      <c r="C49" s="254" t="s">
        <v>425</v>
      </c>
      <c r="D49" s="254" t="s">
        <v>425</v>
      </c>
      <c r="E49" s="254" t="s">
        <v>425</v>
      </c>
      <c r="F49" s="254" t="s">
        <v>425</v>
      </c>
      <c r="G49" s="254" t="s">
        <v>425</v>
      </c>
      <c r="H49" s="254" t="s">
        <v>425</v>
      </c>
      <c r="I49" s="250"/>
      <c r="J49" s="198"/>
      <c r="K49" s="198"/>
      <c r="L49" s="365"/>
    </row>
    <row r="50" spans="1:12" ht="78.75" x14ac:dyDescent="0.25">
      <c r="A50" s="358" t="s">
        <v>617</v>
      </c>
      <c r="B50" s="361" t="s">
        <v>485</v>
      </c>
      <c r="C50" s="254" t="s">
        <v>425</v>
      </c>
      <c r="D50" s="254" t="s">
        <v>425</v>
      </c>
      <c r="E50" s="254" t="s">
        <v>425</v>
      </c>
      <c r="F50" s="254" t="s">
        <v>425</v>
      </c>
      <c r="G50" s="254" t="s">
        <v>425</v>
      </c>
      <c r="H50" s="254" t="s">
        <v>425</v>
      </c>
      <c r="I50" s="250"/>
      <c r="J50" s="198"/>
      <c r="K50" s="198"/>
      <c r="L50" s="365"/>
    </row>
    <row r="51" spans="1:12" ht="63" x14ac:dyDescent="0.25">
      <c r="A51" s="358" t="s">
        <v>486</v>
      </c>
      <c r="B51" s="361" t="s">
        <v>487</v>
      </c>
      <c r="C51" s="254" t="s">
        <v>425</v>
      </c>
      <c r="D51" s="254" t="s">
        <v>425</v>
      </c>
      <c r="E51" s="254" t="s">
        <v>425</v>
      </c>
      <c r="F51" s="254" t="s">
        <v>425</v>
      </c>
      <c r="G51" s="254" t="s">
        <v>425</v>
      </c>
      <c r="H51" s="254" t="s">
        <v>425</v>
      </c>
      <c r="I51" s="250"/>
      <c r="J51" s="198"/>
      <c r="K51" s="198"/>
      <c r="L51" s="365"/>
    </row>
    <row r="52" spans="1:12" ht="63" x14ac:dyDescent="0.25">
      <c r="A52" s="358" t="s">
        <v>488</v>
      </c>
      <c r="B52" s="361" t="s">
        <v>190</v>
      </c>
      <c r="C52" s="254" t="s">
        <v>424</v>
      </c>
      <c r="D52" s="254" t="s">
        <v>424</v>
      </c>
      <c r="E52" s="249" t="s">
        <v>424</v>
      </c>
      <c r="F52" s="249" t="s">
        <v>424</v>
      </c>
      <c r="G52" s="254" t="s">
        <v>424</v>
      </c>
      <c r="H52" s="254" t="s">
        <v>424</v>
      </c>
      <c r="I52" s="250"/>
      <c r="J52" s="198"/>
      <c r="K52" s="198"/>
      <c r="L52" s="365"/>
    </row>
    <row r="53" spans="1:12" ht="31.5" x14ac:dyDescent="0.25">
      <c r="A53" s="358" t="s">
        <v>489</v>
      </c>
      <c r="B53" s="362" t="s">
        <v>490</v>
      </c>
      <c r="C53" s="254" t="s">
        <v>425</v>
      </c>
      <c r="D53" s="254" t="s">
        <v>425</v>
      </c>
      <c r="E53" s="254" t="s">
        <v>425</v>
      </c>
      <c r="F53" s="254" t="s">
        <v>425</v>
      </c>
      <c r="G53" s="254" t="s">
        <v>425</v>
      </c>
      <c r="H53" s="254" t="s">
        <v>425</v>
      </c>
      <c r="I53" s="250"/>
      <c r="J53" s="198"/>
      <c r="K53" s="198"/>
      <c r="L53" s="365"/>
    </row>
    <row r="54" spans="1:12" ht="31.5" x14ac:dyDescent="0.25">
      <c r="A54" s="358" t="s">
        <v>491</v>
      </c>
      <c r="B54" s="361" t="s">
        <v>189</v>
      </c>
      <c r="C54" s="254" t="s">
        <v>425</v>
      </c>
      <c r="D54" s="254" t="s">
        <v>425</v>
      </c>
      <c r="E54" s="254" t="s">
        <v>425</v>
      </c>
      <c r="F54" s="254" t="s">
        <v>425</v>
      </c>
      <c r="G54" s="254" t="s">
        <v>425</v>
      </c>
      <c r="H54" s="254" t="s">
        <v>425</v>
      </c>
      <c r="I54" s="250"/>
      <c r="J54" s="198"/>
      <c r="K54" s="198"/>
      <c r="L54" s="365"/>
    </row>
  </sheetData>
  <mergeCells count="22">
    <mergeCell ref="A13:L13"/>
    <mergeCell ref="A5:L5"/>
    <mergeCell ref="A7:L7"/>
    <mergeCell ref="A9:L9"/>
    <mergeCell ref="A10:L10"/>
    <mergeCell ref="A12:L12"/>
    <mergeCell ref="L21:L23"/>
    <mergeCell ref="A14:K14"/>
    <mergeCell ref="A8:K8"/>
    <mergeCell ref="A11:K11"/>
    <mergeCell ref="A21:A23"/>
    <mergeCell ref="B21:B23"/>
    <mergeCell ref="I21:I23"/>
    <mergeCell ref="K21:K23"/>
    <mergeCell ref="J21:J23"/>
    <mergeCell ref="C21:H21"/>
    <mergeCell ref="C22:D22"/>
    <mergeCell ref="G22:H22"/>
    <mergeCell ref="E22:F22"/>
    <mergeCell ref="A16:L16"/>
    <mergeCell ref="A19:L19"/>
    <mergeCell ref="A15:L15"/>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2023-02-13T14:40:47Z</dcterms:modified>
</cp:coreProperties>
</file>