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5" l="1"/>
  <c r="AB25" i="15" l="1"/>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c r="A15" i="25" l="1"/>
  <c r="A12" i="25"/>
  <c r="A9" i="25"/>
  <c r="B83" i="25"/>
  <c r="B82" i="25"/>
  <c r="B81" i="25"/>
  <c r="B80" i="25" s="1"/>
  <c r="B72" i="25"/>
  <c r="B68" i="25"/>
  <c r="B64" i="25"/>
  <c r="B60" i="25"/>
  <c r="B58" i="25"/>
  <c r="B55" i="25"/>
  <c r="B51" i="25"/>
  <c r="B47" i="25"/>
  <c r="B43" i="25"/>
  <c r="B41" i="25"/>
  <c r="B38" i="25"/>
  <c r="B34" i="25"/>
  <c r="B32" i="25"/>
  <c r="B30" i="25"/>
  <c r="B29" i="25"/>
  <c r="B22" i="25"/>
  <c r="B21" i="25"/>
  <c r="A5" i="25"/>
  <c r="J27" i="24" l="1"/>
  <c r="I27" i="24"/>
  <c r="F27" i="24"/>
  <c r="A14" i="24"/>
  <c r="A11" i="24"/>
  <c r="A8" i="24"/>
  <c r="A4" i="24"/>
  <c r="I26" i="5" l="1"/>
  <c r="K26" i="5"/>
  <c r="G34" i="15"/>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C49"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B73" i="23"/>
  <c r="A62" i="23"/>
  <c r="B60" i="23"/>
  <c r="C58" i="23"/>
  <c r="B52" i="23"/>
  <c r="B50" i="23"/>
  <c r="B59" i="23" s="1"/>
  <c r="B66" i="23" s="1"/>
  <c r="B68" i="23" s="1"/>
  <c r="B49" i="23"/>
  <c r="AP48" i="23"/>
  <c r="AO48" i="23"/>
  <c r="AN48" i="23"/>
  <c r="AL48" i="23"/>
  <c r="AK48" i="23"/>
  <c r="AJ48" i="23"/>
  <c r="AH48" i="23"/>
  <c r="AG48" i="23"/>
  <c r="AF48" i="23"/>
  <c r="AD48" i="23"/>
  <c r="AC48" i="23"/>
  <c r="AB48" i="23"/>
  <c r="Z48" i="23"/>
  <c r="Y48" i="23"/>
  <c r="X48" i="23"/>
  <c r="V48" i="23"/>
  <c r="U48" i="23"/>
  <c r="T48" i="23"/>
  <c r="R48" i="23"/>
  <c r="Q48" i="23"/>
  <c r="P48" i="23"/>
  <c r="N48" i="23"/>
  <c r="M48" i="23"/>
  <c r="L48" i="23"/>
  <c r="J48" i="23"/>
  <c r="I48" i="23"/>
  <c r="H48" i="23"/>
  <c r="F48" i="23"/>
  <c r="E48" i="23"/>
  <c r="D48" i="23"/>
  <c r="C48" i="23"/>
  <c r="B48" i="23"/>
  <c r="B47" i="23"/>
  <c r="B45" i="23"/>
  <c r="B44" i="23"/>
  <c r="B27" i="23"/>
  <c r="A7" i="23"/>
  <c r="A5" i="23"/>
  <c r="G48" i="23" l="1"/>
  <c r="K48" i="23"/>
  <c r="O48" i="23"/>
  <c r="S48" i="23"/>
  <c r="W48" i="23"/>
  <c r="AA48" i="23"/>
  <c r="AE48" i="23"/>
  <c r="AI48" i="23"/>
  <c r="AM48" i="23"/>
  <c r="B81" i="23"/>
  <c r="AQ81" i="23" s="1"/>
  <c r="B25" i="23"/>
  <c r="C140" i="23"/>
  <c r="I118" i="23"/>
  <c r="I120" i="23" s="1"/>
  <c r="C109" i="23" s="1"/>
  <c r="D137" i="23"/>
  <c r="D49" i="23" s="1"/>
  <c r="B54" i="23"/>
  <c r="B55" i="23" s="1"/>
  <c r="B56" i="23" s="1"/>
  <c r="B69" i="23" s="1"/>
  <c r="B77" i="23" s="1"/>
  <c r="B29" i="23"/>
  <c r="B85" i="23"/>
  <c r="B75" i="23"/>
  <c r="B46" i="23"/>
  <c r="D58" i="23"/>
  <c r="C74" i="23"/>
  <c r="B79" i="23"/>
  <c r="B80" i="23"/>
  <c r="C52" i="23"/>
  <c r="C47" i="23"/>
  <c r="C67" i="23"/>
  <c r="B99" i="23" l="1"/>
  <c r="D140" i="23"/>
  <c r="D141" i="23" s="1"/>
  <c r="D73" i="23" s="1"/>
  <c r="D85" i="23" s="1"/>
  <c r="D99" i="23" s="1"/>
  <c r="E137" i="23"/>
  <c r="C61" i="23"/>
  <c r="C60" i="23" s="1"/>
  <c r="C141" i="23"/>
  <c r="C73" i="23" s="1"/>
  <c r="C85" i="23" s="1"/>
  <c r="C99" i="23" s="1"/>
  <c r="D109" i="23"/>
  <c r="C108" i="23"/>
  <c r="C50" i="23" s="1"/>
  <c r="C59" i="23" s="1"/>
  <c r="C80" i="23" s="1"/>
  <c r="F137" i="23"/>
  <c r="E49" i="23"/>
  <c r="C53" i="23"/>
  <c r="B70" i="23"/>
  <c r="B82" i="23"/>
  <c r="D74" i="23"/>
  <c r="D52" i="23"/>
  <c r="E58" i="23"/>
  <c r="D47" i="23"/>
  <c r="D61" i="23" s="1"/>
  <c r="D60" i="23" s="1"/>
  <c r="C76" i="23"/>
  <c r="D67" i="23"/>
  <c r="F76" i="23"/>
  <c r="C66" i="23" l="1"/>
  <c r="C68" i="23" s="1"/>
  <c r="C75" i="23" s="1"/>
  <c r="E140" i="23"/>
  <c r="C79" i="23"/>
  <c r="D108" i="23"/>
  <c r="D50" i="23" s="1"/>
  <c r="D59" i="23" s="1"/>
  <c r="D80" i="23" s="1"/>
  <c r="E109" i="23"/>
  <c r="B71" i="23"/>
  <c r="G137" i="23"/>
  <c r="F49" i="23"/>
  <c r="D76" i="23"/>
  <c r="E67" i="23"/>
  <c r="E74" i="23"/>
  <c r="F58" i="23"/>
  <c r="E52" i="23"/>
  <c r="E47" i="23"/>
  <c r="E61" i="23" s="1"/>
  <c r="E60" i="23" s="1"/>
  <c r="C55" i="23"/>
  <c r="D53" i="23" s="1"/>
  <c r="F140" i="23" l="1"/>
  <c r="F141" i="23" s="1"/>
  <c r="F73" i="23" s="1"/>
  <c r="F85" i="23" s="1"/>
  <c r="F99" i="23" s="1"/>
  <c r="E141" i="23"/>
  <c r="E73" i="23" s="1"/>
  <c r="E85" i="23" s="1"/>
  <c r="E99" i="23" s="1"/>
  <c r="E108" i="23"/>
  <c r="E50" i="23" s="1"/>
  <c r="E59" i="23" s="1"/>
  <c r="E80" i="23" s="1"/>
  <c r="F109" i="23"/>
  <c r="D66" i="23"/>
  <c r="D68" i="23" s="1"/>
  <c r="D75" i="23" s="1"/>
  <c r="D79" i="23"/>
  <c r="H137" i="23"/>
  <c r="G49" i="23"/>
  <c r="D55" i="23"/>
  <c r="F74" i="23"/>
  <c r="G58" i="23"/>
  <c r="F47" i="23"/>
  <c r="F61" i="23" s="1"/>
  <c r="F60" i="23" s="1"/>
  <c r="F52" i="23"/>
  <c r="B78" i="23"/>
  <c r="B83" i="23" s="1"/>
  <c r="C56" i="23"/>
  <c r="C69" i="23" s="1"/>
  <c r="C82" i="23"/>
  <c r="B72" i="23"/>
  <c r="E76" i="23"/>
  <c r="F67" i="23"/>
  <c r="G67" i="23" s="1"/>
  <c r="E66" i="23" l="1"/>
  <c r="E68" i="23" s="1"/>
  <c r="E75" i="23" s="1"/>
  <c r="G140" i="23"/>
  <c r="E79" i="23"/>
  <c r="F108" i="23"/>
  <c r="F50" i="23" s="1"/>
  <c r="F59" i="23" s="1"/>
  <c r="G109" i="23"/>
  <c r="D82" i="23"/>
  <c r="D56" i="23"/>
  <c r="D69" i="23" s="1"/>
  <c r="G76" i="23"/>
  <c r="H67" i="23"/>
  <c r="C77" i="23"/>
  <c r="C70" i="23"/>
  <c r="E53" i="23"/>
  <c r="B88" i="23"/>
  <c r="B86" i="23"/>
  <c r="B84" i="23"/>
  <c r="B89" i="23" s="1"/>
  <c r="H58" i="23"/>
  <c r="G74" i="23"/>
  <c r="G47" i="23"/>
  <c r="G61" i="23" s="1"/>
  <c r="G60" i="23" s="1"/>
  <c r="G52" i="23"/>
  <c r="I137" i="23"/>
  <c r="H49" i="23"/>
  <c r="F79" i="23" l="1"/>
  <c r="H140" i="23"/>
  <c r="H141" i="23" s="1"/>
  <c r="H73" i="23" s="1"/>
  <c r="H85" i="23" s="1"/>
  <c r="H99" i="23" s="1"/>
  <c r="G141" i="23"/>
  <c r="G73" i="23" s="1"/>
  <c r="G85" i="23" s="1"/>
  <c r="G99" i="23" s="1"/>
  <c r="H109" i="23"/>
  <c r="G108" i="23"/>
  <c r="G50" i="23" s="1"/>
  <c r="G59" i="23" s="1"/>
  <c r="G80" i="23" s="1"/>
  <c r="F66" i="23"/>
  <c r="F68" i="23" s="1"/>
  <c r="F75" i="23" s="1"/>
  <c r="F80" i="23"/>
  <c r="J137" i="23"/>
  <c r="I49" i="23"/>
  <c r="E55" i="23"/>
  <c r="F53" i="23" s="1"/>
  <c r="C71" i="23"/>
  <c r="C72" i="23" s="1"/>
  <c r="H74" i="23"/>
  <c r="H47" i="23"/>
  <c r="H61" i="23" s="1"/>
  <c r="H60" i="23" s="1"/>
  <c r="H52" i="23"/>
  <c r="I58" i="23"/>
  <c r="B87" i="23"/>
  <c r="B90" i="23" s="1"/>
  <c r="H76" i="23"/>
  <c r="I67" i="23"/>
  <c r="D77" i="23"/>
  <c r="D70" i="23"/>
  <c r="G66" i="23" l="1"/>
  <c r="G68" i="23" s="1"/>
  <c r="G75" i="23" s="1"/>
  <c r="I140" i="23"/>
  <c r="G79" i="23"/>
  <c r="H108" i="23"/>
  <c r="H50" i="23" s="1"/>
  <c r="H59" i="23" s="1"/>
  <c r="I109" i="23"/>
  <c r="J67" i="23"/>
  <c r="I76" i="23"/>
  <c r="K137" i="23"/>
  <c r="J49" i="23"/>
  <c r="D71" i="23"/>
  <c r="D72" i="23" s="1"/>
  <c r="I74" i="23"/>
  <c r="I52" i="23"/>
  <c r="I47" i="23"/>
  <c r="I61" i="23" s="1"/>
  <c r="I60" i="23" s="1"/>
  <c r="J58" i="23"/>
  <c r="F55" i="23"/>
  <c r="C78" i="23"/>
  <c r="C83" i="23" s="1"/>
  <c r="E82" i="23"/>
  <c r="E56" i="23"/>
  <c r="E69" i="23" s="1"/>
  <c r="J140" i="23" l="1"/>
  <c r="J141" i="23" s="1"/>
  <c r="J73" i="23" s="1"/>
  <c r="J85" i="23" s="1"/>
  <c r="J99" i="23" s="1"/>
  <c r="I141" i="23"/>
  <c r="I73" i="23" s="1"/>
  <c r="I85" i="23" s="1"/>
  <c r="I99" i="23" s="1"/>
  <c r="J109" i="23"/>
  <c r="I108" i="23"/>
  <c r="I50" i="23" s="1"/>
  <c r="I59" i="23" s="1"/>
  <c r="I80" i="23" s="1"/>
  <c r="H66" i="23"/>
  <c r="H68" i="23" s="1"/>
  <c r="H75" i="23" s="1"/>
  <c r="H80" i="23"/>
  <c r="H79" i="23"/>
  <c r="E77" i="23"/>
  <c r="E70" i="23"/>
  <c r="C86" i="23"/>
  <c r="C88" i="23"/>
  <c r="C84" i="23"/>
  <c r="C89" i="23" s="1"/>
  <c r="F82" i="23"/>
  <c r="F56" i="23"/>
  <c r="F69" i="23" s="1"/>
  <c r="J74" i="23"/>
  <c r="K58" i="23"/>
  <c r="J52" i="23"/>
  <c r="J47" i="23"/>
  <c r="J61" i="23" s="1"/>
  <c r="J60" i="23" s="1"/>
  <c r="G53" i="23"/>
  <c r="L137" i="23"/>
  <c r="K49" i="23"/>
  <c r="D78" i="23"/>
  <c r="D83" i="23" s="1"/>
  <c r="D86" i="23" s="1"/>
  <c r="J76" i="23"/>
  <c r="K67" i="23"/>
  <c r="I66" i="23" l="1"/>
  <c r="I68" i="23" s="1"/>
  <c r="I75" i="23" s="1"/>
  <c r="K140" i="23"/>
  <c r="I79" i="23"/>
  <c r="J108" i="23"/>
  <c r="J50" i="23" s="1"/>
  <c r="J59" i="23" s="1"/>
  <c r="J80" i="23" s="1"/>
  <c r="K109" i="23"/>
  <c r="D84" i="23"/>
  <c r="D89" i="23" s="1"/>
  <c r="D88" i="23"/>
  <c r="K76" i="23"/>
  <c r="L67" i="23"/>
  <c r="L58" i="23"/>
  <c r="K47" i="23"/>
  <c r="K61" i="23" s="1"/>
  <c r="K60" i="23" s="1"/>
  <c r="K74" i="23"/>
  <c r="K52" i="23"/>
  <c r="C87" i="23"/>
  <c r="C90" i="23" s="1"/>
  <c r="D87" i="23"/>
  <c r="E71" i="23"/>
  <c r="M137" i="23"/>
  <c r="L49" i="23"/>
  <c r="F77" i="23"/>
  <c r="F70" i="23"/>
  <c r="G55" i="23"/>
  <c r="H53" i="23" s="1"/>
  <c r="L140" i="23" l="1"/>
  <c r="M140" i="23" s="1"/>
  <c r="K141" i="23"/>
  <c r="K73" i="23" s="1"/>
  <c r="K85" i="23" s="1"/>
  <c r="K99" i="23" s="1"/>
  <c r="K108" i="23"/>
  <c r="K50" i="23" s="1"/>
  <c r="K59" i="23" s="1"/>
  <c r="K66" i="23" s="1"/>
  <c r="K68" i="23" s="1"/>
  <c r="K75" i="23" s="1"/>
  <c r="L109" i="23"/>
  <c r="J79" i="23"/>
  <c r="J66" i="23"/>
  <c r="J68" i="23" s="1"/>
  <c r="J75" i="23" s="1"/>
  <c r="D90" i="23"/>
  <c r="H55" i="23"/>
  <c r="E78" i="23"/>
  <c r="E83" i="23" s="1"/>
  <c r="L76" i="23"/>
  <c r="M67" i="23"/>
  <c r="G82" i="23"/>
  <c r="G56" i="23"/>
  <c r="G69" i="23" s="1"/>
  <c r="N137" i="23"/>
  <c r="M49" i="23"/>
  <c r="L74" i="23"/>
  <c r="M58" i="23"/>
  <c r="L47" i="23"/>
  <c r="L61" i="23" s="1"/>
  <c r="L60" i="23" s="1"/>
  <c r="L52" i="23"/>
  <c r="F71" i="23"/>
  <c r="F72" i="23" s="1"/>
  <c r="E72" i="23"/>
  <c r="M141" i="23" l="1"/>
  <c r="M73" i="23" s="1"/>
  <c r="M85" i="23" s="1"/>
  <c r="M99" i="23" s="1"/>
  <c r="N140" i="23"/>
  <c r="L141" i="23"/>
  <c r="L73" i="23" s="1"/>
  <c r="L85" i="23" s="1"/>
  <c r="L99" i="23" s="1"/>
  <c r="L108" i="23"/>
  <c r="L50" i="23" s="1"/>
  <c r="L59" i="23" s="1"/>
  <c r="L80" i="23" s="1"/>
  <c r="M109" i="23"/>
  <c r="K80" i="23"/>
  <c r="K79" i="23"/>
  <c r="O137" i="23"/>
  <c r="N49" i="23"/>
  <c r="M76" i="23"/>
  <c r="N67" i="23"/>
  <c r="E86" i="23"/>
  <c r="E88" i="23"/>
  <c r="E84" i="23"/>
  <c r="E89" i="23" s="1"/>
  <c r="F78" i="23"/>
  <c r="F83" i="23" s="1"/>
  <c r="F86" i="23" s="1"/>
  <c r="H82" i="23"/>
  <c r="H56" i="23"/>
  <c r="H69" i="23" s="1"/>
  <c r="M74" i="23"/>
  <c r="M52" i="23"/>
  <c r="M47" i="23"/>
  <c r="M61" i="23" s="1"/>
  <c r="M60" i="23" s="1"/>
  <c r="N58" i="23"/>
  <c r="G77" i="23"/>
  <c r="G70" i="23"/>
  <c r="I53" i="23"/>
  <c r="L79" i="23" l="1"/>
  <c r="L66" i="23"/>
  <c r="L68" i="23" s="1"/>
  <c r="L75" i="23" s="1"/>
  <c r="N141" i="23"/>
  <c r="N73" i="23" s="1"/>
  <c r="N85" i="23" s="1"/>
  <c r="N99" i="23" s="1"/>
  <c r="O140" i="23"/>
  <c r="N109" i="23"/>
  <c r="M108" i="23"/>
  <c r="M50" i="23" s="1"/>
  <c r="M59" i="23" s="1"/>
  <c r="M80" i="23" s="1"/>
  <c r="G71" i="23"/>
  <c r="N74" i="23"/>
  <c r="N47" i="23"/>
  <c r="N61" i="23" s="1"/>
  <c r="N60" i="23" s="1"/>
  <c r="N52" i="23"/>
  <c r="O58" i="23"/>
  <c r="F87" i="23"/>
  <c r="E87" i="23"/>
  <c r="E90" i="23" s="1"/>
  <c r="P137" i="23"/>
  <c r="O49" i="23"/>
  <c r="F88" i="23"/>
  <c r="N76" i="23"/>
  <c r="O67" i="23"/>
  <c r="H77" i="23"/>
  <c r="H70" i="23"/>
  <c r="F84" i="23"/>
  <c r="F89" i="23" s="1"/>
  <c r="I55" i="23"/>
  <c r="J53" i="23" s="1"/>
  <c r="M79" i="23" l="1"/>
  <c r="P140" i="23"/>
  <c r="Q140" i="23" s="1"/>
  <c r="R140" i="23" s="1"/>
  <c r="O141" i="23"/>
  <c r="O73" i="23" s="1"/>
  <c r="O85" i="23" s="1"/>
  <c r="O99" i="23" s="1"/>
  <c r="M66" i="23"/>
  <c r="M68" i="23" s="1"/>
  <c r="M75" i="23" s="1"/>
  <c r="N108" i="23"/>
  <c r="N50" i="23" s="1"/>
  <c r="N59" i="23" s="1"/>
  <c r="N79" i="23" s="1"/>
  <c r="O109" i="23"/>
  <c r="H71" i="23"/>
  <c r="O74" i="23"/>
  <c r="P58" i="23"/>
  <c r="O52" i="23"/>
  <c r="O47" i="23"/>
  <c r="O61" i="23" s="1"/>
  <c r="O60" i="23" s="1"/>
  <c r="G78" i="23"/>
  <c r="G83" i="23" s="1"/>
  <c r="J55" i="23"/>
  <c r="G72" i="23"/>
  <c r="I82" i="23"/>
  <c r="I56" i="23"/>
  <c r="I69" i="23" s="1"/>
  <c r="O76" i="23"/>
  <c r="P67" i="23"/>
  <c r="Q137" i="23"/>
  <c r="P49" i="23"/>
  <c r="F90" i="23"/>
  <c r="Q141" i="23" l="1"/>
  <c r="Q73" i="23" s="1"/>
  <c r="Q85" i="23" s="1"/>
  <c r="Q99" i="23" s="1"/>
  <c r="P141" i="23"/>
  <c r="P73" i="23" s="1"/>
  <c r="P85" i="23" s="1"/>
  <c r="P99" i="23" s="1"/>
  <c r="O108" i="23"/>
  <c r="O50" i="23" s="1"/>
  <c r="O59" i="23" s="1"/>
  <c r="O80" i="23" s="1"/>
  <c r="P109" i="23"/>
  <c r="N80" i="23"/>
  <c r="N66" i="23"/>
  <c r="N68" i="23" s="1"/>
  <c r="N75" i="23" s="1"/>
  <c r="R137" i="23"/>
  <c r="Q49" i="23"/>
  <c r="S140" i="23"/>
  <c r="S141" i="23" s="1"/>
  <c r="S73" i="23" s="1"/>
  <c r="S85" i="23" s="1"/>
  <c r="S99" i="23" s="1"/>
  <c r="G86" i="23"/>
  <c r="G88" i="23"/>
  <c r="G84" i="23"/>
  <c r="G89" i="23" s="1"/>
  <c r="H78" i="23"/>
  <c r="H83" i="23" s="1"/>
  <c r="P76" i="23"/>
  <c r="Q67" i="23"/>
  <c r="R141" i="23"/>
  <c r="R73" i="23" s="1"/>
  <c r="R85" i="23" s="1"/>
  <c r="R99" i="23" s="1"/>
  <c r="H72" i="23"/>
  <c r="I77" i="23"/>
  <c r="I70" i="23"/>
  <c r="J82" i="23"/>
  <c r="J56" i="23"/>
  <c r="J69" i="23" s="1"/>
  <c r="P74" i="23"/>
  <c r="Q58" i="23"/>
  <c r="P47" i="23"/>
  <c r="P61" i="23" s="1"/>
  <c r="P60" i="23" s="1"/>
  <c r="P52" i="23"/>
  <c r="K53" i="23"/>
  <c r="O79" i="23" l="1"/>
  <c r="O66" i="23"/>
  <c r="O68" i="23" s="1"/>
  <c r="O75" i="23" s="1"/>
  <c r="Q109" i="23"/>
  <c r="P108" i="23"/>
  <c r="P50" i="23" s="1"/>
  <c r="P59" i="23" s="1"/>
  <c r="P80" i="23" s="1"/>
  <c r="P79" i="23"/>
  <c r="J77" i="23"/>
  <c r="J70" i="23"/>
  <c r="H86" i="23"/>
  <c r="H87" i="23" s="1"/>
  <c r="H88" i="23"/>
  <c r="H84" i="23"/>
  <c r="H89" i="23" s="1"/>
  <c r="S137" i="23"/>
  <c r="R49" i="23"/>
  <c r="G87" i="23"/>
  <c r="G90" i="23" s="1"/>
  <c r="K55" i="23"/>
  <c r="Q74" i="23"/>
  <c r="Q52" i="23"/>
  <c r="Q47" i="23"/>
  <c r="Q61" i="23" s="1"/>
  <c r="Q60" i="23" s="1"/>
  <c r="R58" i="23"/>
  <c r="I71" i="23"/>
  <c r="I72" i="23" s="1"/>
  <c r="Q76" i="23"/>
  <c r="R67" i="23"/>
  <c r="T140" i="23"/>
  <c r="T141" i="23" s="1"/>
  <c r="T73" i="23" s="1"/>
  <c r="T85" i="23" s="1"/>
  <c r="T99" i="23" s="1"/>
  <c r="H90" i="23" l="1"/>
  <c r="P66" i="23"/>
  <c r="P68" i="23" s="1"/>
  <c r="P75" i="23" s="1"/>
  <c r="R109" i="23"/>
  <c r="Q108" i="23"/>
  <c r="Q50" i="23" s="1"/>
  <c r="Q59" i="23" s="1"/>
  <c r="Q79" i="23" s="1"/>
  <c r="U140" i="23"/>
  <c r="U141" i="23" s="1"/>
  <c r="U73" i="23" s="1"/>
  <c r="U85" i="23" s="1"/>
  <c r="U99" i="23" s="1"/>
  <c r="I78" i="23"/>
  <c r="I83" i="23" s="1"/>
  <c r="R76" i="23"/>
  <c r="S67" i="23"/>
  <c r="R74" i="23"/>
  <c r="S58" i="23"/>
  <c r="R47" i="23"/>
  <c r="R61" i="23" s="1"/>
  <c r="R60" i="23" s="1"/>
  <c r="R52" i="23"/>
  <c r="K82" i="23"/>
  <c r="K56" i="23"/>
  <c r="K69" i="23" s="1"/>
  <c r="T137" i="23"/>
  <c r="S49" i="23"/>
  <c r="J71" i="23"/>
  <c r="L53" i="23"/>
  <c r="J78" i="23" l="1"/>
  <c r="J83" i="23" s="1"/>
  <c r="J84" i="23" s="1"/>
  <c r="Q80" i="23"/>
  <c r="Q66" i="23"/>
  <c r="Q68" i="23" s="1"/>
  <c r="Q75" i="23" s="1"/>
  <c r="R108" i="23"/>
  <c r="R50" i="23" s="1"/>
  <c r="R59" i="23" s="1"/>
  <c r="R80" i="23" s="1"/>
  <c r="S109" i="23"/>
  <c r="J72" i="23"/>
  <c r="K77" i="23"/>
  <c r="K70" i="23"/>
  <c r="T58" i="23"/>
  <c r="S74" i="23"/>
  <c r="S47" i="23"/>
  <c r="S61" i="23" s="1"/>
  <c r="S60" i="23" s="1"/>
  <c r="S52" i="23"/>
  <c r="J86" i="23"/>
  <c r="L55" i="23"/>
  <c r="M53" i="23" s="1"/>
  <c r="U137" i="23"/>
  <c r="T49" i="23"/>
  <c r="S76" i="23"/>
  <c r="T67" i="23"/>
  <c r="I86" i="23"/>
  <c r="I88" i="23"/>
  <c r="I84" i="23"/>
  <c r="I89" i="23" s="1"/>
  <c r="V140" i="23"/>
  <c r="V141" i="23" s="1"/>
  <c r="V73" i="23" s="1"/>
  <c r="V85" i="23" s="1"/>
  <c r="V99" i="23" s="1"/>
  <c r="J88" i="23" l="1"/>
  <c r="T109" i="23"/>
  <c r="S108" i="23"/>
  <c r="S50" i="23" s="1"/>
  <c r="S59" i="23" s="1"/>
  <c r="S80" i="23" s="1"/>
  <c r="R66" i="23"/>
  <c r="R68" i="23" s="1"/>
  <c r="R75" i="23" s="1"/>
  <c r="R79" i="23"/>
  <c r="S79" i="23" s="1"/>
  <c r="J89" i="23"/>
  <c r="T76" i="23"/>
  <c r="U67" i="23"/>
  <c r="M55" i="23"/>
  <c r="W140" i="23"/>
  <c r="W141" i="23" s="1"/>
  <c r="W73" i="23" s="1"/>
  <c r="W85" i="23" s="1"/>
  <c r="W99" i="23" s="1"/>
  <c r="K71" i="23"/>
  <c r="K78" i="23" s="1"/>
  <c r="K83" i="23" s="1"/>
  <c r="J87" i="23"/>
  <c r="I87" i="23"/>
  <c r="I90" i="23" s="1"/>
  <c r="V137" i="23"/>
  <c r="U49" i="23"/>
  <c r="L82" i="23"/>
  <c r="L56" i="23"/>
  <c r="L69" i="23" s="1"/>
  <c r="T74" i="23"/>
  <c r="U58" i="23"/>
  <c r="T52" i="23"/>
  <c r="T47" i="23"/>
  <c r="T61" i="23" s="1"/>
  <c r="T60" i="23" s="1"/>
  <c r="T108" i="23" l="1"/>
  <c r="T50" i="23" s="1"/>
  <c r="T59" i="23" s="1"/>
  <c r="T80" i="23" s="1"/>
  <c r="U109" i="23"/>
  <c r="S66" i="23"/>
  <c r="S68" i="23" s="1"/>
  <c r="S75" i="23" s="1"/>
  <c r="J90" i="23"/>
  <c r="K86" i="23"/>
  <c r="K87" i="23" s="1"/>
  <c r="K90" i="23" s="1"/>
  <c r="K84" i="23"/>
  <c r="K89" i="23" s="1"/>
  <c r="K88" i="23"/>
  <c r="M82" i="23"/>
  <c r="M56" i="23"/>
  <c r="M69" i="23" s="1"/>
  <c r="K72" i="23"/>
  <c r="U76" i="23"/>
  <c r="V67" i="23"/>
  <c r="U74" i="23"/>
  <c r="V58" i="23"/>
  <c r="U52" i="23"/>
  <c r="U47" i="23"/>
  <c r="U61" i="23" s="1"/>
  <c r="U60" i="23" s="1"/>
  <c r="L77" i="23"/>
  <c r="L70" i="23"/>
  <c r="W137" i="23"/>
  <c r="V49" i="23"/>
  <c r="X140" i="23"/>
  <c r="X141" i="23" s="1"/>
  <c r="X73" i="23" s="1"/>
  <c r="X85" i="23" s="1"/>
  <c r="X99" i="23" s="1"/>
  <c r="N53" i="23"/>
  <c r="T79" i="23"/>
  <c r="T66" i="23" l="1"/>
  <c r="T68" i="23" s="1"/>
  <c r="T75" i="23" s="1"/>
  <c r="V109" i="23"/>
  <c r="U108" i="23"/>
  <c r="U50" i="23" s="1"/>
  <c r="U59" i="23" s="1"/>
  <c r="U80" i="23" s="1"/>
  <c r="N55" i="23"/>
  <c r="X137" i="23"/>
  <c r="W49" i="23"/>
  <c r="L71" i="23"/>
  <c r="L78" i="23" s="1"/>
  <c r="L83" i="23" s="1"/>
  <c r="V74" i="23"/>
  <c r="V47" i="23"/>
  <c r="V61" i="23" s="1"/>
  <c r="V60" i="23" s="1"/>
  <c r="W58" i="23"/>
  <c r="V52" i="23"/>
  <c r="V76" i="23"/>
  <c r="W67" i="23"/>
  <c r="M77" i="23"/>
  <c r="M70" i="23"/>
  <c r="Y140" i="23"/>
  <c r="Y141" i="23" s="1"/>
  <c r="Y73" i="23" s="1"/>
  <c r="Y85" i="23" s="1"/>
  <c r="Y99" i="23" s="1"/>
  <c r="U79" i="23" l="1"/>
  <c r="U66" i="23"/>
  <c r="U68" i="23" s="1"/>
  <c r="U75" i="23" s="1"/>
  <c r="W109" i="23"/>
  <c r="V108" i="23"/>
  <c r="V50" i="23" s="1"/>
  <c r="V59" i="23" s="1"/>
  <c r="V80" i="23" s="1"/>
  <c r="L72" i="23"/>
  <c r="N82" i="23"/>
  <c r="N56" i="23"/>
  <c r="N69" i="23" s="1"/>
  <c r="M71" i="23"/>
  <c r="M78" i="23" s="1"/>
  <c r="M83" i="23" s="1"/>
  <c r="O53" i="23"/>
  <c r="Z140" i="23"/>
  <c r="Z141" i="23" s="1"/>
  <c r="Z73" i="23" s="1"/>
  <c r="Z85" i="23" s="1"/>
  <c r="Z99" i="23" s="1"/>
  <c r="W76" i="23"/>
  <c r="X67" i="23"/>
  <c r="Y137" i="23"/>
  <c r="X49" i="23"/>
  <c r="L86" i="23"/>
  <c r="L87" i="23" s="1"/>
  <c r="L88" i="23"/>
  <c r="B105" i="23" s="1"/>
  <c r="L84" i="23"/>
  <c r="L89" i="23" s="1"/>
  <c r="G28" i="23" s="1"/>
  <c r="C105" i="23" s="1"/>
  <c r="X58" i="23"/>
  <c r="W74" i="23"/>
  <c r="W47" i="23"/>
  <c r="W61" i="23" s="1"/>
  <c r="W60" i="23" s="1"/>
  <c r="W52" i="23"/>
  <c r="M72" i="23" l="1"/>
  <c r="V79" i="23"/>
  <c r="V66" i="23"/>
  <c r="V68" i="23" s="1"/>
  <c r="V75" i="23" s="1"/>
  <c r="X109" i="23"/>
  <c r="W108" i="23"/>
  <c r="W50" i="23" s="1"/>
  <c r="W59" i="23" s="1"/>
  <c r="W80" i="23" s="1"/>
  <c r="X76" i="23"/>
  <c r="Y67" i="23"/>
  <c r="O55" i="23"/>
  <c r="P53" i="23" s="1"/>
  <c r="X74" i="23"/>
  <c r="X47" i="23"/>
  <c r="X61" i="23" s="1"/>
  <c r="X60" i="23" s="1"/>
  <c r="X52" i="23"/>
  <c r="Y58" i="23"/>
  <c r="L90" i="23"/>
  <c r="G29" i="23" s="1"/>
  <c r="D105" i="23" s="1"/>
  <c r="G30" i="23"/>
  <c r="A105" i="23" s="1"/>
  <c r="Z137" i="23"/>
  <c r="Y49" i="23"/>
  <c r="M86" i="23"/>
  <c r="M87" i="23" s="1"/>
  <c r="M90" i="23" s="1"/>
  <c r="M88" i="23"/>
  <c r="M84" i="23"/>
  <c r="M89" i="23" s="1"/>
  <c r="AA140" i="23"/>
  <c r="AA141" i="23" s="1"/>
  <c r="AA73" i="23" s="1"/>
  <c r="AA85" i="23" s="1"/>
  <c r="AA99" i="23" s="1"/>
  <c r="N77" i="23"/>
  <c r="N70" i="23"/>
  <c r="W79" i="23" l="1"/>
  <c r="Y109" i="23"/>
  <c r="X108" i="23"/>
  <c r="X50" i="23" s="1"/>
  <c r="X59" i="23" s="1"/>
  <c r="X80" i="23" s="1"/>
  <c r="W66" i="23"/>
  <c r="W68" i="23" s="1"/>
  <c r="W75" i="23" s="1"/>
  <c r="N71" i="23"/>
  <c r="N78" i="23" s="1"/>
  <c r="N83" i="23" s="1"/>
  <c r="Y76" i="23"/>
  <c r="Z67" i="23"/>
  <c r="P55" i="23"/>
  <c r="Q53" i="23" s="1"/>
  <c r="AB140" i="23"/>
  <c r="AB141" i="23" s="1"/>
  <c r="AB73" i="23" s="1"/>
  <c r="AB85" i="23" s="1"/>
  <c r="AB99" i="23" s="1"/>
  <c r="AA137" i="23"/>
  <c r="Z49" i="23"/>
  <c r="Y74" i="23"/>
  <c r="Y52" i="23"/>
  <c r="Y47" i="23"/>
  <c r="Y61" i="23" s="1"/>
  <c r="Y60" i="23" s="1"/>
  <c r="Z58" i="23"/>
  <c r="O82" i="23"/>
  <c r="O56" i="23"/>
  <c r="O69" i="23" s="1"/>
  <c r="X79" i="23" l="1"/>
  <c r="X66" i="23"/>
  <c r="X68" i="23" s="1"/>
  <c r="X75" i="23" s="1"/>
  <c r="Y108" i="23"/>
  <c r="Y50" i="23" s="1"/>
  <c r="Y59" i="23" s="1"/>
  <c r="Y66" i="23" s="1"/>
  <c r="Y68" i="23" s="1"/>
  <c r="Y75" i="23" s="1"/>
  <c r="Z109" i="23"/>
  <c r="N86" i="23"/>
  <c r="N87" i="23" s="1"/>
  <c r="N90" i="23" s="1"/>
  <c r="N84" i="23"/>
  <c r="N89" i="23" s="1"/>
  <c r="N88" i="23"/>
  <c r="Q55" i="23"/>
  <c r="R53" i="23" s="1"/>
  <c r="Z74" i="23"/>
  <c r="AA58" i="23"/>
  <c r="Z52" i="23"/>
  <c r="Z47" i="23"/>
  <c r="Z61" i="23" s="1"/>
  <c r="Z60" i="23" s="1"/>
  <c r="AB137" i="23"/>
  <c r="AA49" i="23"/>
  <c r="AC140" i="23"/>
  <c r="N72" i="23"/>
  <c r="O77" i="23"/>
  <c r="O70" i="23"/>
  <c r="P82" i="23"/>
  <c r="P56" i="23"/>
  <c r="P69" i="23" s="1"/>
  <c r="Z76" i="23"/>
  <c r="AA67" i="23"/>
  <c r="Z108" i="23" l="1"/>
  <c r="Z50" i="23" s="1"/>
  <c r="Z59" i="23" s="1"/>
  <c r="Z80" i="23" s="1"/>
  <c r="AA109" i="23"/>
  <c r="Y80" i="23"/>
  <c r="Y79" i="23"/>
  <c r="Z79" i="23" s="1"/>
  <c r="AA76" i="23"/>
  <c r="AB67" i="23"/>
  <c r="AQ67" i="23"/>
  <c r="AB58" i="23"/>
  <c r="AA74" i="23"/>
  <c r="AA47" i="23"/>
  <c r="AA61" i="23" s="1"/>
  <c r="AA60" i="23" s="1"/>
  <c r="AA52" i="23"/>
  <c r="R55" i="23"/>
  <c r="S53" i="23" s="1"/>
  <c r="AC137" i="23"/>
  <c r="AB49" i="23"/>
  <c r="Q82" i="23"/>
  <c r="Q56" i="23"/>
  <c r="Q69" i="23" s="1"/>
  <c r="P77" i="23"/>
  <c r="P70" i="23"/>
  <c r="O71" i="23"/>
  <c r="O78" i="23" s="1"/>
  <c r="O83" i="23" s="1"/>
  <c r="AD140" i="23"/>
  <c r="AD141" i="23" s="1"/>
  <c r="AD73" i="23" s="1"/>
  <c r="AD85" i="23" s="1"/>
  <c r="AD99" i="23" s="1"/>
  <c r="AC141" i="23"/>
  <c r="AC73" i="23" s="1"/>
  <c r="AC85" i="23" s="1"/>
  <c r="AC99" i="23" s="1"/>
  <c r="AA108" i="23" l="1"/>
  <c r="AA50" i="23" s="1"/>
  <c r="AA59" i="23" s="1"/>
  <c r="AA80" i="23" s="1"/>
  <c r="AB109" i="23"/>
  <c r="Z66" i="23"/>
  <c r="Z68" i="23" s="1"/>
  <c r="Z75" i="23" s="1"/>
  <c r="O72" i="23"/>
  <c r="AB76" i="23"/>
  <c r="AC67" i="23"/>
  <c r="AE140" i="23"/>
  <c r="AE141" i="23" s="1"/>
  <c r="AE73" i="23" s="1"/>
  <c r="AE85" i="23" s="1"/>
  <c r="AE99" i="23" s="1"/>
  <c r="P71" i="23"/>
  <c r="P78" i="23" s="1"/>
  <c r="P83" i="23" s="1"/>
  <c r="R82" i="23"/>
  <c r="R56" i="23"/>
  <c r="R69" i="23" s="1"/>
  <c r="AD137" i="23"/>
  <c r="AC49" i="23"/>
  <c r="S55" i="23"/>
  <c r="T53" i="23" s="1"/>
  <c r="AB74" i="23"/>
  <c r="AC58" i="23"/>
  <c r="AB47" i="23"/>
  <c r="AB61" i="23" s="1"/>
  <c r="AB60" i="23" s="1"/>
  <c r="AB52" i="23"/>
  <c r="O86" i="23"/>
  <c r="O87" i="23" s="1"/>
  <c r="O90" i="23" s="1"/>
  <c r="O88" i="23"/>
  <c r="O84" i="23"/>
  <c r="O89" i="23" s="1"/>
  <c r="Q77" i="23"/>
  <c r="Q70" i="23"/>
  <c r="AA79" i="23"/>
  <c r="AA66" i="23" l="1"/>
  <c r="AA68" i="23" s="1"/>
  <c r="AA75" i="23" s="1"/>
  <c r="AC109" i="23"/>
  <c r="AB108" i="23"/>
  <c r="AB50" i="23" s="1"/>
  <c r="AB59" i="23" s="1"/>
  <c r="AB80" i="23" s="1"/>
  <c r="P72" i="23"/>
  <c r="AC74" i="23"/>
  <c r="AC52" i="23"/>
  <c r="AC47" i="23"/>
  <c r="AC61" i="23" s="1"/>
  <c r="AC60" i="23" s="1"/>
  <c r="AD58" i="23"/>
  <c r="Q71" i="23"/>
  <c r="Q78" i="23" s="1"/>
  <c r="Q83" i="23" s="1"/>
  <c r="AE137" i="23"/>
  <c r="AD49" i="23"/>
  <c r="AC76" i="23"/>
  <c r="AD67" i="23"/>
  <c r="T55" i="23"/>
  <c r="R77" i="23"/>
  <c r="R70" i="23"/>
  <c r="AF140" i="23"/>
  <c r="AF141" i="23" s="1"/>
  <c r="AF73" i="23" s="1"/>
  <c r="AF85" i="23" s="1"/>
  <c r="AF99" i="23" s="1"/>
  <c r="S82" i="23"/>
  <c r="S56" i="23"/>
  <c r="S69" i="23" s="1"/>
  <c r="P86" i="23"/>
  <c r="P87" i="23" s="1"/>
  <c r="P90" i="23" s="1"/>
  <c r="P84" i="23"/>
  <c r="P89" i="23" s="1"/>
  <c r="P88" i="23"/>
  <c r="AD109" i="23" l="1"/>
  <c r="AC108" i="23"/>
  <c r="AC50" i="23" s="1"/>
  <c r="AC59" i="23" s="1"/>
  <c r="AC80" i="23" s="1"/>
  <c r="AB79" i="23"/>
  <c r="AB66" i="23"/>
  <c r="AB68" i="23" s="1"/>
  <c r="AB75" i="23" s="1"/>
  <c r="R71" i="23"/>
  <c r="R78" i="23" s="1"/>
  <c r="R83" i="23" s="1"/>
  <c r="AD76" i="23"/>
  <c r="AE67" i="23"/>
  <c r="Q72" i="23"/>
  <c r="AD74" i="23"/>
  <c r="AD47" i="23"/>
  <c r="AD61" i="23" s="1"/>
  <c r="AD60" i="23" s="1"/>
  <c r="AD52" i="23"/>
  <c r="AE58" i="23"/>
  <c r="T82" i="23"/>
  <c r="T56" i="23"/>
  <c r="T69" i="23" s="1"/>
  <c r="S77" i="23"/>
  <c r="S70" i="23"/>
  <c r="AG140" i="23"/>
  <c r="AG141" i="23" s="1"/>
  <c r="AG73" i="23" s="1"/>
  <c r="AG85" i="23" s="1"/>
  <c r="AG99" i="23" s="1"/>
  <c r="U53" i="23"/>
  <c r="AF137" i="23"/>
  <c r="AE49" i="23"/>
  <c r="Q86" i="23"/>
  <c r="Q87" i="23" s="1"/>
  <c r="Q90" i="23" s="1"/>
  <c r="Q84" i="23"/>
  <c r="Q89" i="23" s="1"/>
  <c r="Q88" i="23"/>
  <c r="AD108" i="23" l="1"/>
  <c r="AD50" i="23" s="1"/>
  <c r="AD59" i="23" s="1"/>
  <c r="AD80" i="23" s="1"/>
  <c r="AE109" i="23"/>
  <c r="AC66" i="23"/>
  <c r="AC68" i="23" s="1"/>
  <c r="AC75" i="23" s="1"/>
  <c r="AC79" i="23"/>
  <c r="R72" i="23"/>
  <c r="R86" i="23"/>
  <c r="R87" i="23" s="1"/>
  <c r="R90" i="23" s="1"/>
  <c r="R84" i="23"/>
  <c r="R89" i="23" s="1"/>
  <c r="R88" i="23"/>
  <c r="AE74" i="23"/>
  <c r="AF58" i="23"/>
  <c r="AE52" i="23"/>
  <c r="AE47" i="23"/>
  <c r="AE61" i="23" s="1"/>
  <c r="AE60" i="23" s="1"/>
  <c r="AG137" i="23"/>
  <c r="AF49" i="23"/>
  <c r="AE76" i="23"/>
  <c r="AF67" i="23"/>
  <c r="U55" i="23"/>
  <c r="T77" i="23"/>
  <c r="T70" i="23"/>
  <c r="AH140" i="23"/>
  <c r="S71" i="23"/>
  <c r="S78" i="23" s="1"/>
  <c r="S83" i="23" s="1"/>
  <c r="AD66" i="23" l="1"/>
  <c r="AD68" i="23" s="1"/>
  <c r="AD75" i="23" s="1"/>
  <c r="AD79" i="23"/>
  <c r="AE108" i="23"/>
  <c r="AE50" i="23" s="1"/>
  <c r="AE59" i="23" s="1"/>
  <c r="AE80" i="23" s="1"/>
  <c r="AF109" i="23"/>
  <c r="S72" i="23"/>
  <c r="S86" i="23"/>
  <c r="S87" i="23" s="1"/>
  <c r="S90" i="23" s="1"/>
  <c r="S88" i="23"/>
  <c r="S84" i="23"/>
  <c r="S89" i="23" s="1"/>
  <c r="U82" i="23"/>
  <c r="U56" i="23"/>
  <c r="U69" i="23" s="1"/>
  <c r="AI140" i="23"/>
  <c r="T71" i="23"/>
  <c r="T78" i="23" s="1"/>
  <c r="T83" i="23" s="1"/>
  <c r="AG58" i="23"/>
  <c r="AF74" i="23"/>
  <c r="AF47" i="23"/>
  <c r="AF61" i="23" s="1"/>
  <c r="AF60" i="23" s="1"/>
  <c r="AF52" i="23"/>
  <c r="AH141" i="23"/>
  <c r="AH73" i="23" s="1"/>
  <c r="AH85" i="23" s="1"/>
  <c r="AH99" i="23" s="1"/>
  <c r="AF76" i="23"/>
  <c r="AG67" i="23"/>
  <c r="AR67" i="23"/>
  <c r="AH137" i="23"/>
  <c r="AG49" i="23"/>
  <c r="V53" i="23"/>
  <c r="AE79" i="23" l="1"/>
  <c r="AE66" i="23"/>
  <c r="AE68" i="23" s="1"/>
  <c r="AE75" i="23" s="1"/>
  <c r="AF108" i="23"/>
  <c r="AF50" i="23" s="1"/>
  <c r="AF59" i="23" s="1"/>
  <c r="AF80" i="23" s="1"/>
  <c r="AG109" i="23"/>
  <c r="AJ140" i="23"/>
  <c r="AI137" i="23"/>
  <c r="AH49" i="23"/>
  <c r="T86" i="23"/>
  <c r="T87" i="23" s="1"/>
  <c r="T90" i="23" s="1"/>
  <c r="T84" i="23"/>
  <c r="T89" i="23" s="1"/>
  <c r="T88" i="23"/>
  <c r="AI141" i="23"/>
  <c r="AI73" i="23" s="1"/>
  <c r="AI85" i="23" s="1"/>
  <c r="AI99" i="23" s="1"/>
  <c r="V55" i="23"/>
  <c r="AG74" i="23"/>
  <c r="AG52" i="23"/>
  <c r="AG47" i="23"/>
  <c r="AG61" i="23" s="1"/>
  <c r="AG60" i="23" s="1"/>
  <c r="AH58" i="23"/>
  <c r="AG76" i="23"/>
  <c r="AH67" i="23"/>
  <c r="T72" i="23"/>
  <c r="U77" i="23"/>
  <c r="U70" i="23"/>
  <c r="AF66" i="23" l="1"/>
  <c r="AF68" i="23" s="1"/>
  <c r="AF75" i="23" s="1"/>
  <c r="AF79" i="23"/>
  <c r="AH109" i="23"/>
  <c r="AG108" i="23"/>
  <c r="AG50" i="23" s="1"/>
  <c r="AG59" i="23" s="1"/>
  <c r="AG80" i="23" s="1"/>
  <c r="AK140" i="23"/>
  <c r="U71" i="23"/>
  <c r="U78" i="23" s="1"/>
  <c r="U83" i="23" s="1"/>
  <c r="AH76" i="23"/>
  <c r="AI67" i="23"/>
  <c r="AH74" i="23"/>
  <c r="AI58" i="23"/>
  <c r="AH47" i="23"/>
  <c r="AH61" i="23" s="1"/>
  <c r="AH60" i="23" s="1"/>
  <c r="AH52" i="23"/>
  <c r="V82" i="23"/>
  <c r="V56" i="23"/>
  <c r="V69" i="23" s="1"/>
  <c r="W53" i="23"/>
  <c r="AJ141" i="23"/>
  <c r="AJ73" i="23" s="1"/>
  <c r="AJ85" i="23" s="1"/>
  <c r="AJ99" i="23" s="1"/>
  <c r="AJ137" i="23"/>
  <c r="AI49" i="23"/>
  <c r="U72" i="23" l="1"/>
  <c r="AG79" i="23"/>
  <c r="AG66" i="23"/>
  <c r="AG68" i="23" s="1"/>
  <c r="AG75" i="23" s="1"/>
  <c r="AH108" i="23"/>
  <c r="AH50" i="23" s="1"/>
  <c r="AH59" i="23" s="1"/>
  <c r="AH80" i="23" s="1"/>
  <c r="AI109" i="23"/>
  <c r="U86" i="23"/>
  <c r="U87" i="23" s="1"/>
  <c r="U90" i="23" s="1"/>
  <c r="U84" i="23"/>
  <c r="U89" i="23" s="1"/>
  <c r="U88" i="23"/>
  <c r="V77" i="23"/>
  <c r="V70" i="23"/>
  <c r="AJ58" i="23"/>
  <c r="AI74" i="23"/>
  <c r="AI47" i="23"/>
  <c r="AI61" i="23" s="1"/>
  <c r="AI60" i="23" s="1"/>
  <c r="AI52" i="23"/>
  <c r="AL140" i="23"/>
  <c r="AH79" i="23"/>
  <c r="AK137" i="23"/>
  <c r="AJ49" i="23"/>
  <c r="AK141" i="23"/>
  <c r="AK73" i="23" s="1"/>
  <c r="AK85" i="23" s="1"/>
  <c r="AK99" i="23" s="1"/>
  <c r="W55" i="23"/>
  <c r="AI76" i="23"/>
  <c r="AJ67" i="23"/>
  <c r="AJ109" i="23" l="1"/>
  <c r="AI108" i="23"/>
  <c r="AI50" i="23" s="1"/>
  <c r="AI59" i="23" s="1"/>
  <c r="AI80" i="23" s="1"/>
  <c r="AH66" i="23"/>
  <c r="AH68" i="23" s="1"/>
  <c r="AH75" i="23" s="1"/>
  <c r="AJ76" i="23"/>
  <c r="AK67" i="23"/>
  <c r="AM140" i="23"/>
  <c r="AM141" i="23" s="1"/>
  <c r="AM73" i="23" s="1"/>
  <c r="AM85" i="23" s="1"/>
  <c r="AM99" i="23" s="1"/>
  <c r="AL141" i="23"/>
  <c r="AL73" i="23" s="1"/>
  <c r="AL85" i="23" s="1"/>
  <c r="AL99" i="23" s="1"/>
  <c r="AJ74" i="23"/>
  <c r="AJ52" i="23"/>
  <c r="AK58" i="23"/>
  <c r="AJ47" i="23"/>
  <c r="AJ61" i="23" s="1"/>
  <c r="AJ60" i="23" s="1"/>
  <c r="W82" i="23"/>
  <c r="W56" i="23"/>
  <c r="W69" i="23" s="1"/>
  <c r="X53" i="23"/>
  <c r="AL137" i="23"/>
  <c r="AK49" i="23"/>
  <c r="V71" i="23"/>
  <c r="V78" i="23" s="1"/>
  <c r="V83" i="23" s="1"/>
  <c r="AI66" i="23" l="1"/>
  <c r="AI68" i="23" s="1"/>
  <c r="AI75" i="23" s="1"/>
  <c r="V72" i="23"/>
  <c r="AI79" i="23"/>
  <c r="AK109" i="23"/>
  <c r="AJ108" i="23"/>
  <c r="AJ50" i="23" s="1"/>
  <c r="AJ59" i="23" s="1"/>
  <c r="AJ80" i="23" s="1"/>
  <c r="W77" i="23"/>
  <c r="W70" i="23"/>
  <c r="AK76" i="23"/>
  <c r="AL67" i="23"/>
  <c r="AM137" i="23"/>
  <c r="AL49" i="23"/>
  <c r="AK74" i="23"/>
  <c r="AL58" i="23"/>
  <c r="AK52" i="23"/>
  <c r="AK47" i="23"/>
  <c r="AK61" i="23" s="1"/>
  <c r="AK60" i="23" s="1"/>
  <c r="X55" i="23"/>
  <c r="AN140" i="23"/>
  <c r="V86" i="23"/>
  <c r="V87" i="23" s="1"/>
  <c r="V90" i="23" s="1"/>
  <c r="V88" i="23"/>
  <c r="V84" i="23"/>
  <c r="V89" i="23" s="1"/>
  <c r="AJ66" i="23" l="1"/>
  <c r="AJ68" i="23" s="1"/>
  <c r="AJ75" i="23" s="1"/>
  <c r="AJ79" i="23"/>
  <c r="AL109" i="23"/>
  <c r="AK108" i="23"/>
  <c r="AK50" i="23" s="1"/>
  <c r="AK59" i="23" s="1"/>
  <c r="AK80" i="23" s="1"/>
  <c r="W71" i="23"/>
  <c r="W78" i="23" s="1"/>
  <c r="W83" i="23" s="1"/>
  <c r="AK79" i="23"/>
  <c r="AO140" i="23"/>
  <c r="X82" i="23"/>
  <c r="X56" i="23"/>
  <c r="X69" i="23" s="1"/>
  <c r="AN137" i="23"/>
  <c r="AM49" i="23"/>
  <c r="AN141" i="23"/>
  <c r="AN73" i="23" s="1"/>
  <c r="AN85" i="23" s="1"/>
  <c r="AN99" i="23" s="1"/>
  <c r="Y53" i="23"/>
  <c r="AL74" i="23"/>
  <c r="AM58" i="23"/>
  <c r="AL47" i="23"/>
  <c r="AL61" i="23" s="1"/>
  <c r="AL60" i="23" s="1"/>
  <c r="AL52" i="23"/>
  <c r="AL76" i="23"/>
  <c r="AM67" i="23"/>
  <c r="AM109" i="23" l="1"/>
  <c r="AL108" i="23"/>
  <c r="AL50" i="23" s="1"/>
  <c r="AL59" i="23" s="1"/>
  <c r="AL80" i="23" s="1"/>
  <c r="AK66" i="23"/>
  <c r="AK68" i="23" s="1"/>
  <c r="AK75" i="23" s="1"/>
  <c r="W72" i="23"/>
  <c r="W86" i="23"/>
  <c r="W87" i="23" s="1"/>
  <c r="W90" i="23" s="1"/>
  <c r="W88" i="23"/>
  <c r="W84" i="23"/>
  <c r="W89" i="23" s="1"/>
  <c r="X77" i="23"/>
  <c r="X70" i="23"/>
  <c r="AM76" i="23"/>
  <c r="AN67" i="23"/>
  <c r="AO137" i="23"/>
  <c r="AN49" i="23"/>
  <c r="AN58" i="23"/>
  <c r="AM74" i="23"/>
  <c r="AM47" i="23"/>
  <c r="AM61" i="23" s="1"/>
  <c r="AM60" i="23" s="1"/>
  <c r="AM52" i="23"/>
  <c r="AP141" i="23"/>
  <c r="AP73" i="23" s="1"/>
  <c r="AP85" i="23" s="1"/>
  <c r="AP99" i="23" s="1"/>
  <c r="AP140" i="23"/>
  <c r="Y55" i="23"/>
  <c r="AO141" i="23"/>
  <c r="AO73" i="23" s="1"/>
  <c r="AO85" i="23" s="1"/>
  <c r="AO99" i="23" s="1"/>
  <c r="AL79" i="23"/>
  <c r="AL66" i="23" l="1"/>
  <c r="AL68" i="23" s="1"/>
  <c r="AL75" i="23" s="1"/>
  <c r="AN109" i="23"/>
  <c r="AM108" i="23"/>
  <c r="AM50" i="23" s="1"/>
  <c r="AM59" i="23" s="1"/>
  <c r="AM80" i="23" s="1"/>
  <c r="AQ99" i="23"/>
  <c r="A100" i="23" s="1"/>
  <c r="AP137" i="23"/>
  <c r="AO49" i="23"/>
  <c r="X71" i="23"/>
  <c r="X78" i="23" s="1"/>
  <c r="X83" i="23" s="1"/>
  <c r="Y56" i="23"/>
  <c r="Y69" i="23" s="1"/>
  <c r="Y82" i="23"/>
  <c r="AN74" i="23"/>
  <c r="AN47" i="23"/>
  <c r="AN61" i="23" s="1"/>
  <c r="AN60" i="23" s="1"/>
  <c r="AO58" i="23"/>
  <c r="AN52" i="23"/>
  <c r="AN76" i="23"/>
  <c r="AO67" i="23"/>
  <c r="AQ140" i="23"/>
  <c r="Z53" i="23"/>
  <c r="AM79" i="23" l="1"/>
  <c r="AO109" i="23"/>
  <c r="AN108" i="23"/>
  <c r="AN50" i="23" s="1"/>
  <c r="AN59" i="23" s="1"/>
  <c r="AN80" i="23" s="1"/>
  <c r="AM66" i="23"/>
  <c r="AM68" i="23" s="1"/>
  <c r="AM75" i="23" s="1"/>
  <c r="AQ137" i="23"/>
  <c r="AR137" i="23" s="1"/>
  <c r="AS137" i="23" s="1"/>
  <c r="AT137" i="23" s="1"/>
  <c r="AU137" i="23" s="1"/>
  <c r="AV137" i="23" s="1"/>
  <c r="AW137" i="23" s="1"/>
  <c r="AX137" i="23" s="1"/>
  <c r="AY137" i="23" s="1"/>
  <c r="AP49" i="23"/>
  <c r="Z55" i="23"/>
  <c r="AA53" i="23" s="1"/>
  <c r="AO76" i="23"/>
  <c r="AP67" i="23"/>
  <c r="Y77" i="23"/>
  <c r="Y70" i="23"/>
  <c r="X86" i="23"/>
  <c r="X87" i="23" s="1"/>
  <c r="X90" i="23" s="1"/>
  <c r="X84" i="23"/>
  <c r="X89" i="23" s="1"/>
  <c r="X88" i="23"/>
  <c r="AR140" i="23"/>
  <c r="AR141" i="23" s="1"/>
  <c r="AQ141" i="23"/>
  <c r="AO74" i="23"/>
  <c r="AO52" i="23"/>
  <c r="AO47" i="23"/>
  <c r="AO61" i="23" s="1"/>
  <c r="AO60" i="23" s="1"/>
  <c r="AP58" i="23"/>
  <c r="X72" i="23"/>
  <c r="AP109" i="23" l="1"/>
  <c r="AP108" i="23" s="1"/>
  <c r="AP50" i="23" s="1"/>
  <c r="AP59" i="23" s="1"/>
  <c r="AO108" i="23"/>
  <c r="AO50" i="23" s="1"/>
  <c r="AO59" i="23" s="1"/>
  <c r="AO80" i="23" s="1"/>
  <c r="AN79" i="23"/>
  <c r="AN66" i="23"/>
  <c r="AN68" i="23" s="1"/>
  <c r="AN75" i="23" s="1"/>
  <c r="Y71" i="23"/>
  <c r="Y78" i="23" s="1"/>
  <c r="Y83" i="23" s="1"/>
  <c r="Z82" i="23"/>
  <c r="Z56" i="23"/>
  <c r="Z69" i="23" s="1"/>
  <c r="AP76" i="23"/>
  <c r="AS67" i="23"/>
  <c r="AS140" i="23"/>
  <c r="AS141" i="23" s="1"/>
  <c r="AP74" i="23"/>
  <c r="AP52" i="23"/>
  <c r="AP47" i="23"/>
  <c r="AP61" i="23" s="1"/>
  <c r="AP60" i="23" s="1"/>
  <c r="AA55" i="23"/>
  <c r="AP80" i="23" l="1"/>
  <c r="AO79" i="23"/>
  <c r="AP79" i="23" s="1"/>
  <c r="AO66" i="23"/>
  <c r="AO68" i="23" s="1"/>
  <c r="AO75" i="23" s="1"/>
  <c r="AP66" i="23"/>
  <c r="AP68" i="23" s="1"/>
  <c r="AP75" i="23" s="1"/>
  <c r="Y72" i="23"/>
  <c r="AA82" i="23"/>
  <c r="AA56" i="23"/>
  <c r="AA69" i="23" s="1"/>
  <c r="Y86" i="23"/>
  <c r="Y87" i="23" s="1"/>
  <c r="Y90" i="23" s="1"/>
  <c r="Y84" i="23"/>
  <c r="Y89" i="23" s="1"/>
  <c r="Y88" i="23"/>
  <c r="AB53" i="23"/>
  <c r="AT140" i="23"/>
  <c r="AT141" i="23" s="1"/>
  <c r="Z77" i="23"/>
  <c r="Z70" i="23"/>
  <c r="Z71" i="23" l="1"/>
  <c r="Z78" i="23" s="1"/>
  <c r="Z83" i="23" s="1"/>
  <c r="AB55" i="23"/>
  <c r="AC53" i="23" s="1"/>
  <c r="AA77" i="23"/>
  <c r="AA70" i="23"/>
  <c r="AU140" i="23"/>
  <c r="AU141" i="23" s="1"/>
  <c r="Z86" i="23" l="1"/>
  <c r="Z87" i="23" s="1"/>
  <c r="Z90" i="23" s="1"/>
  <c r="Z88" i="23"/>
  <c r="Z84" i="23"/>
  <c r="Z89" i="23" s="1"/>
  <c r="AC55" i="23"/>
  <c r="AB82" i="23"/>
  <c r="AB56" i="23"/>
  <c r="AB69" i="23" s="1"/>
  <c r="AA71" i="23"/>
  <c r="AA78" i="23" s="1"/>
  <c r="AA83" i="23" s="1"/>
  <c r="AV140" i="23"/>
  <c r="AV141" i="23" s="1"/>
  <c r="Z72" i="23"/>
  <c r="AA72" i="23" l="1"/>
  <c r="AA86" i="23"/>
  <c r="AA87" i="23" s="1"/>
  <c r="AA90" i="23" s="1"/>
  <c r="AA84" i="23"/>
  <c r="AA89" i="23" s="1"/>
  <c r="AA88" i="23"/>
  <c r="AC82" i="23"/>
  <c r="AC56" i="23"/>
  <c r="AC69" i="23" s="1"/>
  <c r="AB77" i="23"/>
  <c r="AB70" i="23"/>
  <c r="AW140" i="23"/>
  <c r="AW141" i="23" s="1"/>
  <c r="AD53" i="23"/>
  <c r="AB71" i="23" l="1"/>
  <c r="AB78" i="23" s="1"/>
  <c r="AB83" i="23" s="1"/>
  <c r="AD55" i="23"/>
  <c r="AX140" i="23"/>
  <c r="AC77" i="23"/>
  <c r="AC70" i="23"/>
  <c r="AB72" i="23" l="1"/>
  <c r="AD82" i="23"/>
  <c r="AD56" i="23"/>
  <c r="AD69" i="23" s="1"/>
  <c r="AY141" i="23"/>
  <c r="AY140" i="23"/>
  <c r="AE53" i="23"/>
  <c r="AX141" i="23"/>
  <c r="AC71" i="23"/>
  <c r="AC78" i="23" s="1"/>
  <c r="AC83" i="23" s="1"/>
  <c r="AB86" i="23"/>
  <c r="AB87" i="23" s="1"/>
  <c r="AB90" i="23" s="1"/>
  <c r="AB84" i="23"/>
  <c r="AB89" i="23" s="1"/>
  <c r="AB88" i="23"/>
  <c r="AC86" i="23" l="1"/>
  <c r="AC87" i="23" s="1"/>
  <c r="AC90" i="23" s="1"/>
  <c r="AC88" i="23"/>
  <c r="AC84" i="23"/>
  <c r="AC89" i="23" s="1"/>
  <c r="AD77" i="23"/>
  <c r="AD70" i="23"/>
  <c r="AE55" i="23"/>
  <c r="AC72" i="23"/>
  <c r="AE82" i="23" l="1"/>
  <c r="AE56" i="23"/>
  <c r="AE69" i="23" s="1"/>
  <c r="AF53" i="23"/>
  <c r="AD71" i="23"/>
  <c r="AD78" i="23" s="1"/>
  <c r="AD83" i="23" s="1"/>
  <c r="AD86" i="23" l="1"/>
  <c r="AD87" i="23" s="1"/>
  <c r="AD90" i="23" s="1"/>
  <c r="AD84" i="23"/>
  <c r="AD89" i="23" s="1"/>
  <c r="AD88" i="23"/>
  <c r="AF55" i="23"/>
  <c r="AG53" i="23" s="1"/>
  <c r="AE77" i="23"/>
  <c r="AE70" i="23"/>
  <c r="AD72" i="23"/>
  <c r="AG55" i="23" l="1"/>
  <c r="AH53" i="23" s="1"/>
  <c r="AE71" i="23"/>
  <c r="AE78" i="23" s="1"/>
  <c r="AE83" i="23" s="1"/>
  <c r="AF82" i="23"/>
  <c r="AF56" i="23"/>
  <c r="AF69" i="23" s="1"/>
  <c r="AH55" i="23" l="1"/>
  <c r="AE86" i="23"/>
  <c r="AE87" i="23" s="1"/>
  <c r="AE90" i="23" s="1"/>
  <c r="AE88" i="23"/>
  <c r="AE84" i="23"/>
  <c r="AE89" i="23" s="1"/>
  <c r="AF77" i="23"/>
  <c r="AF70" i="23"/>
  <c r="AE72" i="23"/>
  <c r="AG82" i="23"/>
  <c r="AG56" i="23"/>
  <c r="AG69" i="23" s="1"/>
  <c r="AF71" i="23" l="1"/>
  <c r="AF78" i="23" s="1"/>
  <c r="AF83" i="23" s="1"/>
  <c r="AG77" i="23"/>
  <c r="AG70" i="23"/>
  <c r="AH82" i="23"/>
  <c r="AH56" i="23"/>
  <c r="AH69" i="23" s="1"/>
  <c r="AI53" i="23"/>
  <c r="AF86" i="23" l="1"/>
  <c r="AF87" i="23" s="1"/>
  <c r="AF90" i="23" s="1"/>
  <c r="AF84" i="23"/>
  <c r="AF89" i="23" s="1"/>
  <c r="AF88" i="23"/>
  <c r="AH77" i="23"/>
  <c r="AH70" i="23"/>
  <c r="AI55" i="23"/>
  <c r="AG71" i="23"/>
  <c r="AG78" i="23" s="1"/>
  <c r="AG83" i="23" s="1"/>
  <c r="AF72" i="23"/>
  <c r="AG86" i="23" l="1"/>
  <c r="AG87" i="23" s="1"/>
  <c r="AG90" i="23" s="1"/>
  <c r="AG84" i="23"/>
  <c r="AG89" i="23" s="1"/>
  <c r="AG88" i="23"/>
  <c r="AG72" i="23"/>
  <c r="AI82" i="23"/>
  <c r="AI56" i="23"/>
  <c r="AI69" i="23" s="1"/>
  <c r="AJ53" i="23"/>
  <c r="AH71" i="23"/>
  <c r="AH78" i="23" s="1"/>
  <c r="AH83" i="23" s="1"/>
  <c r="AH72" i="23" l="1"/>
  <c r="AI77" i="23"/>
  <c r="AI70" i="23"/>
  <c r="AJ55" i="23"/>
  <c r="AK53" i="23" s="1"/>
  <c r="AH86" i="23"/>
  <c r="AH87" i="23" s="1"/>
  <c r="AH90" i="23" s="1"/>
  <c r="AH84" i="23"/>
  <c r="AH89" i="23" s="1"/>
  <c r="AH88" i="23"/>
  <c r="AK55" i="23" l="1"/>
  <c r="AL53" i="23" s="1"/>
  <c r="AJ82" i="23"/>
  <c r="AJ56" i="23"/>
  <c r="AJ69" i="23" s="1"/>
  <c r="AI71" i="23"/>
  <c r="AI78" i="23" s="1"/>
  <c r="AI83" i="23" s="1"/>
  <c r="AI86" i="23" l="1"/>
  <c r="AI87" i="23" s="1"/>
  <c r="AI90" i="23" s="1"/>
  <c r="AI84" i="23"/>
  <c r="AI89" i="23" s="1"/>
  <c r="AI88" i="23"/>
  <c r="AJ77" i="23"/>
  <c r="AJ70" i="23"/>
  <c r="AL55" i="23"/>
  <c r="AM53" i="23" s="1"/>
  <c r="AI72" i="23"/>
  <c r="AK82" i="23"/>
  <c r="AK56" i="23"/>
  <c r="AK69" i="23" s="1"/>
  <c r="AM55" i="23" l="1"/>
  <c r="AN53" i="23" s="1"/>
  <c r="AK77" i="23"/>
  <c r="AK70" i="23"/>
  <c r="AL82" i="23"/>
  <c r="AL56" i="23"/>
  <c r="AL69" i="23" s="1"/>
  <c r="AJ71" i="23"/>
  <c r="AJ78" i="23" s="1"/>
  <c r="AJ83" i="23" s="1"/>
  <c r="AJ86" i="23" l="1"/>
  <c r="AJ87" i="23" s="1"/>
  <c r="AJ90" i="23" s="1"/>
  <c r="AJ84" i="23"/>
  <c r="AJ89" i="23" s="1"/>
  <c r="AJ88" i="23"/>
  <c r="AO53" i="23"/>
  <c r="AN55" i="23"/>
  <c r="AJ72" i="23"/>
  <c r="AK71" i="23"/>
  <c r="AK78" i="23" s="1"/>
  <c r="AK83" i="23" s="1"/>
  <c r="AK72" i="23"/>
  <c r="AL77" i="23"/>
  <c r="AL70" i="23"/>
  <c r="AM82" i="23"/>
  <c r="AM56" i="23"/>
  <c r="AM69" i="23" s="1"/>
  <c r="AL71" i="23" l="1"/>
  <c r="AL78" i="23" s="1"/>
  <c r="AL83" i="23" s="1"/>
  <c r="AO55" i="23"/>
  <c r="AP53" i="23" s="1"/>
  <c r="AP55" i="23" s="1"/>
  <c r="AK86" i="23"/>
  <c r="AK87" i="23" s="1"/>
  <c r="AK90" i="23" s="1"/>
  <c r="AK88" i="23"/>
  <c r="AK84" i="23"/>
  <c r="AK89" i="23" s="1"/>
  <c r="AM77" i="23"/>
  <c r="AM70" i="23"/>
  <c r="AN82" i="23"/>
  <c r="AN56" i="23"/>
  <c r="AN69" i="23" s="1"/>
  <c r="AL86" i="23" l="1"/>
  <c r="AL87" i="23" s="1"/>
  <c r="AL90" i="23" s="1"/>
  <c r="AL88" i="23"/>
  <c r="AL84" i="23"/>
  <c r="AL89" i="23" s="1"/>
  <c r="AN77" i="23"/>
  <c r="AN70" i="23"/>
  <c r="AP82" i="23"/>
  <c r="AP56" i="23"/>
  <c r="AP69" i="23" s="1"/>
  <c r="AO82" i="23"/>
  <c r="AO56" i="23"/>
  <c r="AO69" i="23" s="1"/>
  <c r="AM71" i="23"/>
  <c r="AM78" i="23" s="1"/>
  <c r="AM83" i="23" s="1"/>
  <c r="AL72" i="23"/>
  <c r="AO77" i="23" l="1"/>
  <c r="AO70" i="23"/>
  <c r="AM86" i="23"/>
  <c r="AM87" i="23" s="1"/>
  <c r="AM90" i="23" s="1"/>
  <c r="AM84" i="23"/>
  <c r="AM89" i="23" s="1"/>
  <c r="AM88" i="23"/>
  <c r="AP77" i="23"/>
  <c r="AP70" i="23"/>
  <c r="AM72" i="23"/>
  <c r="AN71" i="23"/>
  <c r="AN78" i="23" s="1"/>
  <c r="AN83" i="23" s="1"/>
  <c r="AN72" i="23" l="1"/>
  <c r="AO71" i="23"/>
  <c r="AO78" i="23" s="1"/>
  <c r="AO83" i="23" s="1"/>
  <c r="AN86" i="23"/>
  <c r="AN87" i="23" s="1"/>
  <c r="AN90" i="23" s="1"/>
  <c r="AN84" i="23"/>
  <c r="AN89" i="23" s="1"/>
  <c r="AN88" i="23"/>
  <c r="AP71" i="23"/>
  <c r="AP78" i="23" l="1"/>
  <c r="AP83" i="23" s="1"/>
  <c r="AP86" i="23" s="1"/>
  <c r="AP88" i="23"/>
  <c r="AO86" i="23"/>
  <c r="AO87" i="23" s="1"/>
  <c r="AO90" i="23" s="1"/>
  <c r="AO84" i="23"/>
  <c r="AO89" i="23" s="1"/>
  <c r="AO88" i="23"/>
  <c r="AP72" i="23"/>
  <c r="AO72" i="23"/>
  <c r="AP84" i="23" l="1"/>
  <c r="AP89" i="23"/>
  <c r="AP87" i="23"/>
  <c r="A101" i="23" l="1"/>
  <c r="B102" i="23" s="1"/>
  <c r="AP90" i="23"/>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 </t>
        </r>
      </text>
    </comment>
  </commentList>
</comments>
</file>

<file path=xl/sharedStrings.xml><?xml version="1.0" encoding="utf-8"?>
<sst xmlns="http://schemas.openxmlformats.org/spreadsheetml/2006/main" count="945" uniqueCount="581">
  <si>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</si>
  <si>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</si>
  <si>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</si>
  <si>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</si>
  <si>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</si>
  <si>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</si>
  <si>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</si>
  <si>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</si>
  <si>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</si>
  <si>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</si>
  <si>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</si>
  <si>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</si>
  <si>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</si>
  <si>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</si>
  <si>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</si>
  <si>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</si>
  <si>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</si>
  <si>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</si>
  <si>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</si>
  <si>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</si>
  <si>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</si>
  <si>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</si>
  <si>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</si>
  <si>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</si>
  <si>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</si>
  <si>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</si>
  <si>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</si>
  <si>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</si>
  <si>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</si>
  <si>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</si>
  <si>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</si>
  <si>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</si>
  <si>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</si>
  <si>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</si>
  <si>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</si>
  <si>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</si>
  <si>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</si>
  <si>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</si>
  <si>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</si>
  <si>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</si>
  <si>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</si>
  <si>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</si>
  <si>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</si>
  <si>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</si>
  <si>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</si>
  <si>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</si>
  <si>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</si>
  <si>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</si>
  <si>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</si>
  <si>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</si>
  <si>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</si>
  <si>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</si>
  <si>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</si>
  <si>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</si>
  <si>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</si>
  <si>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</si>
  <si>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</si>
  <si>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</si>
  <si>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</si>
  <si>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</si>
  <si>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</si>
  <si>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</si>
  <si>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</si>
  <si>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</si>
  <si>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</si>
  <si>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</si>
  <si>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</si>
  <si>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</si>
  <si>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</si>
  <si>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</si>
  <si>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</si>
  <si>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</si>
  <si>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</si>
  <si>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</si>
  <si>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</si>
  <si>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</si>
  <si>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</si>
  <si>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</si>
  <si>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</si>
  <si>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</si>
  <si>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</si>
  <si>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</si>
  <si>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</si>
  <si>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</si>
  <si>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</si>
  <si>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</si>
  <si>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</si>
  <si>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</si>
  <si>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</si>
  <si>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</si>
  <si>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</si>
  <si>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</si>
  <si>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</si>
  <si>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</si>
  <si>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</si>
  <si>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</si>
  <si>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</si>
  <si>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</si>
  <si>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</si>
  <si>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</si>
  <si>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</si>
  <si>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</si>
  <si>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</si>
  <si>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</si>
  <si>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</si>
  <si>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</si>
  <si>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</si>
  <si>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</si>
  <si>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</si>
  <si>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</si>
  <si>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</si>
  <si>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</si>
  <si>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</si>
  <si>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</si>
  <si>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</si>
  <si>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</si>
  <si>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</si>
  <si>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</si>
  <si>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</si>
  <si>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</si>
  <si>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</si>
  <si>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</si>
  <si>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</si>
  <si>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</si>
  <si>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</si>
  <si>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</si>
  <si>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</si>
  <si>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</si>
  <si>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</si>
  <si>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</si>
  <si>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</si>
  <si>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</si>
  <si>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</si>
  <si>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</si>
  <si>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</si>
  <si>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</si>
  <si>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</si>
  <si>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</si>
  <si>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</si>
  <si>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</si>
  <si>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</si>
  <si>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</si>
  <si>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</si>
  <si>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</si>
  <si>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</si>
  <si>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</si>
  <si>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</si>
  <si>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</si>
  <si>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</si>
  <si>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</si>
  <si>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</si>
  <si>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</si>
  <si>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</si>
  <si>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</si>
  <si>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</si>
  <si>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</si>
  <si>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</si>
  <si>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</si>
  <si>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</si>
  <si>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</si>
  <si>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</si>
  <si>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</si>
  <si>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</si>
  <si>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</si>
  <si>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</si>
  <si>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</si>
  <si>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</si>
  <si>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</si>
  <si>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</si>
  <si>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</si>
  <si>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</si>
  <si>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</si>
  <si>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</si>
  <si>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</si>
  <si>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</si>
  <si>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</si>
  <si>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</si>
  <si>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</si>
  <si>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</si>
  <si>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</si>
  <si>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</si>
  <si>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</si>
  <si>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</si>
  <si>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</si>
  <si>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</si>
  <si>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</si>
  <si>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</si>
  <si>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</si>
  <si>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</si>
  <si>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</si>
  <si>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</si>
  <si>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</si>
  <si>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</si>
  <si>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</si>
  <si>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</si>
  <si>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</si>
  <si>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</si>
  <si>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</si>
  <si>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</si>
  <si>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</si>
  <si>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</si>
  <si>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</si>
  <si>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</si>
  <si>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</si>
  <si>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</si>
  <si>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</si>
  <si>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</si>
  <si>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</si>
  <si>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</si>
  <si>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</si>
  <si>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</si>
  <si>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</si>
  <si>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</si>
  <si>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</si>
  <si>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</si>
  <si>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</si>
  <si>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</si>
  <si>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</si>
  <si>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</si>
  <si>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</si>
  <si>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</si>
  <si>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</si>
  <si>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</si>
  <si>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</si>
  <si>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</si>
  <si>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</si>
  <si>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</si>
  <si>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</si>
  <si>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</si>
  <si>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</si>
  <si>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</si>
  <si>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</si>
  <si>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</si>
  <si>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</si>
  <si>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</si>
  <si>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</si>
  <si>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</si>
  <si>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</si>
  <si>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</si>
  <si>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</si>
  <si>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</si>
  <si>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</si>
  <si>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</si>
  <si>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</si>
  <si>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</si>
  <si>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</si>
  <si>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</si>
  <si>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</si>
  <si>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</si>
  <si>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</si>
  <si>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</si>
  <si>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</si>
  <si>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</si>
  <si>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</si>
  <si>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</si>
  <si>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</si>
  <si>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</si>
  <si>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</si>
  <si>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</si>
  <si>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</si>
  <si>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</si>
  <si>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</si>
  <si>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</si>
  <si>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</si>
  <si>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</si>
  <si>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</si>
  <si>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</si>
  <si>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</si>
  <si>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</si>
  <si>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</si>
  <si>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</si>
  <si>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</si>
  <si>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</si>
  <si>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</si>
  <si>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</si>
  <si>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</si>
  <si>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</si>
  <si>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</si>
  <si>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</si>
  <si>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</si>
  <si>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</si>
  <si>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</si>
  <si>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</si>
  <si>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</si>
  <si>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</si>
  <si>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</si>
  <si>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</si>
  <si>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</si>
  <si>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</si>
  <si>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</si>
  <si>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</si>
  <si>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</si>
  <si>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</si>
  <si>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</si>
  <si>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</si>
  <si>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</si>
  <si>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</si>
  <si>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</si>
  <si>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</si>
  <si>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</si>
  <si>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</si>
  <si>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</si>
  <si>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</si>
  <si>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</si>
  <si>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</si>
  <si>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</si>
  <si>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</si>
  <si>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</si>
  <si>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</si>
  <si>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</si>
  <si>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</si>
  <si>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</si>
  <si>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</si>
  <si>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</si>
  <si>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</si>
  <si>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</si>
  <si>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</si>
  <si>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</si>
  <si>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</si>
  <si>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</si>
  <si>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</si>
  <si>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</si>
  <si>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</si>
  <si>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</si>
  <si>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</si>
  <si>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</si>
  <si>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</si>
  <si>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</si>
  <si>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</si>
  <si>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</si>
  <si>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</si>
  <si>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</si>
  <si>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</si>
  <si>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</si>
  <si>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</si>
  <si>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</si>
  <si>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</si>
  <si>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</si>
  <si>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</si>
  <si>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</si>
  <si>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</si>
  <si>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</si>
  <si>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</si>
  <si>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</si>
  <si>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</si>
  <si>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</si>
  <si>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</si>
  <si>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</si>
  <si>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</si>
  <si>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</si>
  <si>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</si>
  <si>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</si>
  <si>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</si>
  <si>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</si>
  <si>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</si>
  <si>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</si>
  <si>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</si>
  <si>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</si>
  <si>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</si>
  <si>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</si>
  <si>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</si>
  <si>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</si>
  <si>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</si>
  <si>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</si>
  <si>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</si>
  <si>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</si>
  <si>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</si>
  <si>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</si>
  <si>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</si>
  <si>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</si>
  <si>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</si>
  <si>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</si>
  <si>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</si>
  <si>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</si>
  <si>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</si>
  <si>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</si>
  <si>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</si>
  <si>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</si>
  <si>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</si>
  <si>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</si>
  <si>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</si>
  <si>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</si>
  <si>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</si>
  <si>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</si>
  <si>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</si>
  <si>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</si>
  <si>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</si>
  <si>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</si>
  <si>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</si>
  <si>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</si>
  <si>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</si>
  <si>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</si>
  <si>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</si>
  <si>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</si>
  <si>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</si>
  <si>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</si>
  <si>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</si>
  <si>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</si>
  <si>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</si>
  <si>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</si>
  <si>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</si>
  <si>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</si>
  <si>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</si>
  <si>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</si>
  <si>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</si>
  <si>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</si>
  <si>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</si>
  <si>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</si>
  <si>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</si>
  <si>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</si>
  <si>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</si>
  <si>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</si>
  <si>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</si>
  <si>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</si>
  <si>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</si>
  <si>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</si>
  <si>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</si>
  <si>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</si>
  <si>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</si>
  <si>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</si>
  <si>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</si>
  <si>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</si>
  <si>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</si>
  <si>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</si>
  <si>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</si>
  <si>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</si>
  <si>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</si>
  <si>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</si>
  <si>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</si>
  <si>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</si>
  <si>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</si>
  <si>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</si>
  <si>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</si>
  <si>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</si>
  <si>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</si>
  <si>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</si>
  <si>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</si>
  <si>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</si>
  <si>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</si>
  <si>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</si>
  <si>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</si>
  <si>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</si>
  <si>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</si>
  <si>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</si>
  <si>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</si>
  <si>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</si>
  <si>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</si>
  <si>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</si>
  <si>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</si>
  <si>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</si>
  <si>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</si>
  <si>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</si>
  <si>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</si>
  <si>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</si>
  <si>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</si>
  <si>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</si>
  <si>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</si>
  <si>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</si>
  <si>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</si>
  <si>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</si>
  <si>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</si>
  <si>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</si>
  <si>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</si>
  <si>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</si>
  <si>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</si>
  <si>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</si>
  <si>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</si>
  <si>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</si>
  <si>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</si>
  <si>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</si>
  <si>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</si>
  <si>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</si>
  <si>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</si>
  <si>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</si>
  <si>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</si>
  <si>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</si>
  <si>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</si>
  <si>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</si>
  <si>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</si>
  <si>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</si>
  <si>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</si>
  <si>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</si>
  <si>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</si>
  <si>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</si>
  <si>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</si>
  <si>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</si>
  <si>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</si>
  <si>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</si>
  <si>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</si>
  <si>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</si>
  <si>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</si>
  <si>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</si>
  <si>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</si>
  <si>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</si>
  <si>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</si>
  <si>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</si>
  <si>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</si>
  <si>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</si>
  <si>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</si>
  <si>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Строительство КЛ 15 кВ, строительство КЛ  0,4 кВ от ТП-новая (по ТЗ № 51.СРС.2009/ЗПЭС) в п. Шоссейное Гурьевского района</t>
  </si>
  <si>
    <t>Гурьевский муниципальный округ</t>
  </si>
  <si>
    <t>не требуется</t>
  </si>
  <si>
    <t>вынос КЛ с территории собственника</t>
  </si>
  <si>
    <t>строительство</t>
  </si>
  <si>
    <t>КЛ</t>
  </si>
  <si>
    <t>ВЛ</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</si>
  <si>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</si>
  <si>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</si>
  <si>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</si>
  <si>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</si>
  <si>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</si>
  <si>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</si>
  <si>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</si>
  <si>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</si>
  <si>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</si>
  <si>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</si>
  <si>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</si>
  <si>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</si>
  <si>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</si>
  <si>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</si>
  <si>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</si>
  <si>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</si>
  <si>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</si>
  <si>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</si>
  <si>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</si>
  <si>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</si>
  <si>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</si>
  <si>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</si>
  <si>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</si>
  <si>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</si>
  <si>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</si>
  <si>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</si>
  <si>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</si>
  <si>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</si>
  <si>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</si>
  <si>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</si>
  <si>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</si>
  <si>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</si>
  <si>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</si>
  <si>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</si>
  <si>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</si>
  <si>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</si>
  <si>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</si>
  <si>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</si>
  <si>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</si>
  <si>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</si>
  <si>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</si>
  <si>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</si>
  <si>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</si>
  <si>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сен.16</t>
  </si>
  <si>
    <t>2016 г.</t>
  </si>
  <si>
    <t>ПСД</t>
  </si>
  <si>
    <t>новое строительство</t>
  </si>
  <si>
    <r>
      <rPr>
        <b/>
        <sz val="11"/>
        <rFont val="Times New Roman"/>
        <family val="1"/>
        <charset val="204"/>
      </rPr>
      <t>ПИР:</t>
    </r>
    <r>
      <rPr>
        <sz val="11"/>
        <rFont val="Times New Roman"/>
        <family val="1"/>
        <charset val="204"/>
      </rPr>
      <t xml:space="preserve"> ООО "Азимут-Проект"; </t>
    </r>
    <r>
      <rPr>
        <b/>
        <sz val="11"/>
        <rFont val="Times New Roman"/>
        <family val="1"/>
        <charset val="204"/>
      </rPr>
      <t>СМР:</t>
    </r>
    <r>
      <rPr>
        <sz val="11"/>
        <rFont val="Times New Roman"/>
        <family val="1"/>
        <charset val="204"/>
      </rPr>
      <t xml:space="preserve"> ООО "Вита-Строй" дог.933 от 17.10.14</t>
    </r>
  </si>
  <si>
    <t>нов.ТП</t>
  </si>
  <si>
    <t>D_1866</t>
  </si>
  <si>
    <t>15-180</t>
  </si>
  <si>
    <t>КЛ 0,4 кВ от ТП-новая</t>
  </si>
  <si>
    <t>ж/б</t>
  </si>
  <si>
    <t>КЛ (XRUHAKS)</t>
  </si>
  <si>
    <t>нет</t>
  </si>
  <si>
    <t>не относится</t>
  </si>
  <si>
    <t>не оказывает существенного влияния</t>
  </si>
  <si>
    <t>не рассчитывались</t>
  </si>
  <si>
    <t>1405 тыс. руб./км ЛЭП; 5,9 тыс. руб./кВА уст. мощности ТП</t>
  </si>
  <si>
    <t>1 этап</t>
  </si>
  <si>
    <t>Строительство КЛ 15 кВ, строительство КЛ  0,4 кВ от ТП-новая (по ТЗ № 51.СРС.2009/ЗПЭС) кабелем XRUNAKS потребного сечения протяженностью 2х0,2 км</t>
  </si>
  <si>
    <t>Dпsaidi=0; Dпsaifi=0</t>
  </si>
  <si>
    <t xml:space="preserve">IV. Повышение надежности оказываемых услуг в сфере электроэнергетики </t>
  </si>
  <si>
    <t>Сметная стоимость проекта в ценах _____ года с НДС, млн. руб.</t>
  </si>
  <si>
    <t xml:space="preserve"> - по договорам подряда (в разбивке по каждому подрядчику и по договорам):</t>
  </si>
  <si>
    <t>Вита-Строй   договор  № 933  от  17/10/14-   в ценах 2014 года с НДС, млн. руб.</t>
  </si>
  <si>
    <t>Азимут-Проект  договор  № 879  от  22/11/2011-   в ценах 2011 года с НДС, млн. руб.</t>
  </si>
  <si>
    <t>0,326 км (0,326 км)</t>
  </si>
  <si>
    <t>от ТП 180-10</t>
  </si>
  <si>
    <t>оп.2-2 – оп.2-5 от ТП 180-10</t>
  </si>
  <si>
    <t>Новое строительство объектов</t>
  </si>
  <si>
    <t xml:space="preserve"> по состоянию на 01.01.2015</t>
  </si>
  <si>
    <t xml:space="preserve"> по состоянию на 01.01.2016</t>
  </si>
  <si>
    <t>Факт 2015 года</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</si>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</sst>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6" formatCode="0.00000000"/>
    <numFmt numFmtId="177"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7030A0"/>
      <name val="Times New Roman"/>
      <family val="1"/>
      <charset val="204"/>
    </font>
    <font>
      <sz val="9"/>
      <color indexed="81"/>
      <name val="Tahoma"/>
      <family val="2"/>
      <charset val="204"/>
    </font>
    <font>
      <b/>
      <sz val="9"/>
      <color indexed="81"/>
      <name val="Tahoma"/>
      <family val="2"/>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1" xfId="1" applyBorder="1" applyAlignment="1">
      <alignment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83" fillId="0" borderId="31" xfId="2" applyFont="1" applyFill="1" applyBorder="1" applyAlignment="1">
      <alignment horizontal="justify"/>
    </xf>
    <xf numFmtId="2" fontId="83" fillId="0" borderId="31" xfId="2" applyNumberFormat="1" applyFont="1" applyFill="1" applyBorder="1" applyAlignment="1">
      <alignment horizontal="justify" vertical="top" wrapText="1"/>
    </xf>
    <xf numFmtId="0" fontId="2" fillId="0" borderId="1" xfId="0" applyFont="1" applyBorder="1" applyAlignment="1">
      <alignment horizontal="center" vertical="center"/>
    </xf>
    <xf numFmtId="14" fontId="11" fillId="0" borderId="1" xfId="2" applyNumberFormat="1" applyFont="1" applyFill="1" applyBorder="1"/>
    <xf numFmtId="0" fontId="0" fillId="0" borderId="3" xfId="0" applyFill="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40" fillId="0" borderId="32" xfId="2" applyFont="1" applyFill="1" applyBorder="1" applyAlignment="1">
      <alignment horizontal="left" vertical="top" wrapText="1"/>
    </xf>
    <xf numFmtId="176" fontId="0" fillId="0" borderId="1" xfId="0" applyNumberFormat="1" applyBorder="1" applyAlignment="1">
      <alignment horizontal="center" vertical="center"/>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11" fillId="30" borderId="1" xfId="62" applyFont="1" applyFill="1" applyBorder="1" applyAlignment="1">
      <alignment horizontal="center" vertical="center"/>
    </xf>
    <xf numFmtId="0" fontId="11" fillId="30" borderId="1" xfId="62" applyFont="1" applyFill="1" applyBorder="1" applyAlignment="1">
      <alignment horizontal="center" vertical="center" wrapText="1"/>
    </xf>
    <xf numFmtId="177" fontId="11" fillId="0" borderId="1" xfId="62" applyNumberFormat="1" applyFont="1" applyBorder="1" applyAlignment="1">
      <alignment horizontal="center" vertical="center"/>
    </xf>
    <xf numFmtId="0" fontId="11" fillId="30" borderId="1" xfId="6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0" fillId="0" borderId="0" xfId="1" applyFont="1" applyAlignment="1">
      <alignment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2" fontId="11" fillId="0" borderId="1" xfId="2" applyNumberFormat="1" applyFont="1" applyFill="1" applyBorder="1" applyAlignment="1">
      <alignment vertical="center" wrapText="1"/>
    </xf>
    <xf numFmtId="2" fontId="42" fillId="0" borderId="1" xfId="2" applyNumberFormat="1" applyFont="1" applyFill="1" applyBorder="1" applyAlignment="1">
      <alignment vertical="center" wrapText="1"/>
    </xf>
    <xf numFmtId="2" fontId="11" fillId="0" borderId="1" xfId="2" applyNumberFormat="1" applyFont="1" applyBorder="1" applyAlignment="1"/>
    <xf numFmtId="2" fontId="42" fillId="0" borderId="1" xfId="2" applyNumberFormat="1" applyFont="1" applyBorder="1" applyAlignment="1"/>
    <xf numFmtId="2" fontId="43" fillId="0" borderId="1" xfId="45" applyNumberFormat="1" applyFont="1" applyFill="1" applyBorder="1" applyAlignment="1">
      <alignment vertical="center" wrapText="1"/>
    </xf>
    <xf numFmtId="2" fontId="43" fillId="0" borderId="2" xfId="45" applyNumberFormat="1" applyFont="1" applyFill="1" applyBorder="1" applyAlignment="1">
      <alignment vertical="center" wrapText="1"/>
    </xf>
    <xf numFmtId="4" fontId="40" fillId="0" borderId="31"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1785192"/>
        <c:axId val="751785584"/>
      </c:lineChart>
      <c:catAx>
        <c:axId val="751785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1785584"/>
        <c:crosses val="autoZero"/>
        <c:auto val="1"/>
        <c:lblAlgn val="ctr"/>
        <c:lblOffset val="100"/>
        <c:noMultiLvlLbl val="0"/>
      </c:catAx>
      <c:valAx>
        <c:axId val="751785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1785192"/>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866_D_1866&#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866_D_186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D_1866</v>
          </cell>
        </row>
        <row r="15">
          <cell r="A15" t="str">
            <v>Строительство КЛ 15 кВ, строительство КЛ  0,4 кВ от ТП-новая (по ТЗ № 51.СРС.2009/ЗПЭС) в п. Шоссейное Гурьевского района</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Строительство КЛ 15 кВ, строительство КЛ  0,4 кВ от ТП-новая (по ТЗ № 51.СРС.2009/ЗПЭС) в п. Шоссейное Гурьевского района</v>
          </cell>
        </row>
        <row r="27">
          <cell r="C27" t="str">
            <v>Гурьевский муниципальный округ</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9" t="s">
        <v>496</v>
      </c>
      <c r="B5" s="359"/>
      <c r="C5" s="359"/>
      <c r="D5" s="175"/>
      <c r="E5" s="175"/>
      <c r="F5" s="175"/>
      <c r="G5" s="175"/>
      <c r="H5" s="175"/>
      <c r="I5" s="175"/>
      <c r="J5" s="175"/>
    </row>
    <row r="6" spans="1:22" s="12" customFormat="1" ht="18.75" x14ac:dyDescent="0.3">
      <c r="A6" s="17"/>
      <c r="F6" s="16"/>
      <c r="G6" s="16"/>
      <c r="H6" s="15"/>
    </row>
    <row r="7" spans="1:22" s="12" customFormat="1" ht="18.75" x14ac:dyDescent="0.2">
      <c r="A7" s="363" t="s">
        <v>10</v>
      </c>
      <c r="B7" s="363"/>
      <c r="C7" s="3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497</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0" t="s">
        <v>9</v>
      </c>
      <c r="B10" s="360"/>
      <c r="C10" s="3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555</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0" t="s">
        <v>8</v>
      </c>
      <c r="B13" s="360"/>
      <c r="C13" s="3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5" t="s">
        <v>499</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0" t="s">
        <v>7</v>
      </c>
      <c r="B16" s="360"/>
      <c r="C16" s="3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478</v>
      </c>
      <c r="B18" s="362"/>
      <c r="C18" s="3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324</v>
      </c>
      <c r="C22" s="41" t="s">
        <v>576</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568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6"/>
      <c r="B24" s="357"/>
      <c r="C24" s="358"/>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2" t="s">
        <v>425</v>
      </c>
      <c r="C25" s="36" t="s">
        <v>497</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2" t="s">
        <v>76</v>
      </c>
      <c r="C26" s="36" t="s">
        <v>498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2" t="s">
        <v>75</v>
      </c>
      <c r="C27" s="36" t="s">
        <v>500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2" t="s">
        <v>426</v>
      </c>
      <c r="C28" s="36" t="s">
        <v>501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2" t="s">
        <v>427</v>
      </c>
      <c r="C29" s="36" t="s">
        <v>501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2" t="s">
        <v>428</v>
      </c>
      <c r="C30" s="36" t="s">
        <v>501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429</v>
      </c>
      <c r="C31" s="36" t="s">
        <v>501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430</v>
      </c>
      <c r="C32" s="36" t="s">
        <v>560</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431</v>
      </c>
      <c r="C33" s="41" t="s">
        <v>561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447</v>
      </c>
      <c r="B34" s="41" t="s">
        <v>432</v>
      </c>
      <c r="C34" s="25" t="s">
        <v>560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435</v>
      </c>
      <c r="B35" s="41" t="s">
        <v>73</v>
      </c>
      <c r="C35" s="25" t="s">
        <v>501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448</v>
      </c>
      <c r="B36" s="41" t="s">
        <v>433</v>
      </c>
      <c r="C36" s="25" t="s">
        <v>501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436</v>
      </c>
      <c r="B37" s="41" t="s">
        <v>434</v>
      </c>
      <c r="C37" s="25" t="s">
        <v>560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449</v>
      </c>
      <c r="B38" s="41" t="s">
        <v>246</v>
      </c>
      <c r="C38" s="25" t="s">
        <v>501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6"/>
      <c r="B39" s="357"/>
      <c r="C39" s="358"/>
      <c r="D39" s="23"/>
      <c r="E39" s="23"/>
      <c r="F39" s="23"/>
      <c r="G39" s="23"/>
      <c r="H39" s="23"/>
      <c r="I39" s="23"/>
      <c r="J39" s="23"/>
      <c r="K39" s="23"/>
      <c r="L39" s="23"/>
      <c r="M39" s="23"/>
      <c r="N39" s="23"/>
      <c r="O39" s="23"/>
      <c r="P39" s="23"/>
      <c r="Q39" s="23"/>
      <c r="R39" s="23"/>
      <c r="S39" s="23"/>
      <c r="T39" s="23"/>
      <c r="U39" s="23"/>
      <c r="V39" s="23"/>
    </row>
    <row r="40" spans="1:22" ht="63" x14ac:dyDescent="0.25">
      <c r="A40" s="24" t="s">
        <v>437</v>
      </c>
      <c r="B40" s="41" t="s">
        <v>491</v>
      </c>
      <c r="C40" s="342" t="s">
        <v>567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450</v>
      </c>
      <c r="B41" s="41" t="s">
        <v>473</v>
      </c>
      <c r="C41" s="2" t="s">
        <v>560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438</v>
      </c>
      <c r="B42" s="41" t="s">
        <v>488</v>
      </c>
      <c r="C42" s="2" t="s">
        <v>560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453</v>
      </c>
      <c r="B43" s="41" t="s">
        <v>454</v>
      </c>
      <c r="C43" s="2" t="s">
        <v>562</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439</v>
      </c>
      <c r="B44" s="41" t="s">
        <v>479</v>
      </c>
      <c r="C44" s="2" t="s">
        <v>563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474</v>
      </c>
      <c r="B45" s="41" t="s">
        <v>480</v>
      </c>
      <c r="C45" s="2" t="s">
        <v>563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440</v>
      </c>
      <c r="B46" s="41" t="s">
        <v>481</v>
      </c>
      <c r="C46" s="2" t="s">
        <v>563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6"/>
      <c r="B47" s="357"/>
      <c r="C47" s="35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475</v>
      </c>
      <c r="B48" s="41" t="s">
        <v>489</v>
      </c>
      <c r="C48" s="185" t="str">
        <f>CONCATENATE('6.2. Паспорт фин осв ввод'!AB24," млн.руб.")</f>
        <v>0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441</v>
      </c>
      <c r="B49" s="41" t="s">
        <v>490</v>
      </c>
      <c r="C49" s="185" t="str">
        <f>CONCATENATE('6.2. Паспорт фин осв ввод'!AB30," млн.руб.")</f>
        <v>0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5" zoomScale="80" zoomScaleNormal="70" zoomScaleSheetLayoutView="80" workbookViewId="0">
      <selection activeCell="C24" sqref="C24"/>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6.7109375" style="67" customWidth="1"/>
    <col min="21" max="21" width="5.28515625" style="67" customWidth="1"/>
    <col min="22" max="22" width="8.5703125" style="67" customWidth="1"/>
    <col min="23" max="27" width="6.140625" style="67" customWidth="1"/>
    <col min="28" max="28" width="13.140625" style="67" customWidth="1"/>
    <col min="29" max="29" width="24.85546875" style="67" customWidth="1"/>
    <col min="30" max="16384" width="9.140625" style="67"/>
  </cols>
  <sheetData>
    <row r="1" spans="1:29" ht="18.75" x14ac:dyDescent="0.25">
      <c r="A1" s="68"/>
      <c r="B1" s="68"/>
      <c r="C1" s="68"/>
      <c r="D1" s="68"/>
      <c r="E1" s="68"/>
      <c r="F1" s="68"/>
      <c r="L1" s="68"/>
      <c r="M1" s="68"/>
      <c r="T1" s="68"/>
      <c r="U1" s="68"/>
      <c r="AC1" s="40" t="s">
        <v>70</v>
      </c>
    </row>
    <row r="2" spans="1:29" ht="18.75" x14ac:dyDescent="0.3">
      <c r="A2" s="68"/>
      <c r="B2" s="68"/>
      <c r="C2" s="68"/>
      <c r="D2" s="68"/>
      <c r="E2" s="68"/>
      <c r="F2" s="68"/>
      <c r="L2" s="68"/>
      <c r="M2" s="68"/>
      <c r="T2" s="68"/>
      <c r="U2" s="68"/>
      <c r="AC2" s="15" t="s">
        <v>11</v>
      </c>
    </row>
    <row r="3" spans="1:29" ht="18.75" x14ac:dyDescent="0.3">
      <c r="A3" s="68"/>
      <c r="B3" s="68"/>
      <c r="C3" s="68"/>
      <c r="D3" s="68"/>
      <c r="E3" s="68"/>
      <c r="F3" s="68"/>
      <c r="L3" s="68"/>
      <c r="M3" s="68"/>
      <c r="T3" s="68"/>
      <c r="U3" s="68"/>
      <c r="AC3" s="15" t="s">
        <v>69</v>
      </c>
    </row>
    <row r="4" spans="1:29"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68"/>
      <c r="B5" s="68"/>
      <c r="C5" s="68"/>
      <c r="D5" s="68"/>
      <c r="E5" s="68"/>
      <c r="F5" s="68"/>
      <c r="L5" s="68"/>
      <c r="M5" s="68"/>
      <c r="T5" s="68"/>
      <c r="U5" s="68"/>
      <c r="AC5" s="15"/>
    </row>
    <row r="6" spans="1:29"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91"/>
    </row>
    <row r="8" spans="1:29" x14ac:dyDescent="0.25">
      <c r="A8" s="366" t="str">
        <f>'1.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91"/>
    </row>
    <row r="11" spans="1:29" x14ac:dyDescent="0.25">
      <c r="A11" s="366" t="str">
        <f>'1. паспорт местоположение'!A12:C12</f>
        <v>D_1866</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row>
    <row r="14" spans="1:29" x14ac:dyDescent="0.25">
      <c r="A14" s="366" t="str">
        <f>'1. паспорт местоположение'!A15:C15</f>
        <v>Строительство КЛ 15 кВ, строительство КЛ  0,4 кВ от ТП-новая (по ТЗ № 51.СРС.2009/ЗПЭС) в п. Шоссейное Гурьевского района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row>
    <row r="15" spans="1:29" ht="15.75" customHeight="1"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38" t="s">
        <v>463</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435" t="s">
        <v>201</v>
      </c>
      <c r="B20" s="435" t="s">
        <v>200</v>
      </c>
      <c r="C20" s="424" t="s">
        <v>199</v>
      </c>
      <c r="D20" s="424"/>
      <c r="E20" s="437" t="s">
        <v>198</v>
      </c>
      <c r="F20" s="437"/>
      <c r="G20" s="435" t="s">
        <v>579</v>
      </c>
      <c r="H20" s="443">
        <v>2016</v>
      </c>
      <c r="I20" s="444"/>
      <c r="J20" s="444"/>
      <c r="K20" s="444"/>
      <c r="L20" s="443">
        <v>2017</v>
      </c>
      <c r="M20" s="444"/>
      <c r="N20" s="444"/>
      <c r="O20" s="444"/>
      <c r="P20" s="443">
        <v>2018</v>
      </c>
      <c r="Q20" s="444"/>
      <c r="R20" s="444"/>
      <c r="S20" s="444"/>
      <c r="T20" s="443">
        <v>2019</v>
      </c>
      <c r="U20" s="444"/>
      <c r="V20" s="444"/>
      <c r="W20" s="444"/>
      <c r="X20" s="443">
        <v>2020</v>
      </c>
      <c r="Y20" s="444"/>
      <c r="Z20" s="444"/>
      <c r="AA20" s="444"/>
      <c r="AB20" s="439" t="s">
        <v>197</v>
      </c>
      <c r="AC20" s="440"/>
      <c r="AD20" s="89"/>
      <c r="AE20" s="89"/>
      <c r="AF20" s="89"/>
    </row>
    <row r="21" spans="1:32" ht="99.75" customHeight="1" x14ac:dyDescent="0.25">
      <c r="A21" s="436"/>
      <c r="B21" s="436"/>
      <c r="C21" s="424"/>
      <c r="D21" s="424"/>
      <c r="E21" s="437"/>
      <c r="F21" s="437"/>
      <c r="G21" s="436"/>
      <c r="H21" s="424" t="s">
        <v>3</v>
      </c>
      <c r="I21" s="424"/>
      <c r="J21" s="424" t="s">
        <v>580</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41"/>
      <c r="AC21" s="442"/>
    </row>
    <row r="22" spans="1:32" ht="89.25" customHeight="1" x14ac:dyDescent="0.25">
      <c r="A22" s="431"/>
      <c r="B22" s="431"/>
      <c r="C22" s="86" t="s">
        <v>3</v>
      </c>
      <c r="D22" s="86" t="s">
        <v>194</v>
      </c>
      <c r="E22" s="88" t="s">
        <v>577</v>
      </c>
      <c r="F22" s="88" t="s">
        <v>578</v>
      </c>
      <c r="G22" s="431"/>
      <c r="H22" s="87" t="s">
        <v>442</v>
      </c>
      <c r="I22" s="87" t="s">
        <v>443</v>
      </c>
      <c r="J22" s="87" t="s">
        <v>442</v>
      </c>
      <c r="K22" s="87" t="s">
        <v>443</v>
      </c>
      <c r="L22" s="87" t="s">
        <v>442</v>
      </c>
      <c r="M22" s="87" t="s">
        <v>443</v>
      </c>
      <c r="N22" s="87" t="s">
        <v>442</v>
      </c>
      <c r="O22" s="87" t="s">
        <v>443</v>
      </c>
      <c r="P22" s="87" t="s">
        <v>442</v>
      </c>
      <c r="Q22" s="87" t="s">
        <v>443</v>
      </c>
      <c r="R22" s="87" t="s">
        <v>442</v>
      </c>
      <c r="S22" s="87" t="s">
        <v>443</v>
      </c>
      <c r="T22" s="87" t="s">
        <v>442</v>
      </c>
      <c r="U22" s="87" t="s">
        <v>443</v>
      </c>
      <c r="V22" s="87" t="s">
        <v>442</v>
      </c>
      <c r="W22" s="87" t="s">
        <v>443</v>
      </c>
      <c r="X22" s="87" t="s">
        <v>442</v>
      </c>
      <c r="Y22" s="87" t="s">
        <v>443</v>
      </c>
      <c r="Z22" s="87" t="s">
        <v>442</v>
      </c>
      <c r="AA22" s="87" t="s">
        <v>443</v>
      </c>
      <c r="AB22" s="86" t="s">
        <v>195</v>
      </c>
      <c r="AC22" s="86" t="s">
        <v>194</v>
      </c>
    </row>
    <row r="23" spans="1:32" ht="19.5" customHeight="1" x14ac:dyDescent="0.25">
      <c r="A23" s="79">
        <v>1</v>
      </c>
      <c r="B23" s="79">
        <v>2</v>
      </c>
      <c r="C23" s="79">
        <v>3</v>
      </c>
      <c r="D23" s="79">
        <v>4</v>
      </c>
      <c r="E23" s="79">
        <v>5</v>
      </c>
      <c r="F23" s="79">
        <v>6</v>
      </c>
      <c r="G23" s="167">
        <v>7</v>
      </c>
      <c r="H23" s="167">
        <v>8</v>
      </c>
      <c r="I23" s="167">
        <v>9</v>
      </c>
      <c r="J23" s="167">
        <v>10</v>
      </c>
      <c r="K23" s="167">
        <v>11</v>
      </c>
      <c r="L23" s="355">
        <v>12</v>
      </c>
      <c r="M23" s="355">
        <v>13</v>
      </c>
      <c r="N23" s="355">
        <v>14</v>
      </c>
      <c r="O23" s="355">
        <v>15</v>
      </c>
      <c r="P23" s="355">
        <v>16</v>
      </c>
      <c r="Q23" s="355">
        <v>17</v>
      </c>
      <c r="R23" s="355">
        <v>18</v>
      </c>
      <c r="S23" s="355">
        <v>19</v>
      </c>
      <c r="T23" s="355">
        <v>20</v>
      </c>
      <c r="U23" s="355">
        <v>21</v>
      </c>
      <c r="V23" s="355">
        <v>22</v>
      </c>
      <c r="W23" s="355">
        <v>23</v>
      </c>
      <c r="X23" s="355">
        <v>24</v>
      </c>
      <c r="Y23" s="355">
        <v>25</v>
      </c>
      <c r="Z23" s="355">
        <v>26</v>
      </c>
      <c r="AA23" s="355">
        <v>27</v>
      </c>
      <c r="AB23" s="355">
        <v>28</v>
      </c>
      <c r="AC23" s="355">
        <v>29</v>
      </c>
    </row>
    <row r="24" spans="1:32" ht="47.25" customHeight="1" x14ac:dyDescent="0.25">
      <c r="A24" s="84">
        <v>1</v>
      </c>
      <c r="B24" s="83" t="s">
        <v>193</v>
      </c>
      <c r="C24" s="482">
        <v>0</v>
      </c>
      <c r="D24" s="482">
        <v>0</v>
      </c>
      <c r="E24" s="482">
        <v>0</v>
      </c>
      <c r="F24" s="482">
        <v>0</v>
      </c>
      <c r="G24" s="482">
        <v>0.74982199999999999</v>
      </c>
      <c r="H24" s="482">
        <v>0</v>
      </c>
      <c r="I24" s="482">
        <v>0</v>
      </c>
      <c r="J24" s="482">
        <v>0</v>
      </c>
      <c r="K24" s="482">
        <v>0</v>
      </c>
      <c r="L24" s="482">
        <v>0</v>
      </c>
      <c r="M24" s="482">
        <v>0</v>
      </c>
      <c r="N24" s="482">
        <v>0</v>
      </c>
      <c r="O24" s="482">
        <v>0</v>
      </c>
      <c r="P24" s="482">
        <v>0</v>
      </c>
      <c r="Q24" s="482">
        <v>0</v>
      </c>
      <c r="R24" s="482">
        <v>0</v>
      </c>
      <c r="S24" s="482">
        <v>0</v>
      </c>
      <c r="T24" s="482">
        <v>0</v>
      </c>
      <c r="U24" s="482">
        <v>0</v>
      </c>
      <c r="V24" s="482">
        <v>0</v>
      </c>
      <c r="W24" s="482">
        <v>0</v>
      </c>
      <c r="X24" s="482">
        <v>0</v>
      </c>
      <c r="Y24" s="482">
        <v>0</v>
      </c>
      <c r="Z24" s="482">
        <v>0</v>
      </c>
      <c r="AA24" s="482">
        <v>0</v>
      </c>
      <c r="AB24" s="482">
        <f>H24+L24+P24+T24+X24</f>
        <v>0</v>
      </c>
      <c r="AC24" s="482">
        <v>0</v>
      </c>
    </row>
    <row r="25" spans="1:32" ht="24" customHeight="1" x14ac:dyDescent="0.25">
      <c r="A25" s="81" t="s">
        <v>192</v>
      </c>
      <c r="B25" s="52" t="s">
        <v>191</v>
      </c>
      <c r="C25" s="482">
        <v>0</v>
      </c>
      <c r="D25" s="482">
        <v>0</v>
      </c>
      <c r="E25" s="483">
        <v>0</v>
      </c>
      <c r="F25" s="483">
        <v>0</v>
      </c>
      <c r="G25" s="481">
        <v>0</v>
      </c>
      <c r="H25" s="481">
        <v>0</v>
      </c>
      <c r="I25" s="481">
        <v>0</v>
      </c>
      <c r="J25" s="481">
        <v>0</v>
      </c>
      <c r="K25" s="481">
        <v>0</v>
      </c>
      <c r="L25" s="481">
        <v>0</v>
      </c>
      <c r="M25" s="481">
        <v>0</v>
      </c>
      <c r="N25" s="481">
        <v>0</v>
      </c>
      <c r="O25" s="481">
        <v>0</v>
      </c>
      <c r="P25" s="481">
        <v>0</v>
      </c>
      <c r="Q25" s="481">
        <v>0</v>
      </c>
      <c r="R25" s="481">
        <v>0</v>
      </c>
      <c r="S25" s="481">
        <v>0</v>
      </c>
      <c r="T25" s="481">
        <v>0</v>
      </c>
      <c r="U25" s="481">
        <v>0</v>
      </c>
      <c r="V25" s="481">
        <v>0</v>
      </c>
      <c r="W25" s="481">
        <v>0</v>
      </c>
      <c r="X25" s="481">
        <v>0</v>
      </c>
      <c r="Y25" s="481">
        <v>0</v>
      </c>
      <c r="Z25" s="481">
        <v>0</v>
      </c>
      <c r="AA25" s="481">
        <v>0</v>
      </c>
      <c r="AB25" s="482">
        <f t="shared" ref="AB25:AB64" si="0">H25+L25+P25+T25+X25</f>
        <v>0</v>
      </c>
      <c r="AC25" s="484">
        <v>0</v>
      </c>
    </row>
    <row r="26" spans="1:32" x14ac:dyDescent="0.25">
      <c r="A26" s="81" t="s">
        <v>190</v>
      </c>
      <c r="B26" s="52" t="s">
        <v>189</v>
      </c>
      <c r="C26" s="482">
        <v>0</v>
      </c>
      <c r="D26" s="482">
        <v>0</v>
      </c>
      <c r="E26" s="481">
        <v>0</v>
      </c>
      <c r="F26" s="481">
        <v>0</v>
      </c>
      <c r="G26" s="481">
        <v>0</v>
      </c>
      <c r="H26" s="481">
        <v>0</v>
      </c>
      <c r="I26" s="481">
        <v>0</v>
      </c>
      <c r="J26" s="481">
        <v>0</v>
      </c>
      <c r="K26" s="481">
        <v>0</v>
      </c>
      <c r="L26" s="481">
        <v>0</v>
      </c>
      <c r="M26" s="481">
        <v>0</v>
      </c>
      <c r="N26" s="481">
        <v>0</v>
      </c>
      <c r="O26" s="481">
        <v>0</v>
      </c>
      <c r="P26" s="481">
        <v>0</v>
      </c>
      <c r="Q26" s="481">
        <v>0</v>
      </c>
      <c r="R26" s="481">
        <v>0</v>
      </c>
      <c r="S26" s="481">
        <v>0</v>
      </c>
      <c r="T26" s="481">
        <v>0</v>
      </c>
      <c r="U26" s="481">
        <v>0</v>
      </c>
      <c r="V26" s="481">
        <v>0</v>
      </c>
      <c r="W26" s="481">
        <v>0</v>
      </c>
      <c r="X26" s="481">
        <v>0</v>
      </c>
      <c r="Y26" s="481">
        <v>0</v>
      </c>
      <c r="Z26" s="481">
        <v>0</v>
      </c>
      <c r="AA26" s="481">
        <v>0</v>
      </c>
      <c r="AB26" s="482">
        <f t="shared" si="0"/>
        <v>0</v>
      </c>
      <c r="AC26" s="484">
        <v>0</v>
      </c>
    </row>
    <row r="27" spans="1:32" ht="31.5" x14ac:dyDescent="0.25">
      <c r="A27" s="81" t="s">
        <v>188</v>
      </c>
      <c r="B27" s="52" t="s">
        <v>398</v>
      </c>
      <c r="C27" s="482">
        <v>0</v>
      </c>
      <c r="D27" s="482">
        <v>0</v>
      </c>
      <c r="E27" s="481">
        <v>0</v>
      </c>
      <c r="F27" s="481">
        <v>0</v>
      </c>
      <c r="G27" s="481">
        <v>0.63699799999999995</v>
      </c>
      <c r="H27" s="481">
        <v>0</v>
      </c>
      <c r="I27" s="481">
        <v>0</v>
      </c>
      <c r="J27" s="481">
        <v>0</v>
      </c>
      <c r="K27" s="481">
        <v>0</v>
      </c>
      <c r="L27" s="481">
        <v>0</v>
      </c>
      <c r="M27" s="481">
        <v>0</v>
      </c>
      <c r="N27" s="481">
        <v>0</v>
      </c>
      <c r="O27" s="481">
        <v>0</v>
      </c>
      <c r="P27" s="481">
        <v>0</v>
      </c>
      <c r="Q27" s="481">
        <v>0</v>
      </c>
      <c r="R27" s="481">
        <v>0</v>
      </c>
      <c r="S27" s="481">
        <v>0</v>
      </c>
      <c r="T27" s="481">
        <v>0</v>
      </c>
      <c r="U27" s="481">
        <v>0</v>
      </c>
      <c r="V27" s="481">
        <v>0</v>
      </c>
      <c r="W27" s="481">
        <v>0</v>
      </c>
      <c r="X27" s="481">
        <v>0</v>
      </c>
      <c r="Y27" s="481">
        <v>0</v>
      </c>
      <c r="Z27" s="481">
        <v>0</v>
      </c>
      <c r="AA27" s="481">
        <v>0</v>
      </c>
      <c r="AB27" s="482">
        <f t="shared" si="0"/>
        <v>0</v>
      </c>
      <c r="AC27" s="484">
        <v>0</v>
      </c>
    </row>
    <row r="28" spans="1:32" x14ac:dyDescent="0.25">
      <c r="A28" s="81" t="s">
        <v>187</v>
      </c>
      <c r="B28" s="52" t="s">
        <v>186</v>
      </c>
      <c r="C28" s="482">
        <v>0</v>
      </c>
      <c r="D28" s="482">
        <v>0</v>
      </c>
      <c r="E28" s="481">
        <v>0</v>
      </c>
      <c r="F28" s="481">
        <v>0</v>
      </c>
      <c r="G28" s="481">
        <v>0</v>
      </c>
      <c r="H28" s="481">
        <v>0</v>
      </c>
      <c r="I28" s="481">
        <v>0</v>
      </c>
      <c r="J28" s="481">
        <v>0</v>
      </c>
      <c r="K28" s="481">
        <v>0</v>
      </c>
      <c r="L28" s="481">
        <v>0</v>
      </c>
      <c r="M28" s="481">
        <v>0</v>
      </c>
      <c r="N28" s="481">
        <v>0</v>
      </c>
      <c r="O28" s="481">
        <v>0</v>
      </c>
      <c r="P28" s="481">
        <v>0</v>
      </c>
      <c r="Q28" s="481">
        <v>0</v>
      </c>
      <c r="R28" s="481">
        <v>0</v>
      </c>
      <c r="S28" s="481">
        <v>0</v>
      </c>
      <c r="T28" s="481">
        <v>0</v>
      </c>
      <c r="U28" s="481">
        <v>0</v>
      </c>
      <c r="V28" s="481">
        <v>0</v>
      </c>
      <c r="W28" s="481">
        <v>0</v>
      </c>
      <c r="X28" s="481">
        <v>0</v>
      </c>
      <c r="Y28" s="481">
        <v>0</v>
      </c>
      <c r="Z28" s="481">
        <v>0</v>
      </c>
      <c r="AA28" s="481">
        <v>0</v>
      </c>
      <c r="AB28" s="482">
        <f t="shared" si="0"/>
        <v>0</v>
      </c>
      <c r="AC28" s="484">
        <v>0</v>
      </c>
    </row>
    <row r="29" spans="1:32" x14ac:dyDescent="0.25">
      <c r="A29" s="81" t="s">
        <v>185</v>
      </c>
      <c r="B29" s="85" t="s">
        <v>184</v>
      </c>
      <c r="C29" s="482">
        <v>0</v>
      </c>
      <c r="D29" s="482">
        <v>0</v>
      </c>
      <c r="E29" s="481">
        <v>0</v>
      </c>
      <c r="F29" s="481">
        <v>0</v>
      </c>
      <c r="G29" s="481">
        <v>0.11282399999999999</v>
      </c>
      <c r="H29" s="481">
        <v>0</v>
      </c>
      <c r="I29" s="481">
        <v>0</v>
      </c>
      <c r="J29" s="481">
        <v>0</v>
      </c>
      <c r="K29" s="481">
        <v>0</v>
      </c>
      <c r="L29" s="481">
        <v>0</v>
      </c>
      <c r="M29" s="481">
        <v>0</v>
      </c>
      <c r="N29" s="481">
        <v>0</v>
      </c>
      <c r="O29" s="481">
        <v>0</v>
      </c>
      <c r="P29" s="481">
        <v>0</v>
      </c>
      <c r="Q29" s="481">
        <v>0</v>
      </c>
      <c r="R29" s="481">
        <v>0</v>
      </c>
      <c r="S29" s="481">
        <v>0</v>
      </c>
      <c r="T29" s="481">
        <v>0</v>
      </c>
      <c r="U29" s="481">
        <v>0</v>
      </c>
      <c r="V29" s="481">
        <v>0</v>
      </c>
      <c r="W29" s="481">
        <v>0</v>
      </c>
      <c r="X29" s="481">
        <v>0</v>
      </c>
      <c r="Y29" s="481">
        <v>0</v>
      </c>
      <c r="Z29" s="481">
        <v>0</v>
      </c>
      <c r="AA29" s="481">
        <v>0</v>
      </c>
      <c r="AB29" s="482">
        <f t="shared" si="0"/>
        <v>0</v>
      </c>
      <c r="AC29" s="484">
        <v>0</v>
      </c>
    </row>
    <row r="30" spans="1:32" ht="47.25" x14ac:dyDescent="0.25">
      <c r="A30" s="84" t="s">
        <v>64</v>
      </c>
      <c r="B30" s="83" t="s">
        <v>183</v>
      </c>
      <c r="C30" s="482">
        <v>0</v>
      </c>
      <c r="D30" s="482">
        <v>0</v>
      </c>
      <c r="E30" s="482">
        <v>0</v>
      </c>
      <c r="F30" s="482">
        <v>0</v>
      </c>
      <c r="G30" s="482">
        <v>1.0198E-2</v>
      </c>
      <c r="H30" s="482">
        <v>0</v>
      </c>
      <c r="I30" s="482">
        <v>0</v>
      </c>
      <c r="J30" s="482">
        <v>0</v>
      </c>
      <c r="K30" s="482">
        <v>0</v>
      </c>
      <c r="L30" s="482">
        <v>0</v>
      </c>
      <c r="M30" s="482">
        <v>0</v>
      </c>
      <c r="N30" s="482">
        <v>0</v>
      </c>
      <c r="O30" s="482">
        <v>0</v>
      </c>
      <c r="P30" s="482">
        <v>0</v>
      </c>
      <c r="Q30" s="482">
        <v>0</v>
      </c>
      <c r="R30" s="482">
        <v>0</v>
      </c>
      <c r="S30" s="482">
        <v>0</v>
      </c>
      <c r="T30" s="482">
        <v>0</v>
      </c>
      <c r="U30" s="482">
        <v>0</v>
      </c>
      <c r="V30" s="482">
        <v>0</v>
      </c>
      <c r="W30" s="482">
        <v>0</v>
      </c>
      <c r="X30" s="482">
        <v>0</v>
      </c>
      <c r="Y30" s="482">
        <v>0</v>
      </c>
      <c r="Z30" s="482">
        <v>0</v>
      </c>
      <c r="AA30" s="482">
        <v>0</v>
      </c>
      <c r="AB30" s="482">
        <f t="shared" si="0"/>
        <v>0</v>
      </c>
      <c r="AC30" s="482">
        <v>0</v>
      </c>
    </row>
    <row r="31" spans="1:32" x14ac:dyDescent="0.25">
      <c r="A31" s="84" t="s">
        <v>182</v>
      </c>
      <c r="B31" s="52" t="s">
        <v>181</v>
      </c>
      <c r="C31" s="482">
        <v>0</v>
      </c>
      <c r="D31" s="482">
        <v>0</v>
      </c>
      <c r="E31" s="481">
        <v>0</v>
      </c>
      <c r="F31" s="481">
        <v>0</v>
      </c>
      <c r="G31" s="481">
        <v>0</v>
      </c>
      <c r="H31" s="481">
        <v>0</v>
      </c>
      <c r="I31" s="481">
        <v>0</v>
      </c>
      <c r="J31" s="481">
        <v>0</v>
      </c>
      <c r="K31" s="481">
        <v>0</v>
      </c>
      <c r="L31" s="481">
        <v>0</v>
      </c>
      <c r="M31" s="481">
        <v>0</v>
      </c>
      <c r="N31" s="481">
        <v>0</v>
      </c>
      <c r="O31" s="481">
        <v>0</v>
      </c>
      <c r="P31" s="481">
        <v>0</v>
      </c>
      <c r="Q31" s="481">
        <v>0</v>
      </c>
      <c r="R31" s="481">
        <v>0</v>
      </c>
      <c r="S31" s="481">
        <v>0</v>
      </c>
      <c r="T31" s="481">
        <v>0</v>
      </c>
      <c r="U31" s="481">
        <v>0</v>
      </c>
      <c r="V31" s="481">
        <v>0</v>
      </c>
      <c r="W31" s="481">
        <v>0</v>
      </c>
      <c r="X31" s="481">
        <v>0</v>
      </c>
      <c r="Y31" s="481">
        <v>0</v>
      </c>
      <c r="Z31" s="481">
        <v>0</v>
      </c>
      <c r="AA31" s="481">
        <v>0</v>
      </c>
      <c r="AB31" s="482">
        <f t="shared" si="0"/>
        <v>0</v>
      </c>
      <c r="AC31" s="484">
        <v>0</v>
      </c>
    </row>
    <row r="32" spans="1:32" ht="31.5" x14ac:dyDescent="0.25">
      <c r="A32" s="84" t="s">
        <v>180</v>
      </c>
      <c r="B32" s="52" t="s">
        <v>179</v>
      </c>
      <c r="C32" s="482">
        <v>0</v>
      </c>
      <c r="D32" s="482">
        <v>0</v>
      </c>
      <c r="E32" s="481">
        <v>0</v>
      </c>
      <c r="F32" s="481">
        <v>0</v>
      </c>
      <c r="G32" s="481">
        <v>0</v>
      </c>
      <c r="H32" s="481">
        <v>0</v>
      </c>
      <c r="I32" s="481">
        <v>0</v>
      </c>
      <c r="J32" s="481">
        <v>0</v>
      </c>
      <c r="K32" s="481">
        <v>0</v>
      </c>
      <c r="L32" s="481">
        <v>0</v>
      </c>
      <c r="M32" s="481">
        <v>0</v>
      </c>
      <c r="N32" s="481">
        <v>0</v>
      </c>
      <c r="O32" s="481">
        <v>0</v>
      </c>
      <c r="P32" s="481">
        <v>0</v>
      </c>
      <c r="Q32" s="481">
        <v>0</v>
      </c>
      <c r="R32" s="481">
        <v>0</v>
      </c>
      <c r="S32" s="481">
        <v>0</v>
      </c>
      <c r="T32" s="481">
        <v>0</v>
      </c>
      <c r="U32" s="481">
        <v>0</v>
      </c>
      <c r="V32" s="481">
        <v>0</v>
      </c>
      <c r="W32" s="481">
        <v>0</v>
      </c>
      <c r="X32" s="481">
        <v>0</v>
      </c>
      <c r="Y32" s="481">
        <v>0</v>
      </c>
      <c r="Z32" s="481">
        <v>0</v>
      </c>
      <c r="AA32" s="481">
        <v>0</v>
      </c>
      <c r="AB32" s="482">
        <f t="shared" si="0"/>
        <v>0</v>
      </c>
      <c r="AC32" s="484">
        <v>0</v>
      </c>
    </row>
    <row r="33" spans="1:29" x14ac:dyDescent="0.25">
      <c r="A33" s="84" t="s">
        <v>178</v>
      </c>
      <c r="B33" s="52" t="s">
        <v>177</v>
      </c>
      <c r="C33" s="482">
        <v>0</v>
      </c>
      <c r="D33" s="482">
        <v>0</v>
      </c>
      <c r="E33" s="481">
        <v>0</v>
      </c>
      <c r="F33" s="481">
        <v>0</v>
      </c>
      <c r="G33" s="481">
        <v>0</v>
      </c>
      <c r="H33" s="481">
        <v>0</v>
      </c>
      <c r="I33" s="481">
        <v>0</v>
      </c>
      <c r="J33" s="481">
        <v>0</v>
      </c>
      <c r="K33" s="481">
        <v>0</v>
      </c>
      <c r="L33" s="481">
        <v>0</v>
      </c>
      <c r="M33" s="481">
        <v>0</v>
      </c>
      <c r="N33" s="481">
        <v>0</v>
      </c>
      <c r="O33" s="481">
        <v>0</v>
      </c>
      <c r="P33" s="481">
        <v>0</v>
      </c>
      <c r="Q33" s="481">
        <v>0</v>
      </c>
      <c r="R33" s="481">
        <v>0</v>
      </c>
      <c r="S33" s="481">
        <v>0</v>
      </c>
      <c r="T33" s="481">
        <v>0</v>
      </c>
      <c r="U33" s="481">
        <v>0</v>
      </c>
      <c r="V33" s="481">
        <v>0</v>
      </c>
      <c r="W33" s="481">
        <v>0</v>
      </c>
      <c r="X33" s="481">
        <v>0</v>
      </c>
      <c r="Y33" s="481">
        <v>0</v>
      </c>
      <c r="Z33" s="481">
        <v>0</v>
      </c>
      <c r="AA33" s="481">
        <v>0</v>
      </c>
      <c r="AB33" s="482">
        <f t="shared" si="0"/>
        <v>0</v>
      </c>
      <c r="AC33" s="484">
        <v>0</v>
      </c>
    </row>
    <row r="34" spans="1:29" x14ac:dyDescent="0.25">
      <c r="A34" s="84" t="s">
        <v>176</v>
      </c>
      <c r="B34" s="52" t="s">
        <v>175</v>
      </c>
      <c r="C34" s="482">
        <v>0</v>
      </c>
      <c r="D34" s="482">
        <v>0</v>
      </c>
      <c r="E34" s="481">
        <v>0</v>
      </c>
      <c r="F34" s="481">
        <v>0</v>
      </c>
      <c r="G34" s="481">
        <f>G30-G31-G32-G33</f>
        <v>1.0198E-2</v>
      </c>
      <c r="H34" s="481">
        <v>0</v>
      </c>
      <c r="I34" s="481">
        <v>0</v>
      </c>
      <c r="J34" s="481">
        <v>0</v>
      </c>
      <c r="K34" s="481">
        <v>0</v>
      </c>
      <c r="L34" s="481">
        <v>0</v>
      </c>
      <c r="M34" s="481">
        <v>0</v>
      </c>
      <c r="N34" s="481">
        <v>0</v>
      </c>
      <c r="O34" s="481">
        <v>0</v>
      </c>
      <c r="P34" s="481">
        <v>0</v>
      </c>
      <c r="Q34" s="481">
        <v>0</v>
      </c>
      <c r="R34" s="481">
        <v>0</v>
      </c>
      <c r="S34" s="481">
        <v>0</v>
      </c>
      <c r="T34" s="481">
        <v>0</v>
      </c>
      <c r="U34" s="481">
        <v>0</v>
      </c>
      <c r="V34" s="481">
        <v>0</v>
      </c>
      <c r="W34" s="481">
        <v>0</v>
      </c>
      <c r="X34" s="481">
        <v>0</v>
      </c>
      <c r="Y34" s="481">
        <v>0</v>
      </c>
      <c r="Z34" s="481">
        <v>0</v>
      </c>
      <c r="AA34" s="481">
        <v>0</v>
      </c>
      <c r="AB34" s="482">
        <f t="shared" si="0"/>
        <v>0</v>
      </c>
      <c r="AC34" s="484">
        <v>0</v>
      </c>
    </row>
    <row r="35" spans="1:29" ht="31.5" x14ac:dyDescent="0.25">
      <c r="A35" s="84" t="s">
        <v>63</v>
      </c>
      <c r="B35" s="83" t="s">
        <v>174</v>
      </c>
      <c r="C35" s="482">
        <v>0</v>
      </c>
      <c r="D35" s="482">
        <v>0</v>
      </c>
      <c r="E35" s="482">
        <v>0</v>
      </c>
      <c r="F35" s="482">
        <v>0</v>
      </c>
      <c r="G35" s="482">
        <v>0</v>
      </c>
      <c r="H35" s="482">
        <v>0</v>
      </c>
      <c r="I35" s="482">
        <v>0</v>
      </c>
      <c r="J35" s="482">
        <v>0</v>
      </c>
      <c r="K35" s="482">
        <v>0</v>
      </c>
      <c r="L35" s="482">
        <v>0</v>
      </c>
      <c r="M35" s="482">
        <v>0</v>
      </c>
      <c r="N35" s="482">
        <v>0</v>
      </c>
      <c r="O35" s="482">
        <v>0</v>
      </c>
      <c r="P35" s="482">
        <v>0</v>
      </c>
      <c r="Q35" s="482">
        <v>0</v>
      </c>
      <c r="R35" s="482">
        <v>0</v>
      </c>
      <c r="S35" s="482">
        <v>0</v>
      </c>
      <c r="T35" s="482">
        <v>0</v>
      </c>
      <c r="U35" s="482">
        <v>0</v>
      </c>
      <c r="V35" s="482">
        <v>0</v>
      </c>
      <c r="W35" s="482">
        <v>0</v>
      </c>
      <c r="X35" s="482">
        <v>0</v>
      </c>
      <c r="Y35" s="482">
        <v>0</v>
      </c>
      <c r="Z35" s="482">
        <v>0</v>
      </c>
      <c r="AA35" s="482">
        <v>0</v>
      </c>
      <c r="AB35" s="482">
        <f t="shared" si="0"/>
        <v>0</v>
      </c>
      <c r="AC35" s="482">
        <v>0</v>
      </c>
    </row>
    <row r="36" spans="1:29" ht="31.5" x14ac:dyDescent="0.25">
      <c r="A36" s="81" t="s">
        <v>173</v>
      </c>
      <c r="B36" s="80" t="s">
        <v>172</v>
      </c>
      <c r="C36" s="485">
        <v>0</v>
      </c>
      <c r="D36" s="485">
        <v>0</v>
      </c>
      <c r="E36" s="481">
        <v>0</v>
      </c>
      <c r="F36" s="481">
        <v>0</v>
      </c>
      <c r="G36" s="481">
        <v>0</v>
      </c>
      <c r="H36" s="481">
        <v>0</v>
      </c>
      <c r="I36" s="481">
        <v>0</v>
      </c>
      <c r="J36" s="481">
        <v>0</v>
      </c>
      <c r="K36" s="481">
        <v>0</v>
      </c>
      <c r="L36" s="481">
        <v>0</v>
      </c>
      <c r="M36" s="481">
        <v>0</v>
      </c>
      <c r="N36" s="481">
        <v>0</v>
      </c>
      <c r="O36" s="481">
        <v>0</v>
      </c>
      <c r="P36" s="481">
        <v>0</v>
      </c>
      <c r="Q36" s="481">
        <v>0</v>
      </c>
      <c r="R36" s="481">
        <v>0</v>
      </c>
      <c r="S36" s="481">
        <v>0</v>
      </c>
      <c r="T36" s="481">
        <v>0</v>
      </c>
      <c r="U36" s="481">
        <v>0</v>
      </c>
      <c r="V36" s="481">
        <v>0</v>
      </c>
      <c r="W36" s="481">
        <v>0</v>
      </c>
      <c r="X36" s="481">
        <v>0</v>
      </c>
      <c r="Y36" s="481">
        <v>0</v>
      </c>
      <c r="Z36" s="481">
        <v>0</v>
      </c>
      <c r="AA36" s="481">
        <v>0</v>
      </c>
      <c r="AB36" s="482">
        <f t="shared" si="0"/>
        <v>0</v>
      </c>
      <c r="AC36" s="484">
        <v>0</v>
      </c>
    </row>
    <row r="37" spans="1:29" x14ac:dyDescent="0.25">
      <c r="A37" s="81" t="s">
        <v>171</v>
      </c>
      <c r="B37" s="80" t="s">
        <v>161</v>
      </c>
      <c r="C37" s="485">
        <v>0</v>
      </c>
      <c r="D37" s="485">
        <v>0</v>
      </c>
      <c r="E37" s="481">
        <v>0</v>
      </c>
      <c r="F37" s="481">
        <v>0</v>
      </c>
      <c r="G37" s="481">
        <v>0</v>
      </c>
      <c r="H37" s="481">
        <v>0</v>
      </c>
      <c r="I37" s="481">
        <v>0</v>
      </c>
      <c r="J37" s="481">
        <v>0</v>
      </c>
      <c r="K37" s="481">
        <v>0</v>
      </c>
      <c r="L37" s="481">
        <v>0</v>
      </c>
      <c r="M37" s="481">
        <v>0</v>
      </c>
      <c r="N37" s="481">
        <v>0</v>
      </c>
      <c r="O37" s="481">
        <v>0</v>
      </c>
      <c r="P37" s="481">
        <v>0</v>
      </c>
      <c r="Q37" s="481">
        <v>0</v>
      </c>
      <c r="R37" s="481">
        <v>0</v>
      </c>
      <c r="S37" s="481">
        <v>0</v>
      </c>
      <c r="T37" s="481">
        <v>0</v>
      </c>
      <c r="U37" s="481">
        <v>0</v>
      </c>
      <c r="V37" s="481">
        <v>0</v>
      </c>
      <c r="W37" s="481">
        <v>0</v>
      </c>
      <c r="X37" s="481">
        <v>0</v>
      </c>
      <c r="Y37" s="481">
        <v>0</v>
      </c>
      <c r="Z37" s="481">
        <v>0</v>
      </c>
      <c r="AA37" s="481">
        <v>0</v>
      </c>
      <c r="AB37" s="482">
        <f t="shared" si="0"/>
        <v>0</v>
      </c>
      <c r="AC37" s="484">
        <v>0</v>
      </c>
    </row>
    <row r="38" spans="1:29" x14ac:dyDescent="0.25">
      <c r="A38" s="81" t="s">
        <v>170</v>
      </c>
      <c r="B38" s="80" t="s">
        <v>159</v>
      </c>
      <c r="C38" s="485">
        <v>0</v>
      </c>
      <c r="D38" s="485">
        <v>0</v>
      </c>
      <c r="E38" s="481">
        <v>0</v>
      </c>
      <c r="F38" s="481">
        <v>0</v>
      </c>
      <c r="G38" s="481">
        <v>0</v>
      </c>
      <c r="H38" s="481">
        <v>0</v>
      </c>
      <c r="I38" s="481">
        <v>0</v>
      </c>
      <c r="J38" s="481">
        <v>0</v>
      </c>
      <c r="K38" s="481">
        <v>0</v>
      </c>
      <c r="L38" s="481">
        <v>0</v>
      </c>
      <c r="M38" s="481">
        <v>0</v>
      </c>
      <c r="N38" s="481">
        <v>0</v>
      </c>
      <c r="O38" s="481">
        <v>0</v>
      </c>
      <c r="P38" s="481">
        <v>0</v>
      </c>
      <c r="Q38" s="481">
        <v>0</v>
      </c>
      <c r="R38" s="481">
        <v>0</v>
      </c>
      <c r="S38" s="481">
        <v>0</v>
      </c>
      <c r="T38" s="481">
        <v>0</v>
      </c>
      <c r="U38" s="481">
        <v>0</v>
      </c>
      <c r="V38" s="481">
        <v>0</v>
      </c>
      <c r="W38" s="481">
        <v>0</v>
      </c>
      <c r="X38" s="481">
        <v>0</v>
      </c>
      <c r="Y38" s="481">
        <v>0</v>
      </c>
      <c r="Z38" s="481">
        <v>0</v>
      </c>
      <c r="AA38" s="481">
        <v>0</v>
      </c>
      <c r="AB38" s="482">
        <f t="shared" si="0"/>
        <v>0</v>
      </c>
      <c r="AC38" s="484">
        <v>0</v>
      </c>
    </row>
    <row r="39" spans="1:29" ht="31.5" x14ac:dyDescent="0.25">
      <c r="A39" s="81" t="s">
        <v>169</v>
      </c>
      <c r="B39" s="52" t="s">
        <v>157</v>
      </c>
      <c r="C39" s="482">
        <v>0</v>
      </c>
      <c r="D39" s="482">
        <v>0</v>
      </c>
      <c r="E39" s="481">
        <v>0</v>
      </c>
      <c r="F39" s="481">
        <v>0</v>
      </c>
      <c r="G39" s="481">
        <v>0</v>
      </c>
      <c r="H39" s="481">
        <v>0</v>
      </c>
      <c r="I39" s="481">
        <v>0</v>
      </c>
      <c r="J39" s="481">
        <v>0</v>
      </c>
      <c r="K39" s="481">
        <v>0</v>
      </c>
      <c r="L39" s="481">
        <v>0</v>
      </c>
      <c r="M39" s="481">
        <v>0</v>
      </c>
      <c r="N39" s="481">
        <v>0</v>
      </c>
      <c r="O39" s="481">
        <v>0</v>
      </c>
      <c r="P39" s="481">
        <v>0</v>
      </c>
      <c r="Q39" s="481">
        <v>0</v>
      </c>
      <c r="R39" s="481">
        <v>0</v>
      </c>
      <c r="S39" s="481">
        <v>0</v>
      </c>
      <c r="T39" s="481">
        <v>0</v>
      </c>
      <c r="U39" s="481">
        <v>0</v>
      </c>
      <c r="V39" s="481">
        <v>0</v>
      </c>
      <c r="W39" s="481">
        <v>0</v>
      </c>
      <c r="X39" s="481">
        <v>0</v>
      </c>
      <c r="Y39" s="481">
        <v>0</v>
      </c>
      <c r="Z39" s="481">
        <v>0</v>
      </c>
      <c r="AA39" s="481">
        <v>0</v>
      </c>
      <c r="AB39" s="482">
        <f t="shared" si="0"/>
        <v>0</v>
      </c>
      <c r="AC39" s="482">
        <v>0</v>
      </c>
    </row>
    <row r="40" spans="1:29" ht="31.5" x14ac:dyDescent="0.25">
      <c r="A40" s="81" t="s">
        <v>168</v>
      </c>
      <c r="B40" s="52" t="s">
        <v>155</v>
      </c>
      <c r="C40" s="482">
        <v>0</v>
      </c>
      <c r="D40" s="482">
        <v>0</v>
      </c>
      <c r="E40" s="481">
        <v>0</v>
      </c>
      <c r="F40" s="481">
        <v>0</v>
      </c>
      <c r="G40" s="481">
        <v>0</v>
      </c>
      <c r="H40" s="481">
        <v>0</v>
      </c>
      <c r="I40" s="481">
        <v>0</v>
      </c>
      <c r="J40" s="481">
        <v>0</v>
      </c>
      <c r="K40" s="481">
        <v>0</v>
      </c>
      <c r="L40" s="481">
        <v>0</v>
      </c>
      <c r="M40" s="481">
        <v>0</v>
      </c>
      <c r="N40" s="481">
        <v>0</v>
      </c>
      <c r="O40" s="481">
        <v>0</v>
      </c>
      <c r="P40" s="481">
        <v>0</v>
      </c>
      <c r="Q40" s="481">
        <v>0</v>
      </c>
      <c r="R40" s="481">
        <v>0</v>
      </c>
      <c r="S40" s="481">
        <v>0</v>
      </c>
      <c r="T40" s="481">
        <v>0</v>
      </c>
      <c r="U40" s="481">
        <v>0</v>
      </c>
      <c r="V40" s="481">
        <v>0</v>
      </c>
      <c r="W40" s="481">
        <v>0</v>
      </c>
      <c r="X40" s="481">
        <v>0</v>
      </c>
      <c r="Y40" s="481">
        <v>0</v>
      </c>
      <c r="Z40" s="481">
        <v>0</v>
      </c>
      <c r="AA40" s="481">
        <v>0</v>
      </c>
      <c r="AB40" s="482">
        <f t="shared" si="0"/>
        <v>0</v>
      </c>
      <c r="AC40" s="484">
        <v>0</v>
      </c>
    </row>
    <row r="41" spans="1:29" x14ac:dyDescent="0.25">
      <c r="A41" s="81" t="s">
        <v>167</v>
      </c>
      <c r="B41" s="52" t="s">
        <v>153</v>
      </c>
      <c r="C41" s="482">
        <v>0</v>
      </c>
      <c r="D41" s="482">
        <v>0</v>
      </c>
      <c r="E41" s="481">
        <v>0</v>
      </c>
      <c r="F41" s="481">
        <v>0</v>
      </c>
      <c r="G41" s="481">
        <v>0</v>
      </c>
      <c r="H41" s="481">
        <v>0</v>
      </c>
      <c r="I41" s="481">
        <v>0</v>
      </c>
      <c r="J41" s="481">
        <v>0</v>
      </c>
      <c r="K41" s="481">
        <v>0</v>
      </c>
      <c r="L41" s="481">
        <v>0</v>
      </c>
      <c r="M41" s="481">
        <v>0</v>
      </c>
      <c r="N41" s="481">
        <v>0</v>
      </c>
      <c r="O41" s="481">
        <v>0</v>
      </c>
      <c r="P41" s="481">
        <v>0</v>
      </c>
      <c r="Q41" s="481">
        <v>0</v>
      </c>
      <c r="R41" s="481">
        <v>0</v>
      </c>
      <c r="S41" s="481">
        <v>0</v>
      </c>
      <c r="T41" s="481">
        <v>0</v>
      </c>
      <c r="U41" s="481">
        <v>0</v>
      </c>
      <c r="V41" s="481">
        <v>0</v>
      </c>
      <c r="W41" s="481">
        <v>0</v>
      </c>
      <c r="X41" s="481">
        <v>0</v>
      </c>
      <c r="Y41" s="481">
        <v>0</v>
      </c>
      <c r="Z41" s="481">
        <v>0</v>
      </c>
      <c r="AA41" s="481">
        <v>0</v>
      </c>
      <c r="AB41" s="482">
        <f t="shared" si="0"/>
        <v>0</v>
      </c>
      <c r="AC41" s="482">
        <v>0</v>
      </c>
    </row>
    <row r="42" spans="1:29" ht="18.75" x14ac:dyDescent="0.25">
      <c r="A42" s="81" t="s">
        <v>166</v>
      </c>
      <c r="B42" s="80" t="s">
        <v>151</v>
      </c>
      <c r="C42" s="485">
        <v>0</v>
      </c>
      <c r="D42" s="485">
        <v>0</v>
      </c>
      <c r="E42" s="481">
        <v>0</v>
      </c>
      <c r="F42" s="481">
        <v>0</v>
      </c>
      <c r="G42" s="481">
        <v>0</v>
      </c>
      <c r="H42" s="481">
        <v>0</v>
      </c>
      <c r="I42" s="481">
        <v>0</v>
      </c>
      <c r="J42" s="481">
        <v>0</v>
      </c>
      <c r="K42" s="481">
        <v>0</v>
      </c>
      <c r="L42" s="481">
        <v>0</v>
      </c>
      <c r="M42" s="481">
        <v>0</v>
      </c>
      <c r="N42" s="481">
        <v>0</v>
      </c>
      <c r="O42" s="481">
        <v>0</v>
      </c>
      <c r="P42" s="481">
        <v>0</v>
      </c>
      <c r="Q42" s="481">
        <v>0</v>
      </c>
      <c r="R42" s="481">
        <v>0</v>
      </c>
      <c r="S42" s="481">
        <v>0</v>
      </c>
      <c r="T42" s="481">
        <v>0</v>
      </c>
      <c r="U42" s="481">
        <v>0</v>
      </c>
      <c r="V42" s="481">
        <v>0</v>
      </c>
      <c r="W42" s="481">
        <v>0</v>
      </c>
      <c r="X42" s="481">
        <v>0</v>
      </c>
      <c r="Y42" s="481">
        <v>0</v>
      </c>
      <c r="Z42" s="481">
        <v>0</v>
      </c>
      <c r="AA42" s="481">
        <v>0</v>
      </c>
      <c r="AB42" s="482">
        <f t="shared" si="0"/>
        <v>0</v>
      </c>
      <c r="AC42" s="484">
        <v>0</v>
      </c>
    </row>
    <row r="43" spans="1:29" x14ac:dyDescent="0.25">
      <c r="A43" s="84" t="s">
        <v>62</v>
      </c>
      <c r="B43" s="83" t="s">
        <v>165</v>
      </c>
      <c r="C43" s="482">
        <v>0</v>
      </c>
      <c r="D43" s="482">
        <v>0</v>
      </c>
      <c r="E43" s="482">
        <v>0</v>
      </c>
      <c r="F43" s="482">
        <v>0</v>
      </c>
      <c r="G43" s="482">
        <v>0</v>
      </c>
      <c r="H43" s="482">
        <v>0</v>
      </c>
      <c r="I43" s="482">
        <v>0</v>
      </c>
      <c r="J43" s="482">
        <v>0</v>
      </c>
      <c r="K43" s="482">
        <v>0</v>
      </c>
      <c r="L43" s="482">
        <v>0</v>
      </c>
      <c r="M43" s="482">
        <v>0</v>
      </c>
      <c r="N43" s="482">
        <v>0</v>
      </c>
      <c r="O43" s="482">
        <v>0</v>
      </c>
      <c r="P43" s="482">
        <v>0</v>
      </c>
      <c r="Q43" s="482">
        <v>0</v>
      </c>
      <c r="R43" s="482">
        <v>0</v>
      </c>
      <c r="S43" s="482">
        <v>0</v>
      </c>
      <c r="T43" s="482">
        <v>0</v>
      </c>
      <c r="U43" s="482">
        <v>0</v>
      </c>
      <c r="V43" s="482">
        <v>0</v>
      </c>
      <c r="W43" s="482">
        <v>0</v>
      </c>
      <c r="X43" s="482">
        <v>0</v>
      </c>
      <c r="Y43" s="482">
        <v>0</v>
      </c>
      <c r="Z43" s="482">
        <v>0</v>
      </c>
      <c r="AA43" s="482">
        <v>0</v>
      </c>
      <c r="AB43" s="482">
        <f t="shared" si="0"/>
        <v>0</v>
      </c>
      <c r="AC43" s="482">
        <v>0</v>
      </c>
    </row>
    <row r="44" spans="1:29" x14ac:dyDescent="0.25">
      <c r="A44" s="81" t="s">
        <v>164</v>
      </c>
      <c r="B44" s="52" t="s">
        <v>163</v>
      </c>
      <c r="C44" s="482">
        <v>0</v>
      </c>
      <c r="D44" s="482">
        <v>0</v>
      </c>
      <c r="E44" s="481">
        <v>0</v>
      </c>
      <c r="F44" s="481">
        <v>0</v>
      </c>
      <c r="G44" s="481">
        <v>0</v>
      </c>
      <c r="H44" s="481">
        <v>0</v>
      </c>
      <c r="I44" s="481">
        <v>0</v>
      </c>
      <c r="J44" s="481">
        <v>0</v>
      </c>
      <c r="K44" s="481">
        <v>0</v>
      </c>
      <c r="L44" s="481">
        <v>0</v>
      </c>
      <c r="M44" s="481">
        <v>0</v>
      </c>
      <c r="N44" s="481">
        <v>0</v>
      </c>
      <c r="O44" s="481">
        <v>0</v>
      </c>
      <c r="P44" s="481">
        <v>0</v>
      </c>
      <c r="Q44" s="481">
        <v>0</v>
      </c>
      <c r="R44" s="481">
        <v>0</v>
      </c>
      <c r="S44" s="481">
        <v>0</v>
      </c>
      <c r="T44" s="481">
        <v>0</v>
      </c>
      <c r="U44" s="481">
        <v>0</v>
      </c>
      <c r="V44" s="481">
        <v>0</v>
      </c>
      <c r="W44" s="481">
        <v>0</v>
      </c>
      <c r="X44" s="481">
        <v>0</v>
      </c>
      <c r="Y44" s="481">
        <v>0</v>
      </c>
      <c r="Z44" s="481">
        <v>0</v>
      </c>
      <c r="AA44" s="481">
        <v>0</v>
      </c>
      <c r="AB44" s="482">
        <f t="shared" si="0"/>
        <v>0</v>
      </c>
      <c r="AC44" s="484">
        <v>0</v>
      </c>
    </row>
    <row r="45" spans="1:29" x14ac:dyDescent="0.25">
      <c r="A45" s="81" t="s">
        <v>162</v>
      </c>
      <c r="B45" s="52" t="s">
        <v>161</v>
      </c>
      <c r="C45" s="482">
        <v>0</v>
      </c>
      <c r="D45" s="482">
        <v>0</v>
      </c>
      <c r="E45" s="481">
        <v>0</v>
      </c>
      <c r="F45" s="481">
        <v>0</v>
      </c>
      <c r="G45" s="481">
        <v>0</v>
      </c>
      <c r="H45" s="481">
        <v>0</v>
      </c>
      <c r="I45" s="481">
        <v>0</v>
      </c>
      <c r="J45" s="481">
        <v>0</v>
      </c>
      <c r="K45" s="481">
        <v>0</v>
      </c>
      <c r="L45" s="481">
        <v>0</v>
      </c>
      <c r="M45" s="481">
        <v>0</v>
      </c>
      <c r="N45" s="481">
        <v>0</v>
      </c>
      <c r="O45" s="481">
        <v>0</v>
      </c>
      <c r="P45" s="481">
        <v>0</v>
      </c>
      <c r="Q45" s="481">
        <v>0</v>
      </c>
      <c r="R45" s="481">
        <v>0</v>
      </c>
      <c r="S45" s="481">
        <v>0</v>
      </c>
      <c r="T45" s="481">
        <v>0</v>
      </c>
      <c r="U45" s="481">
        <v>0</v>
      </c>
      <c r="V45" s="481">
        <v>0</v>
      </c>
      <c r="W45" s="481">
        <v>0</v>
      </c>
      <c r="X45" s="481">
        <v>0</v>
      </c>
      <c r="Y45" s="481">
        <v>0</v>
      </c>
      <c r="Z45" s="481">
        <v>0</v>
      </c>
      <c r="AA45" s="481">
        <v>0</v>
      </c>
      <c r="AB45" s="482">
        <f t="shared" si="0"/>
        <v>0</v>
      </c>
      <c r="AC45" s="484">
        <v>0</v>
      </c>
    </row>
    <row r="46" spans="1:29" x14ac:dyDescent="0.25">
      <c r="A46" s="81" t="s">
        <v>160</v>
      </c>
      <c r="B46" s="52" t="s">
        <v>159</v>
      </c>
      <c r="C46" s="482">
        <v>0</v>
      </c>
      <c r="D46" s="482">
        <v>0</v>
      </c>
      <c r="E46" s="481">
        <v>0</v>
      </c>
      <c r="F46" s="481">
        <v>0</v>
      </c>
      <c r="G46" s="481">
        <v>0</v>
      </c>
      <c r="H46" s="481">
        <v>0</v>
      </c>
      <c r="I46" s="481">
        <v>0</v>
      </c>
      <c r="J46" s="481">
        <v>0</v>
      </c>
      <c r="K46" s="481">
        <v>0</v>
      </c>
      <c r="L46" s="481">
        <v>0</v>
      </c>
      <c r="M46" s="481">
        <v>0</v>
      </c>
      <c r="N46" s="481">
        <v>0</v>
      </c>
      <c r="O46" s="481">
        <v>0</v>
      </c>
      <c r="P46" s="481">
        <v>0</v>
      </c>
      <c r="Q46" s="481">
        <v>0</v>
      </c>
      <c r="R46" s="481">
        <v>0</v>
      </c>
      <c r="S46" s="481">
        <v>0</v>
      </c>
      <c r="T46" s="481">
        <v>0</v>
      </c>
      <c r="U46" s="481">
        <v>0</v>
      </c>
      <c r="V46" s="481">
        <v>0</v>
      </c>
      <c r="W46" s="481">
        <v>0</v>
      </c>
      <c r="X46" s="481">
        <v>0</v>
      </c>
      <c r="Y46" s="481">
        <v>0</v>
      </c>
      <c r="Z46" s="481">
        <v>0</v>
      </c>
      <c r="AA46" s="481">
        <v>0</v>
      </c>
      <c r="AB46" s="482">
        <f t="shared" si="0"/>
        <v>0</v>
      </c>
      <c r="AC46" s="484">
        <v>0</v>
      </c>
    </row>
    <row r="47" spans="1:29" ht="31.5" x14ac:dyDescent="0.25">
      <c r="A47" s="81" t="s">
        <v>158</v>
      </c>
      <c r="B47" s="52" t="s">
        <v>157</v>
      </c>
      <c r="C47" s="482">
        <v>0</v>
      </c>
      <c r="D47" s="482">
        <v>0</v>
      </c>
      <c r="E47" s="481">
        <v>0</v>
      </c>
      <c r="F47" s="481">
        <v>0</v>
      </c>
      <c r="G47" s="481">
        <v>0</v>
      </c>
      <c r="H47" s="481">
        <v>0</v>
      </c>
      <c r="I47" s="481">
        <v>0</v>
      </c>
      <c r="J47" s="481">
        <v>0</v>
      </c>
      <c r="K47" s="481">
        <v>0</v>
      </c>
      <c r="L47" s="481">
        <v>0</v>
      </c>
      <c r="M47" s="481">
        <v>0</v>
      </c>
      <c r="N47" s="481">
        <v>0</v>
      </c>
      <c r="O47" s="481">
        <v>0</v>
      </c>
      <c r="P47" s="481">
        <v>0</v>
      </c>
      <c r="Q47" s="481">
        <v>0</v>
      </c>
      <c r="R47" s="481">
        <v>0</v>
      </c>
      <c r="S47" s="481">
        <v>0</v>
      </c>
      <c r="T47" s="481">
        <v>0</v>
      </c>
      <c r="U47" s="481">
        <v>0</v>
      </c>
      <c r="V47" s="481">
        <v>0</v>
      </c>
      <c r="W47" s="481">
        <v>0</v>
      </c>
      <c r="X47" s="481">
        <v>0</v>
      </c>
      <c r="Y47" s="481">
        <v>0</v>
      </c>
      <c r="Z47" s="481">
        <v>0</v>
      </c>
      <c r="AA47" s="481">
        <v>0</v>
      </c>
      <c r="AB47" s="482">
        <f t="shared" si="0"/>
        <v>0</v>
      </c>
      <c r="AC47" s="482">
        <v>0</v>
      </c>
    </row>
    <row r="48" spans="1:29" ht="31.5" x14ac:dyDescent="0.25">
      <c r="A48" s="81" t="s">
        <v>156</v>
      </c>
      <c r="B48" s="52" t="s">
        <v>155</v>
      </c>
      <c r="C48" s="482">
        <v>0</v>
      </c>
      <c r="D48" s="482">
        <v>0</v>
      </c>
      <c r="E48" s="481">
        <v>0</v>
      </c>
      <c r="F48" s="481">
        <v>0</v>
      </c>
      <c r="G48" s="481">
        <v>0</v>
      </c>
      <c r="H48" s="481">
        <v>0</v>
      </c>
      <c r="I48" s="481">
        <v>0</v>
      </c>
      <c r="J48" s="481">
        <v>0</v>
      </c>
      <c r="K48" s="481">
        <v>0</v>
      </c>
      <c r="L48" s="481">
        <v>0</v>
      </c>
      <c r="M48" s="481">
        <v>0</v>
      </c>
      <c r="N48" s="481">
        <v>0</v>
      </c>
      <c r="O48" s="481">
        <v>0</v>
      </c>
      <c r="P48" s="481">
        <v>0</v>
      </c>
      <c r="Q48" s="481">
        <v>0</v>
      </c>
      <c r="R48" s="481">
        <v>0</v>
      </c>
      <c r="S48" s="481">
        <v>0</v>
      </c>
      <c r="T48" s="481">
        <v>0</v>
      </c>
      <c r="U48" s="481">
        <v>0</v>
      </c>
      <c r="V48" s="481">
        <v>0</v>
      </c>
      <c r="W48" s="481">
        <v>0</v>
      </c>
      <c r="X48" s="481">
        <v>0</v>
      </c>
      <c r="Y48" s="481">
        <v>0</v>
      </c>
      <c r="Z48" s="481">
        <v>0</v>
      </c>
      <c r="AA48" s="481">
        <v>0</v>
      </c>
      <c r="AB48" s="482">
        <f t="shared" si="0"/>
        <v>0</v>
      </c>
      <c r="AC48" s="484">
        <v>0</v>
      </c>
    </row>
    <row r="49" spans="1:29" x14ac:dyDescent="0.25">
      <c r="A49" s="81" t="s">
        <v>154</v>
      </c>
      <c r="B49" s="52" t="s">
        <v>153</v>
      </c>
      <c r="C49" s="482">
        <v>0</v>
      </c>
      <c r="D49" s="482">
        <v>0</v>
      </c>
      <c r="E49" s="481">
        <v>0</v>
      </c>
      <c r="F49" s="481">
        <v>0</v>
      </c>
      <c r="G49" s="481">
        <v>0</v>
      </c>
      <c r="H49" s="481">
        <v>0</v>
      </c>
      <c r="I49" s="481">
        <v>0</v>
      </c>
      <c r="J49" s="481">
        <v>0</v>
      </c>
      <c r="K49" s="481">
        <v>0</v>
      </c>
      <c r="L49" s="481">
        <v>0</v>
      </c>
      <c r="M49" s="481">
        <v>0</v>
      </c>
      <c r="N49" s="481">
        <v>0</v>
      </c>
      <c r="O49" s="481">
        <v>0</v>
      </c>
      <c r="P49" s="481">
        <v>0</v>
      </c>
      <c r="Q49" s="481">
        <v>0</v>
      </c>
      <c r="R49" s="481">
        <v>0</v>
      </c>
      <c r="S49" s="481">
        <v>0</v>
      </c>
      <c r="T49" s="481">
        <v>0</v>
      </c>
      <c r="U49" s="481">
        <v>0</v>
      </c>
      <c r="V49" s="481">
        <v>0</v>
      </c>
      <c r="W49" s="481">
        <v>0</v>
      </c>
      <c r="X49" s="481">
        <v>0</v>
      </c>
      <c r="Y49" s="481">
        <v>0</v>
      </c>
      <c r="Z49" s="481">
        <v>0</v>
      </c>
      <c r="AA49" s="481">
        <v>0</v>
      </c>
      <c r="AB49" s="482">
        <f t="shared" si="0"/>
        <v>0</v>
      </c>
      <c r="AC49" s="482">
        <v>0</v>
      </c>
    </row>
    <row r="50" spans="1:29" ht="18.75" x14ac:dyDescent="0.25">
      <c r="A50" s="81" t="s">
        <v>152</v>
      </c>
      <c r="B50" s="80" t="s">
        <v>151</v>
      </c>
      <c r="C50" s="485">
        <v>0</v>
      </c>
      <c r="D50" s="485">
        <v>0</v>
      </c>
      <c r="E50" s="481">
        <v>0</v>
      </c>
      <c r="F50" s="481">
        <v>0</v>
      </c>
      <c r="G50" s="481">
        <v>0</v>
      </c>
      <c r="H50" s="481">
        <v>0</v>
      </c>
      <c r="I50" s="481">
        <v>0</v>
      </c>
      <c r="J50" s="481">
        <v>0</v>
      </c>
      <c r="K50" s="481">
        <v>0</v>
      </c>
      <c r="L50" s="481">
        <v>0</v>
      </c>
      <c r="M50" s="481">
        <v>0</v>
      </c>
      <c r="N50" s="481">
        <v>0</v>
      </c>
      <c r="O50" s="481">
        <v>0</v>
      </c>
      <c r="P50" s="481">
        <v>0</v>
      </c>
      <c r="Q50" s="481">
        <v>0</v>
      </c>
      <c r="R50" s="481">
        <v>0</v>
      </c>
      <c r="S50" s="481">
        <v>0</v>
      </c>
      <c r="T50" s="481">
        <v>0</v>
      </c>
      <c r="U50" s="481">
        <v>0</v>
      </c>
      <c r="V50" s="481">
        <v>0</v>
      </c>
      <c r="W50" s="481">
        <v>0</v>
      </c>
      <c r="X50" s="481">
        <v>0</v>
      </c>
      <c r="Y50" s="481">
        <v>0</v>
      </c>
      <c r="Z50" s="481">
        <v>0</v>
      </c>
      <c r="AA50" s="481">
        <v>0</v>
      </c>
      <c r="AB50" s="482">
        <f t="shared" si="0"/>
        <v>0</v>
      </c>
      <c r="AC50" s="484">
        <v>0</v>
      </c>
    </row>
    <row r="51" spans="1:29" ht="35.25" customHeight="1" x14ac:dyDescent="0.25">
      <c r="A51" s="84" t="s">
        <v>60</v>
      </c>
      <c r="B51" s="83" t="s">
        <v>150</v>
      </c>
      <c r="C51" s="482">
        <v>0</v>
      </c>
      <c r="D51" s="482">
        <v>0</v>
      </c>
      <c r="E51" s="482">
        <v>0</v>
      </c>
      <c r="F51" s="482">
        <v>0</v>
      </c>
      <c r="G51" s="482">
        <v>0</v>
      </c>
      <c r="H51" s="482">
        <v>0</v>
      </c>
      <c r="I51" s="482">
        <v>0</v>
      </c>
      <c r="J51" s="482">
        <v>0</v>
      </c>
      <c r="K51" s="482">
        <v>0</v>
      </c>
      <c r="L51" s="482">
        <v>0</v>
      </c>
      <c r="M51" s="482">
        <v>0</v>
      </c>
      <c r="N51" s="482">
        <v>0</v>
      </c>
      <c r="O51" s="482">
        <v>0</v>
      </c>
      <c r="P51" s="482">
        <v>0</v>
      </c>
      <c r="Q51" s="482">
        <v>0</v>
      </c>
      <c r="R51" s="482">
        <v>0</v>
      </c>
      <c r="S51" s="482">
        <v>0</v>
      </c>
      <c r="T51" s="482">
        <v>0</v>
      </c>
      <c r="U51" s="482">
        <v>0</v>
      </c>
      <c r="V51" s="482">
        <v>0</v>
      </c>
      <c r="W51" s="482">
        <v>0</v>
      </c>
      <c r="X51" s="482">
        <v>0</v>
      </c>
      <c r="Y51" s="482">
        <v>0</v>
      </c>
      <c r="Z51" s="482">
        <v>0</v>
      </c>
      <c r="AA51" s="482">
        <v>0</v>
      </c>
      <c r="AB51" s="482">
        <f t="shared" si="0"/>
        <v>0</v>
      </c>
      <c r="AC51" s="482">
        <v>0</v>
      </c>
    </row>
    <row r="52" spans="1:29" x14ac:dyDescent="0.25">
      <c r="A52" s="81" t="s">
        <v>149</v>
      </c>
      <c r="B52" s="52" t="s">
        <v>148</v>
      </c>
      <c r="C52" s="482">
        <v>0</v>
      </c>
      <c r="D52" s="482">
        <v>0</v>
      </c>
      <c r="E52" s="481">
        <v>0</v>
      </c>
      <c r="F52" s="481">
        <v>0</v>
      </c>
      <c r="G52" s="481">
        <v>0</v>
      </c>
      <c r="H52" s="481">
        <v>0</v>
      </c>
      <c r="I52" s="481">
        <v>0</v>
      </c>
      <c r="J52" s="481">
        <v>0</v>
      </c>
      <c r="K52" s="481">
        <v>0</v>
      </c>
      <c r="L52" s="481">
        <v>0</v>
      </c>
      <c r="M52" s="481">
        <v>0</v>
      </c>
      <c r="N52" s="481">
        <v>0</v>
      </c>
      <c r="O52" s="481">
        <v>0</v>
      </c>
      <c r="P52" s="481">
        <v>0</v>
      </c>
      <c r="Q52" s="481">
        <v>0</v>
      </c>
      <c r="R52" s="481">
        <v>0</v>
      </c>
      <c r="S52" s="481">
        <v>0</v>
      </c>
      <c r="T52" s="481">
        <v>0</v>
      </c>
      <c r="U52" s="481">
        <v>0</v>
      </c>
      <c r="V52" s="481">
        <v>0</v>
      </c>
      <c r="W52" s="481">
        <v>0</v>
      </c>
      <c r="X52" s="481">
        <v>0</v>
      </c>
      <c r="Y52" s="481">
        <v>0</v>
      </c>
      <c r="Z52" s="481">
        <v>0</v>
      </c>
      <c r="AA52" s="481">
        <v>0</v>
      </c>
      <c r="AB52" s="482">
        <f t="shared" si="0"/>
        <v>0</v>
      </c>
      <c r="AC52" s="482">
        <v>0</v>
      </c>
    </row>
    <row r="53" spans="1:29" x14ac:dyDescent="0.25">
      <c r="A53" s="81" t="s">
        <v>147</v>
      </c>
      <c r="B53" s="52" t="s">
        <v>141</v>
      </c>
      <c r="C53" s="482">
        <v>0</v>
      </c>
      <c r="D53" s="482">
        <v>0</v>
      </c>
      <c r="E53" s="481">
        <v>0</v>
      </c>
      <c r="F53" s="481">
        <v>0</v>
      </c>
      <c r="G53" s="481">
        <v>0</v>
      </c>
      <c r="H53" s="481">
        <v>0</v>
      </c>
      <c r="I53" s="481">
        <v>0</v>
      </c>
      <c r="J53" s="481">
        <v>0</v>
      </c>
      <c r="K53" s="481">
        <v>0</v>
      </c>
      <c r="L53" s="481">
        <v>0</v>
      </c>
      <c r="M53" s="481">
        <v>0</v>
      </c>
      <c r="N53" s="481">
        <v>0</v>
      </c>
      <c r="O53" s="481">
        <v>0</v>
      </c>
      <c r="P53" s="481">
        <v>0</v>
      </c>
      <c r="Q53" s="481">
        <v>0</v>
      </c>
      <c r="R53" s="481">
        <v>0</v>
      </c>
      <c r="S53" s="481">
        <v>0</v>
      </c>
      <c r="T53" s="481">
        <v>0</v>
      </c>
      <c r="U53" s="481">
        <v>0</v>
      </c>
      <c r="V53" s="481">
        <v>0</v>
      </c>
      <c r="W53" s="481">
        <v>0</v>
      </c>
      <c r="X53" s="481">
        <v>0</v>
      </c>
      <c r="Y53" s="481">
        <v>0</v>
      </c>
      <c r="Z53" s="481">
        <v>0</v>
      </c>
      <c r="AA53" s="481">
        <v>0</v>
      </c>
      <c r="AB53" s="482">
        <f t="shared" si="0"/>
        <v>0</v>
      </c>
      <c r="AC53" s="484">
        <v>0</v>
      </c>
    </row>
    <row r="54" spans="1:29" x14ac:dyDescent="0.25">
      <c r="A54" s="81" t="s">
        <v>146</v>
      </c>
      <c r="B54" s="80" t="s">
        <v>140</v>
      </c>
      <c r="C54" s="485">
        <v>0</v>
      </c>
      <c r="D54" s="485">
        <v>0</v>
      </c>
      <c r="E54" s="481">
        <v>0</v>
      </c>
      <c r="F54" s="481">
        <v>0</v>
      </c>
      <c r="G54" s="481">
        <v>0</v>
      </c>
      <c r="H54" s="481">
        <v>0</v>
      </c>
      <c r="I54" s="481">
        <v>0</v>
      </c>
      <c r="J54" s="481">
        <v>0</v>
      </c>
      <c r="K54" s="481">
        <v>0</v>
      </c>
      <c r="L54" s="481">
        <v>0</v>
      </c>
      <c r="M54" s="481">
        <v>0</v>
      </c>
      <c r="N54" s="481">
        <v>0</v>
      </c>
      <c r="O54" s="481">
        <v>0</v>
      </c>
      <c r="P54" s="481">
        <v>0</v>
      </c>
      <c r="Q54" s="481">
        <v>0</v>
      </c>
      <c r="R54" s="481">
        <v>0</v>
      </c>
      <c r="S54" s="481">
        <v>0</v>
      </c>
      <c r="T54" s="481">
        <v>0</v>
      </c>
      <c r="U54" s="481">
        <v>0</v>
      </c>
      <c r="V54" s="481">
        <v>0</v>
      </c>
      <c r="W54" s="481">
        <v>0</v>
      </c>
      <c r="X54" s="481">
        <v>0</v>
      </c>
      <c r="Y54" s="481">
        <v>0</v>
      </c>
      <c r="Z54" s="481">
        <v>0</v>
      </c>
      <c r="AA54" s="481">
        <v>0</v>
      </c>
      <c r="AB54" s="482">
        <f t="shared" si="0"/>
        <v>0</v>
      </c>
      <c r="AC54" s="484">
        <v>0</v>
      </c>
    </row>
    <row r="55" spans="1:29" x14ac:dyDescent="0.25">
      <c r="A55" s="81" t="s">
        <v>145</v>
      </c>
      <c r="B55" s="80" t="s">
        <v>139</v>
      </c>
      <c r="C55" s="485">
        <v>0</v>
      </c>
      <c r="D55" s="485">
        <v>0</v>
      </c>
      <c r="E55" s="481">
        <v>0</v>
      </c>
      <c r="F55" s="481">
        <v>0</v>
      </c>
      <c r="G55" s="481">
        <v>0</v>
      </c>
      <c r="H55" s="481">
        <v>0</v>
      </c>
      <c r="I55" s="481">
        <v>0</v>
      </c>
      <c r="J55" s="481">
        <v>0</v>
      </c>
      <c r="K55" s="481">
        <v>0</v>
      </c>
      <c r="L55" s="481">
        <v>0</v>
      </c>
      <c r="M55" s="481">
        <v>0</v>
      </c>
      <c r="N55" s="481">
        <v>0</v>
      </c>
      <c r="O55" s="481">
        <v>0</v>
      </c>
      <c r="P55" s="481">
        <v>0</v>
      </c>
      <c r="Q55" s="481">
        <v>0</v>
      </c>
      <c r="R55" s="481">
        <v>0</v>
      </c>
      <c r="S55" s="481">
        <v>0</v>
      </c>
      <c r="T55" s="481">
        <v>0</v>
      </c>
      <c r="U55" s="481">
        <v>0</v>
      </c>
      <c r="V55" s="481">
        <v>0</v>
      </c>
      <c r="W55" s="481">
        <v>0</v>
      </c>
      <c r="X55" s="481">
        <v>0</v>
      </c>
      <c r="Y55" s="481">
        <v>0</v>
      </c>
      <c r="Z55" s="481">
        <v>0</v>
      </c>
      <c r="AA55" s="481">
        <v>0</v>
      </c>
      <c r="AB55" s="482">
        <f t="shared" si="0"/>
        <v>0</v>
      </c>
      <c r="AC55" s="484">
        <v>0</v>
      </c>
    </row>
    <row r="56" spans="1:29" x14ac:dyDescent="0.25">
      <c r="A56" s="81" t="s">
        <v>144</v>
      </c>
      <c r="B56" s="80" t="s">
        <v>138</v>
      </c>
      <c r="C56" s="485">
        <v>0</v>
      </c>
      <c r="D56" s="485">
        <v>0</v>
      </c>
      <c r="E56" s="481">
        <v>0</v>
      </c>
      <c r="F56" s="481">
        <v>0</v>
      </c>
      <c r="G56" s="481">
        <v>0</v>
      </c>
      <c r="H56" s="481">
        <v>0</v>
      </c>
      <c r="I56" s="481">
        <v>0</v>
      </c>
      <c r="J56" s="481">
        <v>0</v>
      </c>
      <c r="K56" s="481">
        <v>0</v>
      </c>
      <c r="L56" s="481">
        <v>0</v>
      </c>
      <c r="M56" s="481">
        <v>0</v>
      </c>
      <c r="N56" s="481">
        <v>0</v>
      </c>
      <c r="O56" s="481">
        <v>0</v>
      </c>
      <c r="P56" s="481">
        <v>0</v>
      </c>
      <c r="Q56" s="481">
        <v>0</v>
      </c>
      <c r="R56" s="481">
        <v>0</v>
      </c>
      <c r="S56" s="481">
        <v>0</v>
      </c>
      <c r="T56" s="481">
        <v>0</v>
      </c>
      <c r="U56" s="481">
        <v>0</v>
      </c>
      <c r="V56" s="481">
        <v>0</v>
      </c>
      <c r="W56" s="481">
        <v>0</v>
      </c>
      <c r="X56" s="481">
        <v>0</v>
      </c>
      <c r="Y56" s="481">
        <v>0</v>
      </c>
      <c r="Z56" s="481">
        <v>0</v>
      </c>
      <c r="AA56" s="481">
        <v>0</v>
      </c>
      <c r="AB56" s="482">
        <f t="shared" si="0"/>
        <v>0</v>
      </c>
      <c r="AC56" s="482">
        <v>0</v>
      </c>
    </row>
    <row r="57" spans="1:29" ht="18.75" x14ac:dyDescent="0.25">
      <c r="A57" s="81" t="s">
        <v>143</v>
      </c>
      <c r="B57" s="80" t="s">
        <v>137</v>
      </c>
      <c r="C57" s="485">
        <v>0</v>
      </c>
      <c r="D57" s="485">
        <v>0</v>
      </c>
      <c r="E57" s="481">
        <v>0</v>
      </c>
      <c r="F57" s="481">
        <v>0</v>
      </c>
      <c r="G57" s="481">
        <v>0</v>
      </c>
      <c r="H57" s="481">
        <v>0</v>
      </c>
      <c r="I57" s="481">
        <v>0</v>
      </c>
      <c r="J57" s="481">
        <v>0</v>
      </c>
      <c r="K57" s="481">
        <v>0</v>
      </c>
      <c r="L57" s="481">
        <v>0</v>
      </c>
      <c r="M57" s="481">
        <v>0</v>
      </c>
      <c r="N57" s="481">
        <v>0</v>
      </c>
      <c r="O57" s="481">
        <v>0</v>
      </c>
      <c r="P57" s="481">
        <v>0</v>
      </c>
      <c r="Q57" s="481">
        <v>0</v>
      </c>
      <c r="R57" s="481">
        <v>0</v>
      </c>
      <c r="S57" s="481">
        <v>0</v>
      </c>
      <c r="T57" s="481">
        <v>0</v>
      </c>
      <c r="U57" s="481">
        <v>0</v>
      </c>
      <c r="V57" s="481">
        <v>0</v>
      </c>
      <c r="W57" s="481">
        <v>0</v>
      </c>
      <c r="X57" s="481">
        <v>0</v>
      </c>
      <c r="Y57" s="481">
        <v>0</v>
      </c>
      <c r="Z57" s="481">
        <v>0</v>
      </c>
      <c r="AA57" s="481">
        <v>0</v>
      </c>
      <c r="AB57" s="482">
        <f t="shared" si="0"/>
        <v>0</v>
      </c>
      <c r="AC57" s="484">
        <v>0</v>
      </c>
    </row>
    <row r="58" spans="1:29" ht="36.75" customHeight="1" x14ac:dyDescent="0.25">
      <c r="A58" s="84" t="s">
        <v>59</v>
      </c>
      <c r="B58" s="108" t="s">
        <v>243</v>
      </c>
      <c r="C58" s="482">
        <v>0</v>
      </c>
      <c r="D58" s="482">
        <v>0</v>
      </c>
      <c r="E58" s="482">
        <v>0</v>
      </c>
      <c r="F58" s="482">
        <v>0</v>
      </c>
      <c r="G58" s="482">
        <v>0</v>
      </c>
      <c r="H58" s="482">
        <v>0</v>
      </c>
      <c r="I58" s="482">
        <v>0</v>
      </c>
      <c r="J58" s="482">
        <v>0</v>
      </c>
      <c r="K58" s="482">
        <v>0</v>
      </c>
      <c r="L58" s="482">
        <v>0</v>
      </c>
      <c r="M58" s="482">
        <v>0</v>
      </c>
      <c r="N58" s="482">
        <v>0</v>
      </c>
      <c r="O58" s="482">
        <v>0</v>
      </c>
      <c r="P58" s="482">
        <v>0</v>
      </c>
      <c r="Q58" s="482">
        <v>0</v>
      </c>
      <c r="R58" s="482">
        <v>0</v>
      </c>
      <c r="S58" s="482">
        <v>0</v>
      </c>
      <c r="T58" s="482">
        <v>0</v>
      </c>
      <c r="U58" s="482">
        <v>0</v>
      </c>
      <c r="V58" s="482">
        <v>0</v>
      </c>
      <c r="W58" s="482">
        <v>0</v>
      </c>
      <c r="X58" s="482">
        <v>0</v>
      </c>
      <c r="Y58" s="482">
        <v>0</v>
      </c>
      <c r="Z58" s="482">
        <v>0</v>
      </c>
      <c r="AA58" s="482">
        <v>0</v>
      </c>
      <c r="AB58" s="482">
        <f t="shared" si="0"/>
        <v>0</v>
      </c>
      <c r="AC58" s="482">
        <v>0</v>
      </c>
    </row>
    <row r="59" spans="1:29" x14ac:dyDescent="0.25">
      <c r="A59" s="84" t="s">
        <v>57</v>
      </c>
      <c r="B59" s="83" t="s">
        <v>142</v>
      </c>
      <c r="C59" s="482">
        <v>0</v>
      </c>
      <c r="D59" s="482">
        <v>0</v>
      </c>
      <c r="E59" s="482">
        <v>0</v>
      </c>
      <c r="F59" s="482">
        <v>0</v>
      </c>
      <c r="G59" s="482">
        <v>0</v>
      </c>
      <c r="H59" s="482">
        <v>0</v>
      </c>
      <c r="I59" s="482">
        <v>0</v>
      </c>
      <c r="J59" s="482">
        <v>0</v>
      </c>
      <c r="K59" s="482">
        <v>0</v>
      </c>
      <c r="L59" s="482">
        <v>0</v>
      </c>
      <c r="M59" s="482">
        <v>0</v>
      </c>
      <c r="N59" s="482">
        <v>0</v>
      </c>
      <c r="O59" s="482">
        <v>0</v>
      </c>
      <c r="P59" s="482">
        <v>0</v>
      </c>
      <c r="Q59" s="482">
        <v>0</v>
      </c>
      <c r="R59" s="482">
        <v>0</v>
      </c>
      <c r="S59" s="482">
        <v>0</v>
      </c>
      <c r="T59" s="482">
        <v>0</v>
      </c>
      <c r="U59" s="482">
        <v>0</v>
      </c>
      <c r="V59" s="482">
        <v>0</v>
      </c>
      <c r="W59" s="482">
        <v>0</v>
      </c>
      <c r="X59" s="482">
        <v>0</v>
      </c>
      <c r="Y59" s="482">
        <v>0</v>
      </c>
      <c r="Z59" s="482">
        <v>0</v>
      </c>
      <c r="AA59" s="482">
        <v>0</v>
      </c>
      <c r="AB59" s="482">
        <f t="shared" si="0"/>
        <v>0</v>
      </c>
      <c r="AC59" s="482">
        <v>0</v>
      </c>
    </row>
    <row r="60" spans="1:29" x14ac:dyDescent="0.25">
      <c r="A60" s="81" t="s">
        <v>237</v>
      </c>
      <c r="B60" s="82" t="s">
        <v>163</v>
      </c>
      <c r="C60" s="486">
        <v>0</v>
      </c>
      <c r="D60" s="486">
        <v>0</v>
      </c>
      <c r="E60" s="481">
        <v>0</v>
      </c>
      <c r="F60" s="481">
        <v>0</v>
      </c>
      <c r="G60" s="481">
        <v>0</v>
      </c>
      <c r="H60" s="481">
        <v>0</v>
      </c>
      <c r="I60" s="481">
        <v>0</v>
      </c>
      <c r="J60" s="481">
        <v>0</v>
      </c>
      <c r="K60" s="481">
        <v>0</v>
      </c>
      <c r="L60" s="481">
        <v>0</v>
      </c>
      <c r="M60" s="481">
        <v>0</v>
      </c>
      <c r="N60" s="481">
        <v>0</v>
      </c>
      <c r="O60" s="481">
        <v>0</v>
      </c>
      <c r="P60" s="481">
        <v>0</v>
      </c>
      <c r="Q60" s="481">
        <v>0</v>
      </c>
      <c r="R60" s="481">
        <v>0</v>
      </c>
      <c r="S60" s="481">
        <v>0</v>
      </c>
      <c r="T60" s="481">
        <v>0</v>
      </c>
      <c r="U60" s="481">
        <v>0</v>
      </c>
      <c r="V60" s="481">
        <v>0</v>
      </c>
      <c r="W60" s="481">
        <v>0</v>
      </c>
      <c r="X60" s="481">
        <v>0</v>
      </c>
      <c r="Y60" s="481">
        <v>0</v>
      </c>
      <c r="Z60" s="481">
        <v>0</v>
      </c>
      <c r="AA60" s="481">
        <v>0</v>
      </c>
      <c r="AB60" s="482">
        <f t="shared" si="0"/>
        <v>0</v>
      </c>
      <c r="AC60" s="484">
        <v>0</v>
      </c>
    </row>
    <row r="61" spans="1:29" x14ac:dyDescent="0.25">
      <c r="A61" s="81" t="s">
        <v>238</v>
      </c>
      <c r="B61" s="82" t="s">
        <v>161</v>
      </c>
      <c r="C61" s="486">
        <v>0</v>
      </c>
      <c r="D61" s="486">
        <v>0</v>
      </c>
      <c r="E61" s="481">
        <v>0</v>
      </c>
      <c r="F61" s="481">
        <v>0</v>
      </c>
      <c r="G61" s="481">
        <v>0</v>
      </c>
      <c r="H61" s="481">
        <v>0</v>
      </c>
      <c r="I61" s="481">
        <v>0</v>
      </c>
      <c r="J61" s="481">
        <v>0</v>
      </c>
      <c r="K61" s="481">
        <v>0</v>
      </c>
      <c r="L61" s="481">
        <v>0</v>
      </c>
      <c r="M61" s="481">
        <v>0</v>
      </c>
      <c r="N61" s="481">
        <v>0</v>
      </c>
      <c r="O61" s="481">
        <v>0</v>
      </c>
      <c r="P61" s="481">
        <v>0</v>
      </c>
      <c r="Q61" s="481">
        <v>0</v>
      </c>
      <c r="R61" s="481">
        <v>0</v>
      </c>
      <c r="S61" s="481">
        <v>0</v>
      </c>
      <c r="T61" s="481">
        <v>0</v>
      </c>
      <c r="U61" s="481">
        <v>0</v>
      </c>
      <c r="V61" s="481">
        <v>0</v>
      </c>
      <c r="W61" s="481">
        <v>0</v>
      </c>
      <c r="X61" s="481">
        <v>0</v>
      </c>
      <c r="Y61" s="481">
        <v>0</v>
      </c>
      <c r="Z61" s="481">
        <v>0</v>
      </c>
      <c r="AA61" s="481">
        <v>0</v>
      </c>
      <c r="AB61" s="482">
        <f t="shared" si="0"/>
        <v>0</v>
      </c>
      <c r="AC61" s="484">
        <v>0</v>
      </c>
    </row>
    <row r="62" spans="1:29" x14ac:dyDescent="0.25">
      <c r="A62" s="81" t="s">
        <v>239</v>
      </c>
      <c r="B62" s="82" t="s">
        <v>159</v>
      </c>
      <c r="C62" s="486">
        <v>0</v>
      </c>
      <c r="D62" s="486">
        <v>0</v>
      </c>
      <c r="E62" s="481">
        <v>0</v>
      </c>
      <c r="F62" s="481">
        <v>0</v>
      </c>
      <c r="G62" s="481">
        <v>0</v>
      </c>
      <c r="H62" s="481">
        <v>0</v>
      </c>
      <c r="I62" s="481">
        <v>0</v>
      </c>
      <c r="J62" s="481">
        <v>0</v>
      </c>
      <c r="K62" s="481">
        <v>0</v>
      </c>
      <c r="L62" s="481">
        <v>0</v>
      </c>
      <c r="M62" s="481">
        <v>0</v>
      </c>
      <c r="N62" s="481">
        <v>0</v>
      </c>
      <c r="O62" s="481">
        <v>0</v>
      </c>
      <c r="P62" s="481">
        <v>0</v>
      </c>
      <c r="Q62" s="481">
        <v>0</v>
      </c>
      <c r="R62" s="481">
        <v>0</v>
      </c>
      <c r="S62" s="481">
        <v>0</v>
      </c>
      <c r="T62" s="481">
        <v>0</v>
      </c>
      <c r="U62" s="481">
        <v>0</v>
      </c>
      <c r="V62" s="481">
        <v>0</v>
      </c>
      <c r="W62" s="481">
        <v>0</v>
      </c>
      <c r="X62" s="481">
        <v>0</v>
      </c>
      <c r="Y62" s="481">
        <v>0</v>
      </c>
      <c r="Z62" s="481">
        <v>0</v>
      </c>
      <c r="AA62" s="481">
        <v>0</v>
      </c>
      <c r="AB62" s="482">
        <f t="shared" si="0"/>
        <v>0</v>
      </c>
      <c r="AC62" s="484">
        <v>0</v>
      </c>
    </row>
    <row r="63" spans="1:29" x14ac:dyDescent="0.25">
      <c r="A63" s="81" t="s">
        <v>240</v>
      </c>
      <c r="B63" s="82" t="s">
        <v>242</v>
      </c>
      <c r="C63" s="486">
        <v>0</v>
      </c>
      <c r="D63" s="486">
        <v>0</v>
      </c>
      <c r="E63" s="481">
        <v>0</v>
      </c>
      <c r="F63" s="481">
        <v>0</v>
      </c>
      <c r="G63" s="481">
        <v>0</v>
      </c>
      <c r="H63" s="481">
        <v>0</v>
      </c>
      <c r="I63" s="481">
        <v>0</v>
      </c>
      <c r="J63" s="481">
        <v>0</v>
      </c>
      <c r="K63" s="481">
        <v>0</v>
      </c>
      <c r="L63" s="481">
        <v>0</v>
      </c>
      <c r="M63" s="481">
        <v>0</v>
      </c>
      <c r="N63" s="481">
        <v>0</v>
      </c>
      <c r="O63" s="481">
        <v>0</v>
      </c>
      <c r="P63" s="481">
        <v>0</v>
      </c>
      <c r="Q63" s="481">
        <v>0</v>
      </c>
      <c r="R63" s="481">
        <v>0</v>
      </c>
      <c r="S63" s="481">
        <v>0</v>
      </c>
      <c r="T63" s="481">
        <v>0</v>
      </c>
      <c r="U63" s="481">
        <v>0</v>
      </c>
      <c r="V63" s="481">
        <v>0</v>
      </c>
      <c r="W63" s="481">
        <v>0</v>
      </c>
      <c r="X63" s="481">
        <v>0</v>
      </c>
      <c r="Y63" s="481">
        <v>0</v>
      </c>
      <c r="Z63" s="481">
        <v>0</v>
      </c>
      <c r="AA63" s="481">
        <v>0</v>
      </c>
      <c r="AB63" s="482">
        <f t="shared" si="0"/>
        <v>0</v>
      </c>
      <c r="AC63" s="484">
        <v>0</v>
      </c>
    </row>
    <row r="64" spans="1:29" ht="18.75" x14ac:dyDescent="0.25">
      <c r="A64" s="81" t="s">
        <v>241</v>
      </c>
      <c r="B64" s="80" t="s">
        <v>137</v>
      </c>
      <c r="C64" s="485">
        <v>0</v>
      </c>
      <c r="D64" s="485">
        <v>0</v>
      </c>
      <c r="E64" s="481">
        <v>0</v>
      </c>
      <c r="F64" s="481">
        <v>0</v>
      </c>
      <c r="G64" s="481">
        <v>0</v>
      </c>
      <c r="H64" s="481">
        <v>0</v>
      </c>
      <c r="I64" s="481">
        <v>0</v>
      </c>
      <c r="J64" s="481">
        <v>0</v>
      </c>
      <c r="K64" s="481">
        <v>0</v>
      </c>
      <c r="L64" s="481">
        <v>0</v>
      </c>
      <c r="M64" s="481">
        <v>0</v>
      </c>
      <c r="N64" s="481">
        <v>0</v>
      </c>
      <c r="O64" s="481">
        <v>0</v>
      </c>
      <c r="P64" s="481">
        <v>0</v>
      </c>
      <c r="Q64" s="481">
        <v>0</v>
      </c>
      <c r="R64" s="481">
        <v>0</v>
      </c>
      <c r="S64" s="481">
        <v>0</v>
      </c>
      <c r="T64" s="481">
        <v>0</v>
      </c>
      <c r="U64" s="481">
        <v>0</v>
      </c>
      <c r="V64" s="481">
        <v>0</v>
      </c>
      <c r="W64" s="481">
        <v>0</v>
      </c>
      <c r="X64" s="481">
        <v>0</v>
      </c>
      <c r="Y64" s="481">
        <v>0</v>
      </c>
      <c r="Z64" s="481">
        <v>0</v>
      </c>
      <c r="AA64" s="481">
        <v>0</v>
      </c>
      <c r="AB64" s="482">
        <f t="shared" si="0"/>
        <v>0</v>
      </c>
      <c r="AC64" s="484">
        <v>0</v>
      </c>
    </row>
    <row r="65" spans="1:28" x14ac:dyDescent="0.25">
      <c r="A65" s="77"/>
      <c r="B65" s="78"/>
      <c r="C65" s="78"/>
      <c r="D65" s="78"/>
      <c r="E65" s="78"/>
      <c r="F65" s="78"/>
      <c r="G65" s="78"/>
      <c r="H65" s="78"/>
      <c r="I65" s="78"/>
      <c r="J65" s="78"/>
      <c r="K65" s="78"/>
      <c r="L65" s="77"/>
      <c r="M65" s="77"/>
      <c r="N65" s="68"/>
      <c r="O65" s="68"/>
      <c r="P65" s="68"/>
      <c r="Q65" s="68"/>
      <c r="R65" s="68"/>
      <c r="S65" s="68"/>
      <c r="T65" s="77"/>
      <c r="U65" s="77"/>
      <c r="V65" s="68"/>
      <c r="W65" s="68"/>
      <c r="X65" s="68"/>
      <c r="Y65" s="68"/>
      <c r="Z65" s="68"/>
      <c r="AA65" s="68"/>
      <c r="AB65" s="68"/>
    </row>
    <row r="66" spans="1:28" ht="54" customHeight="1" x14ac:dyDescent="0.25">
      <c r="A66" s="68"/>
      <c r="B66" s="447"/>
      <c r="C66" s="447"/>
      <c r="D66" s="447"/>
      <c r="E66" s="447"/>
      <c r="F66" s="447"/>
      <c r="G66" s="447"/>
      <c r="H66" s="447"/>
      <c r="I66" s="447"/>
      <c r="J66" s="72"/>
      <c r="K66" s="72"/>
      <c r="L66" s="76"/>
      <c r="M66" s="76"/>
      <c r="N66" s="76"/>
      <c r="O66" s="76"/>
      <c r="P66" s="76"/>
      <c r="Q66" s="76"/>
      <c r="R66" s="76"/>
      <c r="S66" s="76"/>
      <c r="T66" s="76"/>
      <c r="U66" s="76"/>
      <c r="V66" s="76"/>
      <c r="W66" s="76"/>
      <c r="X66" s="76"/>
      <c r="Y66" s="76"/>
      <c r="Z66" s="76"/>
      <c r="AA66" s="76"/>
      <c r="AB66" s="76"/>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48"/>
      <c r="C68" s="448"/>
      <c r="D68" s="448"/>
      <c r="E68" s="448"/>
      <c r="F68" s="448"/>
      <c r="G68" s="448"/>
      <c r="H68" s="448"/>
      <c r="I68" s="448"/>
      <c r="J68" s="73"/>
      <c r="K68" s="73"/>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47"/>
      <c r="C70" s="447"/>
      <c r="D70" s="447"/>
      <c r="E70" s="447"/>
      <c r="F70" s="447"/>
      <c r="G70" s="447"/>
      <c r="H70" s="447"/>
      <c r="I70" s="447"/>
      <c r="J70" s="72"/>
      <c r="K70" s="72"/>
      <c r="L70" s="68"/>
      <c r="M70" s="68"/>
      <c r="N70" s="68"/>
      <c r="O70" s="68"/>
      <c r="P70" s="68"/>
      <c r="Q70" s="68"/>
      <c r="R70" s="68"/>
      <c r="S70" s="68"/>
      <c r="T70" s="68"/>
      <c r="U70" s="68"/>
      <c r="V70" s="68"/>
      <c r="W70" s="68"/>
      <c r="X70" s="68"/>
      <c r="Y70" s="68"/>
      <c r="Z70" s="68"/>
      <c r="AA70" s="68"/>
      <c r="AB70" s="68"/>
    </row>
    <row r="71" spans="1:28" x14ac:dyDescent="0.25">
      <c r="A71" s="68"/>
      <c r="B71" s="75"/>
      <c r="C71" s="75"/>
      <c r="D71" s="75"/>
      <c r="E71" s="75"/>
      <c r="F71" s="75"/>
      <c r="L71" s="68"/>
      <c r="M71" s="68"/>
      <c r="N71" s="74"/>
      <c r="O71" s="68"/>
      <c r="P71" s="68"/>
      <c r="Q71" s="68"/>
      <c r="R71" s="68"/>
      <c r="S71" s="68"/>
      <c r="T71" s="68"/>
      <c r="U71" s="68"/>
      <c r="V71" s="74"/>
      <c r="W71" s="68"/>
      <c r="X71" s="68"/>
      <c r="Y71" s="68"/>
      <c r="Z71" s="68"/>
      <c r="AA71" s="68"/>
      <c r="AB71" s="68"/>
    </row>
    <row r="72" spans="1:28" ht="51" customHeight="1" x14ac:dyDescent="0.25">
      <c r="A72" s="68"/>
      <c r="B72" s="447"/>
      <c r="C72" s="447"/>
      <c r="D72" s="447"/>
      <c r="E72" s="447"/>
      <c r="F72" s="447"/>
      <c r="G72" s="447"/>
      <c r="H72" s="447"/>
      <c r="I72" s="447"/>
      <c r="J72" s="72"/>
      <c r="K72" s="72"/>
      <c r="L72" s="68"/>
      <c r="M72" s="68"/>
      <c r="N72" s="74"/>
      <c r="O72" s="68"/>
      <c r="P72" s="68"/>
      <c r="Q72" s="68"/>
      <c r="R72" s="68"/>
      <c r="S72" s="68"/>
      <c r="T72" s="68"/>
      <c r="U72" s="68"/>
      <c r="V72" s="74"/>
      <c r="W72" s="68"/>
      <c r="X72" s="68"/>
      <c r="Y72" s="68"/>
      <c r="Z72" s="68"/>
      <c r="AA72" s="68"/>
      <c r="AB72" s="68"/>
    </row>
    <row r="73" spans="1:28" ht="32.25" customHeight="1" x14ac:dyDescent="0.25">
      <c r="A73" s="68"/>
      <c r="B73" s="448"/>
      <c r="C73" s="448"/>
      <c r="D73" s="448"/>
      <c r="E73" s="448"/>
      <c r="F73" s="448"/>
      <c r="G73" s="448"/>
      <c r="H73" s="448"/>
      <c r="I73" s="448"/>
      <c r="J73" s="73"/>
      <c r="K73" s="73"/>
      <c r="L73" s="68"/>
      <c r="M73" s="68"/>
      <c r="N73" s="68"/>
      <c r="O73" s="68"/>
      <c r="P73" s="68"/>
      <c r="Q73" s="68"/>
      <c r="R73" s="68"/>
      <c r="S73" s="68"/>
      <c r="T73" s="68"/>
      <c r="U73" s="68"/>
      <c r="V73" s="68"/>
      <c r="W73" s="68"/>
      <c r="X73" s="68"/>
      <c r="Y73" s="68"/>
      <c r="Z73" s="68"/>
      <c r="AA73" s="68"/>
      <c r="AB73" s="68"/>
    </row>
    <row r="74" spans="1:28" ht="51.75" customHeight="1" x14ac:dyDescent="0.25">
      <c r="A74" s="68"/>
      <c r="B74" s="447"/>
      <c r="C74" s="447"/>
      <c r="D74" s="447"/>
      <c r="E74" s="447"/>
      <c r="F74" s="447"/>
      <c r="G74" s="447"/>
      <c r="H74" s="447"/>
      <c r="I74" s="447"/>
      <c r="J74" s="72"/>
      <c r="K74" s="72"/>
      <c r="L74" s="68"/>
      <c r="M74" s="68"/>
      <c r="N74" s="68"/>
      <c r="O74" s="68"/>
      <c r="P74" s="68"/>
      <c r="Q74" s="68"/>
      <c r="R74" s="68"/>
      <c r="S74" s="68"/>
      <c r="T74" s="68"/>
      <c r="U74" s="68"/>
      <c r="V74" s="68"/>
      <c r="W74" s="68"/>
      <c r="X74" s="68"/>
      <c r="Y74" s="68"/>
      <c r="Z74" s="68"/>
      <c r="AA74" s="68"/>
      <c r="AB74" s="68"/>
    </row>
    <row r="75" spans="1:28" ht="21.75" customHeight="1" x14ac:dyDescent="0.25">
      <c r="A75" s="68"/>
      <c r="B75" s="445"/>
      <c r="C75" s="445"/>
      <c r="D75" s="445"/>
      <c r="E75" s="445"/>
      <c r="F75" s="445"/>
      <c r="G75" s="445"/>
      <c r="H75" s="445"/>
      <c r="I75" s="445"/>
      <c r="J75" s="71"/>
      <c r="K75" s="71"/>
      <c r="L75" s="70"/>
      <c r="M75" s="70"/>
      <c r="N75" s="68"/>
      <c r="O75" s="68"/>
      <c r="P75" s="68"/>
      <c r="Q75" s="68"/>
      <c r="R75" s="68"/>
      <c r="S75" s="68"/>
      <c r="T75" s="70"/>
      <c r="U75" s="70"/>
      <c r="V75" s="68"/>
      <c r="W75" s="68"/>
      <c r="X75" s="68"/>
      <c r="Y75" s="68"/>
      <c r="Z75" s="68"/>
      <c r="AA75" s="68"/>
      <c r="AB75" s="68"/>
    </row>
    <row r="76" spans="1:28" ht="23.25" customHeight="1" x14ac:dyDescent="0.25">
      <c r="A76" s="68"/>
      <c r="B76" s="70"/>
      <c r="C76" s="70"/>
      <c r="D76" s="70"/>
      <c r="E76" s="70"/>
      <c r="F76" s="70"/>
      <c r="L76" s="68"/>
      <c r="M76" s="68"/>
      <c r="N76" s="68"/>
      <c r="O76" s="68"/>
      <c r="P76" s="68"/>
      <c r="Q76" s="68"/>
      <c r="R76" s="68"/>
      <c r="S76" s="68"/>
      <c r="T76" s="68"/>
      <c r="U76" s="68"/>
      <c r="V76" s="68"/>
      <c r="W76" s="68"/>
      <c r="X76" s="68"/>
      <c r="Y76" s="68"/>
      <c r="Z76" s="68"/>
      <c r="AA76" s="68"/>
      <c r="AB76" s="68"/>
    </row>
    <row r="77" spans="1:28" ht="18.75" customHeight="1" x14ac:dyDescent="0.25">
      <c r="A77" s="68"/>
      <c r="B77" s="446"/>
      <c r="C77" s="446"/>
      <c r="D77" s="446"/>
      <c r="E77" s="446"/>
      <c r="F77" s="446"/>
      <c r="G77" s="446"/>
      <c r="H77" s="446"/>
      <c r="I77" s="446"/>
      <c r="J77" s="69"/>
      <c r="K77" s="69"/>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63" t="s">
        <v>10</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6" t="str">
        <f>'1. паспорт местоположение'!A9:C9</f>
        <v>АО "Янтарьэнерго"</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0" t="s">
        <v>9</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6" t="str">
        <f>'1. паспорт местоположение'!A12:C12</f>
        <v>D_1866</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0" t="s">
        <v>8</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Строительство КЛ 15 кВ, строительство КЛ  0,4 кВ от ТП-новая (по ТЗ № 51.СРС.2009/ЗПЭС) в п. Шоссейное Гурьевского района</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0" t="s">
        <v>7</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2"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2" customFormat="1" x14ac:dyDescent="0.25">
      <c r="A21" s="449" t="s">
        <v>476</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2" customFormat="1" ht="58.5" customHeight="1" x14ac:dyDescent="0.25">
      <c r="A22" s="450" t="s">
        <v>53</v>
      </c>
      <c r="B22" s="453" t="s">
        <v>25</v>
      </c>
      <c r="C22" s="450" t="s">
        <v>52</v>
      </c>
      <c r="D22" s="450" t="s">
        <v>51</v>
      </c>
      <c r="E22" s="456" t="s">
        <v>487</v>
      </c>
      <c r="F22" s="457"/>
      <c r="G22" s="457"/>
      <c r="H22" s="457"/>
      <c r="I22" s="457"/>
      <c r="J22" s="457"/>
      <c r="K22" s="457"/>
      <c r="L22" s="458"/>
      <c r="M22" s="450" t="s">
        <v>50</v>
      </c>
      <c r="N22" s="450" t="s">
        <v>49</v>
      </c>
      <c r="O22" s="450" t="s">
        <v>48</v>
      </c>
      <c r="P22" s="459" t="s">
        <v>251</v>
      </c>
      <c r="Q22" s="459" t="s">
        <v>47</v>
      </c>
      <c r="R22" s="459" t="s">
        <v>46</v>
      </c>
      <c r="S22" s="459" t="s">
        <v>45</v>
      </c>
      <c r="T22" s="459"/>
      <c r="U22" s="460" t="s">
        <v>44</v>
      </c>
      <c r="V22" s="460" t="s">
        <v>43</v>
      </c>
      <c r="W22" s="459" t="s">
        <v>42</v>
      </c>
      <c r="X22" s="459" t="s">
        <v>41</v>
      </c>
      <c r="Y22" s="459" t="s">
        <v>40</v>
      </c>
      <c r="Z22" s="473"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3" t="s">
        <v>26</v>
      </c>
    </row>
    <row r="23" spans="1:48" s="22" customFormat="1" ht="64.5" customHeight="1" x14ac:dyDescent="0.25">
      <c r="A23" s="451"/>
      <c r="B23" s="454"/>
      <c r="C23" s="451"/>
      <c r="D23" s="451"/>
      <c r="E23" s="465" t="s">
        <v>24</v>
      </c>
      <c r="F23" s="467" t="s">
        <v>141</v>
      </c>
      <c r="G23" s="467" t="s">
        <v>140</v>
      </c>
      <c r="H23" s="467" t="s">
        <v>139</v>
      </c>
      <c r="I23" s="471" t="s">
        <v>395</v>
      </c>
      <c r="J23" s="471" t="s">
        <v>396</v>
      </c>
      <c r="K23" s="471" t="s">
        <v>397</v>
      </c>
      <c r="L23" s="467" t="s">
        <v>81</v>
      </c>
      <c r="M23" s="451"/>
      <c r="N23" s="451"/>
      <c r="O23" s="451"/>
      <c r="P23" s="459"/>
      <c r="Q23" s="459"/>
      <c r="R23" s="459"/>
      <c r="S23" s="469" t="s">
        <v>3</v>
      </c>
      <c r="T23" s="469" t="s">
        <v>12</v>
      </c>
      <c r="U23" s="460"/>
      <c r="V23" s="460"/>
      <c r="W23" s="459"/>
      <c r="X23" s="459"/>
      <c r="Y23" s="459"/>
      <c r="Z23" s="459"/>
      <c r="AA23" s="459"/>
      <c r="AB23" s="459"/>
      <c r="AC23" s="459"/>
      <c r="AD23" s="459"/>
      <c r="AE23" s="459"/>
      <c r="AF23" s="459" t="s">
        <v>23</v>
      </c>
      <c r="AG23" s="459"/>
      <c r="AH23" s="459" t="s">
        <v>22</v>
      </c>
      <c r="AI23" s="459"/>
      <c r="AJ23" s="450" t="s">
        <v>21</v>
      </c>
      <c r="AK23" s="450" t="s">
        <v>20</v>
      </c>
      <c r="AL23" s="450" t="s">
        <v>19</v>
      </c>
      <c r="AM23" s="450" t="s">
        <v>18</v>
      </c>
      <c r="AN23" s="450" t="s">
        <v>17</v>
      </c>
      <c r="AO23" s="450" t="s">
        <v>16</v>
      </c>
      <c r="AP23" s="450" t="s">
        <v>15</v>
      </c>
      <c r="AQ23" s="461" t="s">
        <v>12</v>
      </c>
      <c r="AR23" s="459"/>
      <c r="AS23" s="459"/>
      <c r="AT23" s="459"/>
      <c r="AU23" s="459"/>
      <c r="AV23" s="464"/>
    </row>
    <row r="24" spans="1:48" s="22" customFormat="1" ht="96.75" customHeight="1" x14ac:dyDescent="0.25">
      <c r="A24" s="452"/>
      <c r="B24" s="455"/>
      <c r="C24" s="452"/>
      <c r="D24" s="452"/>
      <c r="E24" s="466"/>
      <c r="F24" s="468"/>
      <c r="G24" s="468"/>
      <c r="H24" s="468"/>
      <c r="I24" s="472"/>
      <c r="J24" s="472"/>
      <c r="K24" s="472"/>
      <c r="L24" s="468"/>
      <c r="M24" s="452"/>
      <c r="N24" s="452"/>
      <c r="O24" s="452"/>
      <c r="P24" s="459"/>
      <c r="Q24" s="459"/>
      <c r="R24" s="459"/>
      <c r="S24" s="470"/>
      <c r="T24" s="470"/>
      <c r="U24" s="460"/>
      <c r="V24" s="460"/>
      <c r="W24" s="459"/>
      <c r="X24" s="459"/>
      <c r="Y24" s="459"/>
      <c r="Z24" s="459"/>
      <c r="AA24" s="459"/>
      <c r="AB24" s="459"/>
      <c r="AC24" s="459"/>
      <c r="AD24" s="459"/>
      <c r="AE24" s="459"/>
      <c r="AF24" s="160" t="s">
        <v>14</v>
      </c>
      <c r="AG24" s="160" t="s">
        <v>13</v>
      </c>
      <c r="AH24" s="161" t="s">
        <v>3</v>
      </c>
      <c r="AI24" s="161" t="s">
        <v>12</v>
      </c>
      <c r="AJ24" s="452"/>
      <c r="AK24" s="452"/>
      <c r="AL24" s="452"/>
      <c r="AM24" s="452"/>
      <c r="AN24" s="452"/>
      <c r="AO24" s="452"/>
      <c r="AP24" s="452"/>
      <c r="AQ24" s="462"/>
      <c r="AR24" s="459"/>
      <c r="AS24" s="459"/>
      <c r="AT24" s="459"/>
      <c r="AU24" s="459"/>
      <c r="AV24" s="46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32" customFormat="1" ht="15.75" x14ac:dyDescent="0.25">
      <c r="A26" s="328">
        <v>1</v>
      </c>
      <c r="B26" s="329" t="s">
        <v>497</v>
      </c>
      <c r="C26" s="329"/>
      <c r="D26" s="329" t="s">
        <v>549</v>
      </c>
      <c r="E26" s="328"/>
      <c r="F26" s="328"/>
      <c r="G26" s="328"/>
      <c r="H26" s="328"/>
      <c r="I26" s="333">
        <f>'6.2. Паспорт фин осв ввод'!D47</f>
        <v>0</v>
      </c>
      <c r="J26" s="333"/>
      <c r="K26" s="333">
        <f>'6.2. Паспорт фин осв ввод'!D49</f>
        <v>0</v>
      </c>
      <c r="L26" s="328"/>
      <c r="M26" s="329"/>
      <c r="N26" s="329"/>
      <c r="O26" s="329"/>
      <c r="P26" s="330"/>
      <c r="Q26" s="329"/>
      <c r="R26" s="330"/>
      <c r="S26" s="329"/>
      <c r="T26" s="329"/>
      <c r="U26" s="328"/>
      <c r="V26" s="328"/>
      <c r="W26" s="329"/>
      <c r="X26" s="330"/>
      <c r="Y26" s="329"/>
      <c r="Z26" s="331"/>
      <c r="AA26" s="330"/>
      <c r="AB26" s="330"/>
      <c r="AC26" s="330"/>
      <c r="AD26" s="330"/>
      <c r="AE26" s="330"/>
      <c r="AF26" s="328"/>
      <c r="AG26" s="329"/>
      <c r="AH26" s="331"/>
      <c r="AI26" s="331"/>
      <c r="AJ26" s="331"/>
      <c r="AK26" s="331"/>
      <c r="AL26" s="329"/>
      <c r="AM26" s="329"/>
      <c r="AN26" s="331"/>
      <c r="AO26" s="329"/>
      <c r="AP26" s="331"/>
      <c r="AQ26" s="331"/>
      <c r="AR26" s="331"/>
      <c r="AS26" s="331"/>
      <c r="AT26" s="331"/>
      <c r="AU26" s="329"/>
      <c r="AV26" s="32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5" zoomScale="90" zoomScaleNormal="90" zoomScaleSheetLayoutView="90" workbookViewId="0">
      <selection activeCell="B28" sqref="B28"/>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0" t="s">
        <v>70</v>
      </c>
    </row>
    <row r="2" spans="1:8" ht="18.75" x14ac:dyDescent="0.3">
      <c r="B2" s="15" t="s">
        <v>11</v>
      </c>
    </row>
    <row r="3" spans="1:8" ht="18.75" x14ac:dyDescent="0.3">
      <c r="B3" s="15" t="s">
        <v>495</v>
      </c>
    </row>
    <row r="4" spans="1:8" x14ac:dyDescent="0.25">
      <c r="B4" s="45"/>
    </row>
    <row r="5" spans="1:8" ht="18.75" x14ac:dyDescent="0.3">
      <c r="A5" s="480" t="str">
        <f>'[4]1. паспорт местоположение'!A5:C5</f>
        <v>Год раскрытия информации: 2016 год</v>
      </c>
      <c r="B5" s="480"/>
      <c r="C5" s="92"/>
      <c r="D5" s="92"/>
      <c r="E5" s="92"/>
      <c r="F5" s="92"/>
      <c r="G5" s="92"/>
      <c r="H5" s="92"/>
    </row>
    <row r="6" spans="1:8" ht="18.75" x14ac:dyDescent="0.3">
      <c r="A6" s="162"/>
      <c r="B6" s="162"/>
      <c r="C6" s="162"/>
      <c r="D6" s="162"/>
      <c r="E6" s="162"/>
      <c r="F6" s="162"/>
      <c r="G6" s="162"/>
      <c r="H6" s="162"/>
    </row>
    <row r="7" spans="1:8" ht="18.75" x14ac:dyDescent="0.25">
      <c r="A7" s="363" t="s">
        <v>10</v>
      </c>
      <c r="B7" s="363"/>
      <c r="C7" s="168"/>
      <c r="D7" s="168"/>
      <c r="E7" s="168"/>
      <c r="F7" s="168"/>
      <c r="G7" s="168"/>
      <c r="H7" s="168"/>
    </row>
    <row r="8" spans="1:8" ht="18.75" x14ac:dyDescent="0.25">
      <c r="A8" s="168"/>
      <c r="B8" s="168"/>
      <c r="C8" s="168"/>
      <c r="D8" s="168"/>
      <c r="E8" s="168"/>
      <c r="F8" s="168"/>
      <c r="G8" s="168"/>
      <c r="H8" s="168"/>
    </row>
    <row r="9" spans="1:8" x14ac:dyDescent="0.25">
      <c r="A9" s="366" t="str">
        <f>'1. паспорт местоположение'!A9:C9</f>
        <v>АО "Янтарьэнерго"</v>
      </c>
      <c r="B9" s="366"/>
      <c r="C9" s="169"/>
      <c r="D9" s="169"/>
      <c r="E9" s="169"/>
      <c r="F9" s="169"/>
      <c r="G9" s="169"/>
      <c r="H9" s="169"/>
    </row>
    <row r="10" spans="1:8" x14ac:dyDescent="0.25">
      <c r="A10" s="360" t="s">
        <v>9</v>
      </c>
      <c r="B10" s="360"/>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66" t="str">
        <f>'1. паспорт местоположение'!A12:C12</f>
        <v>D_1866</v>
      </c>
      <c r="B12" s="366"/>
      <c r="C12" s="169"/>
      <c r="D12" s="169"/>
      <c r="E12" s="169"/>
      <c r="F12" s="169"/>
      <c r="G12" s="169"/>
      <c r="H12" s="169"/>
    </row>
    <row r="13" spans="1:8" x14ac:dyDescent="0.25">
      <c r="A13" s="360" t="s">
        <v>8</v>
      </c>
      <c r="B13" s="360"/>
      <c r="C13" s="170"/>
      <c r="D13" s="170"/>
      <c r="E13" s="170"/>
      <c r="F13" s="170"/>
      <c r="G13" s="170"/>
      <c r="H13" s="170"/>
    </row>
    <row r="14" spans="1:8" ht="18.75" x14ac:dyDescent="0.25">
      <c r="A14" s="11"/>
      <c r="B14" s="11"/>
      <c r="C14" s="11"/>
      <c r="D14" s="11"/>
      <c r="E14" s="11"/>
      <c r="F14" s="11"/>
      <c r="G14" s="11"/>
      <c r="H14" s="11"/>
    </row>
    <row r="15" spans="1:8" ht="39" customHeight="1" x14ac:dyDescent="0.25">
      <c r="A15" s="474" t="str">
        <f>'1. паспорт местоположение'!A15:C15</f>
        <v>Строительство КЛ 15 кВ, строительство КЛ  0,4 кВ от ТП-новая (по ТЗ № 51.СРС.2009/ЗПЭС) в п. Шоссейное Гурьевского района</v>
      </c>
      <c r="B15" s="474"/>
      <c r="C15" s="169"/>
      <c r="D15" s="169"/>
      <c r="E15" s="169"/>
      <c r="F15" s="169"/>
      <c r="G15" s="169"/>
      <c r="H15" s="169"/>
    </row>
    <row r="16" spans="1:8" x14ac:dyDescent="0.25">
      <c r="A16" s="360" t="s">
        <v>7</v>
      </c>
      <c r="B16" s="360"/>
      <c r="C16" s="170"/>
      <c r="D16" s="170"/>
      <c r="E16" s="170"/>
      <c r="F16" s="170"/>
      <c r="G16" s="170"/>
      <c r="H16" s="170"/>
    </row>
    <row r="17" spans="1:2" x14ac:dyDescent="0.25">
      <c r="B17" s="131"/>
    </row>
    <row r="18" spans="1:2" ht="33.75" customHeight="1" x14ac:dyDescent="0.25">
      <c r="A18" s="475" t="s">
        <v>477</v>
      </c>
      <c r="B18" s="476"/>
    </row>
    <row r="19" spans="1:2" x14ac:dyDescent="0.25">
      <c r="B19" s="45"/>
    </row>
    <row r="20" spans="1:2" ht="16.5" thickBot="1" x14ac:dyDescent="0.3">
      <c r="B20" s="132"/>
    </row>
    <row r="21" spans="1:2" ht="29.45" customHeight="1" thickBot="1" x14ac:dyDescent="0.3">
      <c r="A21" s="133" t="s">
        <v>344</v>
      </c>
      <c r="B21" s="334" t="str">
        <f>'[5]1. паспорт местоположение'!A15</f>
        <v>Строительство КЛ 15 кВ, строительство КЛ  0,4 кВ от ТП-новая (по ТЗ № 51.СРС.2009/ЗПЭС) в п. Шоссейное Гурьевского района</v>
      </c>
    </row>
    <row r="22" spans="1:2" ht="16.5" thickBot="1" x14ac:dyDescent="0.3">
      <c r="A22" s="133" t="s">
        <v>345</v>
      </c>
      <c r="B22" s="334" t="str">
        <f>'[5]1. паспорт местоположение'!C27</f>
        <v>Гурьевский муниципальный округ</v>
      </c>
    </row>
    <row r="23" spans="1:2" ht="16.5" thickBot="1" x14ac:dyDescent="0.3">
      <c r="A23" s="133" t="s">
        <v>323</v>
      </c>
      <c r="B23" s="135" t="s">
        <v>552</v>
      </c>
    </row>
    <row r="24" spans="1:2" ht="16.5" thickBot="1" x14ac:dyDescent="0.3">
      <c r="A24" s="133" t="s">
        <v>346</v>
      </c>
      <c r="B24" s="135" t="s">
        <v>573</v>
      </c>
    </row>
    <row r="25" spans="1:2" ht="16.5" thickBot="1" x14ac:dyDescent="0.3">
      <c r="A25" s="136" t="s">
        <v>347</v>
      </c>
      <c r="B25" s="134" t="s">
        <v>550</v>
      </c>
    </row>
    <row r="26" spans="1:2" ht="16.5" thickBot="1" x14ac:dyDescent="0.3">
      <c r="A26" s="137" t="s">
        <v>348</v>
      </c>
      <c r="B26" s="138" t="s">
        <v>503</v>
      </c>
    </row>
    <row r="27" spans="1:2" ht="29.25" thickBot="1" x14ac:dyDescent="0.3">
      <c r="A27" s="145" t="s">
        <v>569</v>
      </c>
      <c r="B27" s="487">
        <f>'5. анализ эконом эфф'!B122</f>
        <v>0.95855883999999991</v>
      </c>
    </row>
    <row r="28" spans="1:2" ht="16.5" thickBot="1" x14ac:dyDescent="0.3">
      <c r="A28" s="140" t="s">
        <v>349</v>
      </c>
      <c r="B28" s="140" t="s">
        <v>551</v>
      </c>
    </row>
    <row r="29" spans="1:2" ht="29.25" thickBot="1" x14ac:dyDescent="0.3">
      <c r="A29" s="146" t="s">
        <v>350</v>
      </c>
      <c r="B29" s="335">
        <f>B33+B38</f>
        <v>0.73962400000000006</v>
      </c>
    </row>
    <row r="30" spans="1:2" ht="29.25" thickBot="1" x14ac:dyDescent="0.3">
      <c r="A30" s="146" t="s">
        <v>351</v>
      </c>
      <c r="B30" s="343">
        <f>B32+B41+B58</f>
        <v>0.89496400000000009</v>
      </c>
    </row>
    <row r="31" spans="1:2" ht="16.5" thickBot="1" x14ac:dyDescent="0.3">
      <c r="A31" s="140" t="s">
        <v>352</v>
      </c>
      <c r="B31" s="343"/>
    </row>
    <row r="32" spans="1:2" ht="29.25" thickBot="1" x14ac:dyDescent="0.3">
      <c r="A32" s="146" t="s">
        <v>570</v>
      </c>
      <c r="B32" s="343">
        <f>B33+B37</f>
        <v>0.73962400000000006</v>
      </c>
    </row>
    <row r="33" spans="1:3" s="346" customFormat="1" ht="30.75" thickBot="1" x14ac:dyDescent="0.3">
      <c r="A33" s="344" t="s">
        <v>571</v>
      </c>
      <c r="B33" s="345">
        <v>0.73962400000000006</v>
      </c>
    </row>
    <row r="34" spans="1:3" ht="16.5" thickBot="1" x14ac:dyDescent="0.3">
      <c r="A34" s="140" t="s">
        <v>354</v>
      </c>
      <c r="B34" s="347">
        <f>B33/$B$27</f>
        <v>0.77159999901518839</v>
      </c>
    </row>
    <row r="35" spans="1:3" ht="16.5" thickBot="1" x14ac:dyDescent="0.3">
      <c r="A35" s="140" t="s">
        <v>355</v>
      </c>
      <c r="B35" s="343">
        <v>0.73962400000000006</v>
      </c>
      <c r="C35" s="130">
        <v>1</v>
      </c>
    </row>
    <row r="36" spans="1:3" ht="16.5" thickBot="1" x14ac:dyDescent="0.3">
      <c r="A36" s="140" t="s">
        <v>356</v>
      </c>
      <c r="B36" s="343">
        <v>0.73962400000000006</v>
      </c>
      <c r="C36" s="130">
        <v>2</v>
      </c>
    </row>
    <row r="37" spans="1:3" s="346" customFormat="1" ht="16.5" thickBot="1" x14ac:dyDescent="0.3">
      <c r="A37" s="344" t="s">
        <v>353</v>
      </c>
      <c r="B37" s="348">
        <v>0</v>
      </c>
    </row>
    <row r="38" spans="1:3" ht="16.5" thickBot="1" x14ac:dyDescent="0.3">
      <c r="A38" s="140" t="s">
        <v>354</v>
      </c>
      <c r="B38" s="347">
        <f>B37/$B$27</f>
        <v>0</v>
      </c>
    </row>
    <row r="39" spans="1:3" ht="16.5" thickBot="1" x14ac:dyDescent="0.3">
      <c r="A39" s="140" t="s">
        <v>355</v>
      </c>
      <c r="B39" s="343">
        <v>0</v>
      </c>
      <c r="C39" s="130">
        <v>1</v>
      </c>
    </row>
    <row r="40" spans="1:3" ht="16.5" thickBot="1" x14ac:dyDescent="0.3">
      <c r="A40" s="140" t="s">
        <v>356</v>
      </c>
      <c r="B40" s="343">
        <v>0</v>
      </c>
      <c r="C40" s="130">
        <v>2</v>
      </c>
    </row>
    <row r="41" spans="1:3" ht="29.25" thickBot="1" x14ac:dyDescent="0.3">
      <c r="A41" s="146" t="s">
        <v>357</v>
      </c>
      <c r="B41" s="343">
        <f>B42+B46+B50+B54</f>
        <v>0</v>
      </c>
    </row>
    <row r="42" spans="1:3" s="346" customFormat="1" ht="16.5" thickBot="1" x14ac:dyDescent="0.3">
      <c r="A42" s="344" t="s">
        <v>353</v>
      </c>
      <c r="B42" s="348">
        <v>0</v>
      </c>
    </row>
    <row r="43" spans="1:3" ht="16.5" thickBot="1" x14ac:dyDescent="0.3">
      <c r="A43" s="140" t="s">
        <v>354</v>
      </c>
      <c r="B43" s="347">
        <f>B42/$B$27</f>
        <v>0</v>
      </c>
    </row>
    <row r="44" spans="1:3" ht="16.5" thickBot="1" x14ac:dyDescent="0.3">
      <c r="A44" s="140" t="s">
        <v>355</v>
      </c>
      <c r="B44" s="343">
        <v>0</v>
      </c>
      <c r="C44" s="130">
        <v>1</v>
      </c>
    </row>
    <row r="45" spans="1:3" ht="16.5" thickBot="1" x14ac:dyDescent="0.3">
      <c r="A45" s="140" t="s">
        <v>356</v>
      </c>
      <c r="B45" s="343">
        <v>0</v>
      </c>
      <c r="C45" s="130">
        <v>2</v>
      </c>
    </row>
    <row r="46" spans="1:3" s="346" customFormat="1" ht="16.5" thickBot="1" x14ac:dyDescent="0.3">
      <c r="A46" s="344" t="s">
        <v>353</v>
      </c>
      <c r="B46" s="348">
        <v>0</v>
      </c>
    </row>
    <row r="47" spans="1:3" ht="16.5" thickBot="1" x14ac:dyDescent="0.3">
      <c r="A47" s="140" t="s">
        <v>354</v>
      </c>
      <c r="B47" s="347">
        <f>B46/$B$27</f>
        <v>0</v>
      </c>
    </row>
    <row r="48" spans="1:3" ht="16.5" thickBot="1" x14ac:dyDescent="0.3">
      <c r="A48" s="140" t="s">
        <v>355</v>
      </c>
      <c r="B48" s="343">
        <v>0</v>
      </c>
      <c r="C48" s="130">
        <v>1</v>
      </c>
    </row>
    <row r="49" spans="1:3" ht="16.5" thickBot="1" x14ac:dyDescent="0.3">
      <c r="A49" s="140" t="s">
        <v>356</v>
      </c>
      <c r="B49" s="343">
        <v>0</v>
      </c>
      <c r="C49" s="130">
        <v>2</v>
      </c>
    </row>
    <row r="50" spans="1:3" s="346" customFormat="1" ht="16.5" thickBot="1" x14ac:dyDescent="0.3">
      <c r="A50" s="344" t="s">
        <v>353</v>
      </c>
      <c r="B50" s="348">
        <v>0</v>
      </c>
    </row>
    <row r="51" spans="1:3" ht="16.5" thickBot="1" x14ac:dyDescent="0.3">
      <c r="A51" s="140" t="s">
        <v>354</v>
      </c>
      <c r="B51" s="347">
        <f>B50/$B$27</f>
        <v>0</v>
      </c>
    </row>
    <row r="52" spans="1:3" ht="16.5" thickBot="1" x14ac:dyDescent="0.3">
      <c r="A52" s="140" t="s">
        <v>355</v>
      </c>
      <c r="B52" s="343">
        <v>0</v>
      </c>
      <c r="C52" s="130">
        <v>1</v>
      </c>
    </row>
    <row r="53" spans="1:3" ht="16.5" thickBot="1" x14ac:dyDescent="0.3">
      <c r="A53" s="140" t="s">
        <v>356</v>
      </c>
      <c r="B53" s="343">
        <v>0</v>
      </c>
      <c r="C53" s="130">
        <v>2</v>
      </c>
    </row>
    <row r="54" spans="1:3" s="346" customFormat="1" ht="16.5" thickBot="1" x14ac:dyDescent="0.3">
      <c r="A54" s="344" t="s">
        <v>353</v>
      </c>
      <c r="B54" s="348">
        <v>0</v>
      </c>
    </row>
    <row r="55" spans="1:3" ht="16.5" thickBot="1" x14ac:dyDescent="0.3">
      <c r="A55" s="140" t="s">
        <v>354</v>
      </c>
      <c r="B55" s="347">
        <f>B54/$B$27</f>
        <v>0</v>
      </c>
    </row>
    <row r="56" spans="1:3" ht="16.5" thickBot="1" x14ac:dyDescent="0.3">
      <c r="A56" s="140" t="s">
        <v>355</v>
      </c>
      <c r="B56" s="343">
        <v>0</v>
      </c>
      <c r="C56" s="130">
        <v>1</v>
      </c>
    </row>
    <row r="57" spans="1:3" ht="16.5" thickBot="1" x14ac:dyDescent="0.3">
      <c r="A57" s="140" t="s">
        <v>356</v>
      </c>
      <c r="B57" s="343">
        <v>0</v>
      </c>
      <c r="C57" s="130">
        <v>2</v>
      </c>
    </row>
    <row r="58" spans="1:3" ht="29.25" thickBot="1" x14ac:dyDescent="0.3">
      <c r="A58" s="146" t="s">
        <v>358</v>
      </c>
      <c r="B58" s="343">
        <f>B59+B63+B67+B71</f>
        <v>0.15534000000000001</v>
      </c>
    </row>
    <row r="59" spans="1:3" s="346" customFormat="1" ht="30.75" thickBot="1" x14ac:dyDescent="0.3">
      <c r="A59" s="344" t="s">
        <v>572</v>
      </c>
      <c r="B59" s="345">
        <v>0.15534000000000001</v>
      </c>
    </row>
    <row r="60" spans="1:3" ht="16.5" thickBot="1" x14ac:dyDescent="0.3">
      <c r="A60" s="140" t="s">
        <v>354</v>
      </c>
      <c r="B60" s="347">
        <f>B59/$B$27</f>
        <v>0.16205577948663019</v>
      </c>
    </row>
    <row r="61" spans="1:3" ht="16.5" thickBot="1" x14ac:dyDescent="0.3">
      <c r="A61" s="140" t="s">
        <v>355</v>
      </c>
      <c r="B61" s="343">
        <v>0.15534000000000001</v>
      </c>
      <c r="C61" s="130">
        <v>1</v>
      </c>
    </row>
    <row r="62" spans="1:3" ht="16.5" thickBot="1" x14ac:dyDescent="0.3">
      <c r="A62" s="140" t="s">
        <v>356</v>
      </c>
      <c r="B62" s="343">
        <v>0.15534000000000001</v>
      </c>
      <c r="C62" s="130">
        <v>2</v>
      </c>
    </row>
    <row r="63" spans="1:3" s="346" customFormat="1" ht="16.5" thickBot="1" x14ac:dyDescent="0.3">
      <c r="A63" s="344" t="s">
        <v>353</v>
      </c>
      <c r="B63" s="348">
        <v>0</v>
      </c>
    </row>
    <row r="64" spans="1:3" ht="16.5" thickBot="1" x14ac:dyDescent="0.3">
      <c r="A64" s="140" t="s">
        <v>354</v>
      </c>
      <c r="B64" s="347">
        <f>B63/$B$27</f>
        <v>0</v>
      </c>
    </row>
    <row r="65" spans="1:3" ht="16.5" thickBot="1" x14ac:dyDescent="0.3">
      <c r="A65" s="140" t="s">
        <v>355</v>
      </c>
      <c r="B65" s="343">
        <v>0</v>
      </c>
      <c r="C65" s="130">
        <v>1</v>
      </c>
    </row>
    <row r="66" spans="1:3" ht="16.5" thickBot="1" x14ac:dyDescent="0.3">
      <c r="A66" s="140" t="s">
        <v>356</v>
      </c>
      <c r="B66" s="343">
        <v>0</v>
      </c>
      <c r="C66" s="130">
        <v>2</v>
      </c>
    </row>
    <row r="67" spans="1:3" s="346" customFormat="1" ht="16.5" thickBot="1" x14ac:dyDescent="0.3">
      <c r="A67" s="344" t="s">
        <v>353</v>
      </c>
      <c r="B67" s="348">
        <v>0</v>
      </c>
    </row>
    <row r="68" spans="1:3" ht="16.5" thickBot="1" x14ac:dyDescent="0.3">
      <c r="A68" s="140" t="s">
        <v>354</v>
      </c>
      <c r="B68" s="347">
        <f>B67/$B$27</f>
        <v>0</v>
      </c>
    </row>
    <row r="69" spans="1:3" ht="16.5" thickBot="1" x14ac:dyDescent="0.3">
      <c r="A69" s="140" t="s">
        <v>355</v>
      </c>
      <c r="B69" s="343">
        <v>0</v>
      </c>
      <c r="C69" s="130">
        <v>1</v>
      </c>
    </row>
    <row r="70" spans="1:3" ht="16.5" thickBot="1" x14ac:dyDescent="0.3">
      <c r="A70" s="140" t="s">
        <v>356</v>
      </c>
      <c r="B70" s="343">
        <v>0</v>
      </c>
      <c r="C70" s="130">
        <v>2</v>
      </c>
    </row>
    <row r="71" spans="1:3" s="346" customFormat="1" ht="16.5" thickBot="1" x14ac:dyDescent="0.3">
      <c r="A71" s="344" t="s">
        <v>353</v>
      </c>
      <c r="B71" s="348">
        <v>0</v>
      </c>
    </row>
    <row r="72" spans="1:3" ht="16.5" thickBot="1" x14ac:dyDescent="0.3">
      <c r="A72" s="140" t="s">
        <v>354</v>
      </c>
      <c r="B72" s="347">
        <f>B71/$B$27</f>
        <v>0</v>
      </c>
    </row>
    <row r="73" spans="1:3" ht="16.5" thickBot="1" x14ac:dyDescent="0.3">
      <c r="A73" s="140" t="s">
        <v>355</v>
      </c>
      <c r="B73" s="343">
        <v>0</v>
      </c>
      <c r="C73" s="130">
        <v>1</v>
      </c>
    </row>
    <row r="74" spans="1:3" ht="16.5" thickBot="1" x14ac:dyDescent="0.3">
      <c r="A74" s="140" t="s">
        <v>356</v>
      </c>
      <c r="B74" s="343">
        <v>0</v>
      </c>
      <c r="C74" s="130">
        <v>2</v>
      </c>
    </row>
    <row r="75" spans="1:3" ht="29.25" thickBot="1" x14ac:dyDescent="0.3">
      <c r="A75" s="139" t="s">
        <v>359</v>
      </c>
      <c r="B75" s="147"/>
    </row>
    <row r="76" spans="1:3" ht="16.5" thickBot="1" x14ac:dyDescent="0.3">
      <c r="A76" s="141" t="s">
        <v>352</v>
      </c>
      <c r="B76" s="147"/>
    </row>
    <row r="77" spans="1:3" ht="16.5" thickBot="1" x14ac:dyDescent="0.3">
      <c r="A77" s="141" t="s">
        <v>360</v>
      </c>
      <c r="B77" s="147"/>
    </row>
    <row r="78" spans="1:3" ht="16.5" thickBot="1" x14ac:dyDescent="0.3">
      <c r="A78" s="141" t="s">
        <v>361</v>
      </c>
      <c r="B78" s="147"/>
    </row>
    <row r="79" spans="1:3" ht="16.5" thickBot="1" x14ac:dyDescent="0.3">
      <c r="A79" s="141" t="s">
        <v>362</v>
      </c>
      <c r="B79" s="147"/>
    </row>
    <row r="80" spans="1:3" ht="16.5" thickBot="1" x14ac:dyDescent="0.3">
      <c r="A80" s="136" t="s">
        <v>363</v>
      </c>
      <c r="B80" s="349">
        <f>B81/$B$27</f>
        <v>0.93365577850181858</v>
      </c>
    </row>
    <row r="81" spans="1:2" ht="16.5" thickBot="1" x14ac:dyDescent="0.3">
      <c r="A81" s="136" t="s">
        <v>364</v>
      </c>
      <c r="B81" s="350">
        <f xml:space="preserve"> SUMIF(C33:C74, 1,B33:B74)</f>
        <v>0.89496400000000009</v>
      </c>
    </row>
    <row r="82" spans="1:2" ht="16.5" thickBot="1" x14ac:dyDescent="0.3">
      <c r="A82" s="136" t="s">
        <v>365</v>
      </c>
      <c r="B82" s="349">
        <f>B83/$B$27</f>
        <v>0.93365577850181858</v>
      </c>
    </row>
    <row r="83" spans="1:2" ht="16.5" thickBot="1" x14ac:dyDescent="0.3">
      <c r="A83" s="137" t="s">
        <v>366</v>
      </c>
      <c r="B83" s="350">
        <f xml:space="preserve"> SUMIF(C35:C76, 2,B35:B76)</f>
        <v>0.89496400000000009</v>
      </c>
    </row>
    <row r="84" spans="1:2" ht="15.6" customHeight="1" x14ac:dyDescent="0.25">
      <c r="A84" s="139" t="s">
        <v>367</v>
      </c>
      <c r="B84" s="477" t="s">
        <v>553</v>
      </c>
    </row>
    <row r="85" spans="1:2" x14ac:dyDescent="0.25">
      <c r="A85" s="143" t="s">
        <v>368</v>
      </c>
      <c r="B85" s="478"/>
    </row>
    <row r="86" spans="1:2" x14ac:dyDescent="0.25">
      <c r="A86" s="143" t="s">
        <v>369</v>
      </c>
      <c r="B86" s="478"/>
    </row>
    <row r="87" spans="1:2" x14ac:dyDescent="0.25">
      <c r="A87" s="143" t="s">
        <v>370</v>
      </c>
      <c r="B87" s="478"/>
    </row>
    <row r="88" spans="1:2" x14ac:dyDescent="0.25">
      <c r="A88" s="143" t="s">
        <v>371</v>
      </c>
      <c r="B88" s="478"/>
    </row>
    <row r="89" spans="1:2" ht="16.5" thickBot="1" x14ac:dyDescent="0.3">
      <c r="A89" s="144" t="s">
        <v>372</v>
      </c>
      <c r="B89" s="479"/>
    </row>
    <row r="90" spans="1:2" ht="30.75" thickBot="1" x14ac:dyDescent="0.3">
      <c r="A90" s="141" t="s">
        <v>373</v>
      </c>
      <c r="B90" s="142"/>
    </row>
    <row r="91" spans="1:2" ht="29.25" thickBot="1" x14ac:dyDescent="0.3">
      <c r="A91" s="136" t="s">
        <v>374</v>
      </c>
      <c r="B91" s="142"/>
    </row>
    <row r="92" spans="1:2" ht="16.5" thickBot="1" x14ac:dyDescent="0.3">
      <c r="A92" s="141" t="s">
        <v>352</v>
      </c>
      <c r="B92" s="149"/>
    </row>
    <row r="93" spans="1:2" ht="16.5" thickBot="1" x14ac:dyDescent="0.3">
      <c r="A93" s="141" t="s">
        <v>375</v>
      </c>
      <c r="B93" s="142"/>
    </row>
    <row r="94" spans="1:2" ht="16.5" thickBot="1" x14ac:dyDescent="0.3">
      <c r="A94" s="141" t="s">
        <v>376</v>
      </c>
      <c r="B94" s="149"/>
    </row>
    <row r="95" spans="1:2" ht="30.75" thickBot="1" x14ac:dyDescent="0.3">
      <c r="A95" s="150" t="s">
        <v>377</v>
      </c>
      <c r="B95" s="341" t="s">
        <v>378</v>
      </c>
    </row>
    <row r="96" spans="1:2" ht="16.5" thickBot="1" x14ac:dyDescent="0.3">
      <c r="A96" s="136" t="s">
        <v>379</v>
      </c>
      <c r="B96" s="148"/>
    </row>
    <row r="97" spans="1:2" ht="16.5" thickBot="1" x14ac:dyDescent="0.3">
      <c r="A97" s="143" t="s">
        <v>380</v>
      </c>
      <c r="B97" s="151"/>
    </row>
    <row r="98" spans="1:2" ht="16.5" thickBot="1" x14ac:dyDescent="0.3">
      <c r="A98" s="143" t="s">
        <v>381</v>
      </c>
      <c r="B98" s="151"/>
    </row>
    <row r="99" spans="1:2" ht="16.5" thickBot="1" x14ac:dyDescent="0.3">
      <c r="A99" s="143" t="s">
        <v>382</v>
      </c>
      <c r="B99" s="151"/>
    </row>
    <row r="100" spans="1:2" ht="45.75" thickBot="1" x14ac:dyDescent="0.3">
      <c r="A100" s="152" t="s">
        <v>383</v>
      </c>
      <c r="B100" s="149" t="s">
        <v>384</v>
      </c>
    </row>
    <row r="101" spans="1:2" ht="28.5" x14ac:dyDescent="0.25">
      <c r="A101" s="139" t="s">
        <v>385</v>
      </c>
      <c r="B101" s="477" t="s">
        <v>386</v>
      </c>
    </row>
    <row r="102" spans="1:2" x14ac:dyDescent="0.25">
      <c r="A102" s="143" t="s">
        <v>387</v>
      </c>
      <c r="B102" s="478"/>
    </row>
    <row r="103" spans="1:2" x14ac:dyDescent="0.25">
      <c r="A103" s="143" t="s">
        <v>388</v>
      </c>
      <c r="B103" s="478"/>
    </row>
    <row r="104" spans="1:2" x14ac:dyDescent="0.25">
      <c r="A104" s="143" t="s">
        <v>389</v>
      </c>
      <c r="B104" s="478"/>
    </row>
    <row r="105" spans="1:2" x14ac:dyDescent="0.25">
      <c r="A105" s="143" t="s">
        <v>390</v>
      </c>
      <c r="B105" s="478"/>
    </row>
    <row r="106" spans="1:2" ht="16.5" thickBot="1" x14ac:dyDescent="0.3">
      <c r="A106" s="153" t="s">
        <v>391</v>
      </c>
      <c r="B106" s="479"/>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63" t="s">
        <v>10</v>
      </c>
      <c r="B6" s="363"/>
      <c r="C6" s="363"/>
      <c r="D6" s="363"/>
      <c r="E6" s="363"/>
      <c r="F6" s="363"/>
      <c r="G6" s="363"/>
      <c r="H6" s="363"/>
      <c r="I6" s="363"/>
      <c r="J6" s="363"/>
      <c r="K6" s="363"/>
      <c r="L6" s="363"/>
      <c r="M6" s="363"/>
      <c r="N6" s="363"/>
      <c r="O6" s="363"/>
      <c r="P6" s="363"/>
      <c r="Q6" s="363"/>
      <c r="R6" s="363"/>
      <c r="S6" s="363"/>
      <c r="T6" s="13"/>
      <c r="U6" s="13"/>
      <c r="V6" s="13"/>
      <c r="W6" s="13"/>
      <c r="X6" s="13"/>
      <c r="Y6" s="13"/>
      <c r="Z6" s="13"/>
      <c r="AA6" s="13"/>
      <c r="AB6" s="13"/>
    </row>
    <row r="7" spans="1:28" s="12" customFormat="1" ht="18.75" x14ac:dyDescent="0.2">
      <c r="A7" s="363"/>
      <c r="B7" s="363"/>
      <c r="C7" s="363"/>
      <c r="D7" s="363"/>
      <c r="E7" s="363"/>
      <c r="F7" s="363"/>
      <c r="G7" s="363"/>
      <c r="H7" s="363"/>
      <c r="I7" s="363"/>
      <c r="J7" s="363"/>
      <c r="K7" s="363"/>
      <c r="L7" s="363"/>
      <c r="M7" s="363"/>
      <c r="N7" s="363"/>
      <c r="O7" s="363"/>
      <c r="P7" s="363"/>
      <c r="Q7" s="363"/>
      <c r="R7" s="363"/>
      <c r="S7" s="363"/>
      <c r="T7" s="13"/>
      <c r="U7" s="13"/>
      <c r="V7" s="13"/>
      <c r="W7" s="13"/>
      <c r="X7" s="13"/>
      <c r="Y7" s="13"/>
      <c r="Z7" s="13"/>
      <c r="AA7" s="13"/>
      <c r="AB7" s="13"/>
    </row>
    <row r="8" spans="1:28" s="12" customFormat="1" ht="18.75" x14ac:dyDescent="0.2">
      <c r="A8" s="366" t="str">
        <f>'1.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13"/>
      <c r="U8" s="13"/>
      <c r="V8" s="13"/>
      <c r="W8" s="13"/>
      <c r="X8" s="13"/>
      <c r="Y8" s="13"/>
      <c r="Z8" s="13"/>
      <c r="AA8" s="13"/>
      <c r="AB8" s="13"/>
    </row>
    <row r="9" spans="1:28" s="12" customFormat="1" ht="18.75" x14ac:dyDescent="0.2">
      <c r="A9" s="360" t="s">
        <v>9</v>
      </c>
      <c r="B9" s="360"/>
      <c r="C9" s="360"/>
      <c r="D9" s="360"/>
      <c r="E9" s="360"/>
      <c r="F9" s="360"/>
      <c r="G9" s="360"/>
      <c r="H9" s="360"/>
      <c r="I9" s="360"/>
      <c r="J9" s="360"/>
      <c r="K9" s="360"/>
      <c r="L9" s="360"/>
      <c r="M9" s="360"/>
      <c r="N9" s="360"/>
      <c r="O9" s="360"/>
      <c r="P9" s="360"/>
      <c r="Q9" s="360"/>
      <c r="R9" s="360"/>
      <c r="S9" s="360"/>
      <c r="T9" s="13"/>
      <c r="U9" s="13"/>
      <c r="V9" s="13"/>
      <c r="W9" s="13"/>
      <c r="X9" s="13"/>
      <c r="Y9" s="13"/>
      <c r="Z9" s="13"/>
      <c r="AA9" s="13"/>
      <c r="AB9" s="13"/>
    </row>
    <row r="10" spans="1:28" s="12" customFormat="1" ht="18.75" x14ac:dyDescent="0.2">
      <c r="A10" s="363"/>
      <c r="B10" s="363"/>
      <c r="C10" s="363"/>
      <c r="D10" s="363"/>
      <c r="E10" s="363"/>
      <c r="F10" s="363"/>
      <c r="G10" s="363"/>
      <c r="H10" s="363"/>
      <c r="I10" s="363"/>
      <c r="J10" s="363"/>
      <c r="K10" s="363"/>
      <c r="L10" s="363"/>
      <c r="M10" s="363"/>
      <c r="N10" s="363"/>
      <c r="O10" s="363"/>
      <c r="P10" s="363"/>
      <c r="Q10" s="363"/>
      <c r="R10" s="363"/>
      <c r="S10" s="363"/>
      <c r="T10" s="13"/>
      <c r="U10" s="13"/>
      <c r="V10" s="13"/>
      <c r="W10" s="13"/>
      <c r="X10" s="13"/>
      <c r="Y10" s="13"/>
      <c r="Z10" s="13"/>
      <c r="AA10" s="13"/>
      <c r="AB10" s="13"/>
    </row>
    <row r="11" spans="1:28" s="12" customFormat="1" ht="18.75" x14ac:dyDescent="0.2">
      <c r="A11" s="366" t="str">
        <f>'1. паспорт местоположение'!A12:C12</f>
        <v>D_1866</v>
      </c>
      <c r="B11" s="366"/>
      <c r="C11" s="366"/>
      <c r="D11" s="366"/>
      <c r="E11" s="366"/>
      <c r="F11" s="366"/>
      <c r="G11" s="366"/>
      <c r="H11" s="366"/>
      <c r="I11" s="366"/>
      <c r="J11" s="366"/>
      <c r="K11" s="366"/>
      <c r="L11" s="366"/>
      <c r="M11" s="366"/>
      <c r="N11" s="366"/>
      <c r="O11" s="366"/>
      <c r="P11" s="366"/>
      <c r="Q11" s="366"/>
      <c r="R11" s="366"/>
      <c r="S11" s="366"/>
      <c r="T11" s="13"/>
      <c r="U11" s="13"/>
      <c r="V11" s="13"/>
      <c r="W11" s="13"/>
      <c r="X11" s="13"/>
      <c r="Y11" s="13"/>
      <c r="Z11" s="13"/>
      <c r="AA11" s="13"/>
      <c r="AB11" s="13"/>
    </row>
    <row r="12" spans="1:28" s="12" customFormat="1" ht="18.75" x14ac:dyDescent="0.2">
      <c r="A12" s="360" t="s">
        <v>8</v>
      </c>
      <c r="B12" s="360"/>
      <c r="C12" s="360"/>
      <c r="D12" s="360"/>
      <c r="E12" s="360"/>
      <c r="F12" s="360"/>
      <c r="G12" s="360"/>
      <c r="H12" s="360"/>
      <c r="I12" s="360"/>
      <c r="J12" s="360"/>
      <c r="K12" s="360"/>
      <c r="L12" s="360"/>
      <c r="M12" s="360"/>
      <c r="N12" s="360"/>
      <c r="O12" s="360"/>
      <c r="P12" s="360"/>
      <c r="Q12" s="360"/>
      <c r="R12" s="360"/>
      <c r="S12" s="360"/>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5.75" x14ac:dyDescent="0.2">
      <c r="A14" s="366" t="str">
        <f>'1. паспорт местоположение'!A15:C15</f>
        <v>Строительство КЛ 15 кВ, строительство КЛ  0,4 кВ от ТП-новая (по ТЗ № 51.СРС.2009/ЗПЭС) в п. Шоссейное Гурьевского района</v>
      </c>
      <c r="B14" s="366"/>
      <c r="C14" s="366"/>
      <c r="D14" s="366"/>
      <c r="E14" s="366"/>
      <c r="F14" s="366"/>
      <c r="G14" s="366"/>
      <c r="H14" s="366"/>
      <c r="I14" s="366"/>
      <c r="J14" s="366"/>
      <c r="K14" s="366"/>
      <c r="L14" s="366"/>
      <c r="M14" s="366"/>
      <c r="N14" s="366"/>
      <c r="O14" s="366"/>
      <c r="P14" s="366"/>
      <c r="Q14" s="366"/>
      <c r="R14" s="366"/>
      <c r="S14" s="366"/>
      <c r="T14" s="8"/>
      <c r="U14" s="8"/>
      <c r="V14" s="8"/>
      <c r="W14" s="8"/>
      <c r="X14" s="8"/>
      <c r="Y14" s="8"/>
      <c r="Z14" s="8"/>
      <c r="AA14" s="8"/>
      <c r="AB14" s="8"/>
    </row>
    <row r="15" spans="1:28" s="3" customFormat="1" ht="15" customHeight="1" x14ac:dyDescent="0.2">
      <c r="A15" s="360" t="s">
        <v>7</v>
      </c>
      <c r="B15" s="360"/>
      <c r="C15" s="360"/>
      <c r="D15" s="360"/>
      <c r="E15" s="360"/>
      <c r="F15" s="360"/>
      <c r="G15" s="360"/>
      <c r="H15" s="360"/>
      <c r="I15" s="360"/>
      <c r="J15" s="360"/>
      <c r="K15" s="360"/>
      <c r="L15" s="360"/>
      <c r="M15" s="360"/>
      <c r="N15" s="360"/>
      <c r="O15" s="360"/>
      <c r="P15" s="360"/>
      <c r="Q15" s="360"/>
      <c r="R15" s="360"/>
      <c r="S15" s="360"/>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61" t="s">
        <v>452</v>
      </c>
      <c r="B17" s="361"/>
      <c r="C17" s="361"/>
      <c r="D17" s="361"/>
      <c r="E17" s="361"/>
      <c r="F17" s="361"/>
      <c r="G17" s="361"/>
      <c r="H17" s="361"/>
      <c r="I17" s="361"/>
      <c r="J17" s="361"/>
      <c r="K17" s="361"/>
      <c r="L17" s="361"/>
      <c r="M17" s="361"/>
      <c r="N17" s="361"/>
      <c r="O17" s="361"/>
      <c r="P17" s="361"/>
      <c r="Q17" s="361"/>
      <c r="R17" s="361"/>
      <c r="S17" s="361"/>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71" t="s">
        <v>6</v>
      </c>
      <c r="B19" s="371" t="s">
        <v>109</v>
      </c>
      <c r="C19" s="372" t="s">
        <v>343</v>
      </c>
      <c r="D19" s="371" t="s">
        <v>342</v>
      </c>
      <c r="E19" s="371" t="s">
        <v>108</v>
      </c>
      <c r="F19" s="371" t="s">
        <v>107</v>
      </c>
      <c r="G19" s="371" t="s">
        <v>338</v>
      </c>
      <c r="H19" s="371" t="s">
        <v>106</v>
      </c>
      <c r="I19" s="371" t="s">
        <v>105</v>
      </c>
      <c r="J19" s="371" t="s">
        <v>104</v>
      </c>
      <c r="K19" s="371" t="s">
        <v>103</v>
      </c>
      <c r="L19" s="371" t="s">
        <v>102</v>
      </c>
      <c r="M19" s="371" t="s">
        <v>101</v>
      </c>
      <c r="N19" s="371" t="s">
        <v>100</v>
      </c>
      <c r="O19" s="371" t="s">
        <v>99</v>
      </c>
      <c r="P19" s="371" t="s">
        <v>98</v>
      </c>
      <c r="Q19" s="371" t="s">
        <v>341</v>
      </c>
      <c r="R19" s="371"/>
      <c r="S19" s="374" t="s">
        <v>444</v>
      </c>
      <c r="T19" s="4"/>
      <c r="U19" s="4"/>
      <c r="V19" s="4"/>
      <c r="W19" s="4"/>
      <c r="X19" s="4"/>
      <c r="Y19" s="4"/>
    </row>
    <row r="20" spans="1:28" s="3" customFormat="1" ht="180.75" customHeight="1" x14ac:dyDescent="0.2">
      <c r="A20" s="371"/>
      <c r="B20" s="371"/>
      <c r="C20" s="373"/>
      <c r="D20" s="371"/>
      <c r="E20" s="371"/>
      <c r="F20" s="371"/>
      <c r="G20" s="371"/>
      <c r="H20" s="371"/>
      <c r="I20" s="371"/>
      <c r="J20" s="371"/>
      <c r="K20" s="371"/>
      <c r="L20" s="371"/>
      <c r="M20" s="371"/>
      <c r="N20" s="371"/>
      <c r="O20" s="371"/>
      <c r="P20" s="371"/>
      <c r="Q20" s="43" t="s">
        <v>339</v>
      </c>
      <c r="R20" s="44" t="s">
        <v>340</v>
      </c>
      <c r="S20" s="374"/>
      <c r="T20" s="28"/>
      <c r="U20" s="28"/>
      <c r="V20" s="28"/>
      <c r="W20" s="28"/>
      <c r="X20" s="28"/>
      <c r="Y20" s="28"/>
      <c r="Z20" s="27"/>
      <c r="AA20" s="27"/>
      <c r="AB20" s="27"/>
    </row>
    <row r="21" spans="1:28" s="3" customFormat="1" ht="18.75" x14ac:dyDescent="0.2">
      <c r="A21" s="43">
        <v>1</v>
      </c>
      <c r="B21" s="48">
        <v>2</v>
      </c>
      <c r="C21" s="43">
        <v>3</v>
      </c>
      <c r="D21" s="48">
        <v>4</v>
      </c>
      <c r="E21" s="43">
        <v>5</v>
      </c>
      <c r="F21" s="48">
        <v>6</v>
      </c>
      <c r="G21" s="165">
        <v>7</v>
      </c>
      <c r="H21" s="166">
        <v>8</v>
      </c>
      <c r="I21" s="165">
        <v>9</v>
      </c>
      <c r="J21" s="166">
        <v>10</v>
      </c>
      <c r="K21" s="165">
        <v>11</v>
      </c>
      <c r="L21" s="166">
        <v>12</v>
      </c>
      <c r="M21" s="165">
        <v>13</v>
      </c>
      <c r="N21" s="166">
        <v>14</v>
      </c>
      <c r="O21" s="165">
        <v>15</v>
      </c>
      <c r="P21" s="166">
        <v>16</v>
      </c>
      <c r="Q21" s="165">
        <v>17</v>
      </c>
      <c r="R21" s="166">
        <v>18</v>
      </c>
      <c r="S21" s="165">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445</v>
      </c>
      <c r="H22" s="48"/>
      <c r="I22" s="48"/>
      <c r="J22" s="48"/>
      <c r="K22" s="48"/>
      <c r="L22" s="48"/>
      <c r="M22" s="48"/>
      <c r="N22" s="48"/>
      <c r="O22" s="48"/>
      <c r="P22" s="48"/>
      <c r="Q22" s="39"/>
      <c r="R22" s="5"/>
      <c r="S22" s="164"/>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4"/>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4"/>
      <c r="T24" s="28"/>
      <c r="U24" s="28"/>
      <c r="V24" s="28"/>
      <c r="W24" s="28"/>
      <c r="X24" s="27"/>
      <c r="Y24" s="27"/>
      <c r="Z24" s="27"/>
      <c r="AA24" s="27"/>
      <c r="AB24" s="27"/>
    </row>
    <row r="25" spans="1:28" s="3" customFormat="1" ht="31.5" x14ac:dyDescent="0.2">
      <c r="A25" s="47"/>
      <c r="B25" s="48" t="s">
        <v>93</v>
      </c>
      <c r="C25" s="48"/>
      <c r="D25" s="48"/>
      <c r="E25" s="48" t="s">
        <v>92</v>
      </c>
      <c r="F25" s="48" t="s">
        <v>91</v>
      </c>
      <c r="G25" s="48" t="s">
        <v>446</v>
      </c>
      <c r="H25" s="31"/>
      <c r="I25" s="31"/>
      <c r="J25" s="31"/>
      <c r="K25" s="31"/>
      <c r="L25" s="31"/>
      <c r="M25" s="31"/>
      <c r="N25" s="31"/>
      <c r="O25" s="31"/>
      <c r="P25" s="31"/>
      <c r="Q25" s="31"/>
      <c r="R25" s="5"/>
      <c r="S25" s="164"/>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4"/>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4"/>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4"/>
      <c r="T28" s="28"/>
      <c r="U28" s="28"/>
      <c r="V28" s="28"/>
      <c r="W28" s="28"/>
      <c r="X28" s="27"/>
      <c r="Y28" s="27"/>
      <c r="Z28" s="27"/>
      <c r="AA28" s="27"/>
      <c r="AB28" s="27"/>
    </row>
    <row r="29" spans="1:28" ht="20.25" customHeight="1" x14ac:dyDescent="0.25">
      <c r="A29" s="127"/>
      <c r="B29" s="48" t="s">
        <v>336</v>
      </c>
      <c r="C29" s="48"/>
      <c r="D29" s="48"/>
      <c r="E29" s="127" t="s">
        <v>337</v>
      </c>
      <c r="F29" s="127" t="s">
        <v>337</v>
      </c>
      <c r="G29" s="127" t="s">
        <v>337</v>
      </c>
      <c r="H29" s="127"/>
      <c r="I29" s="127"/>
      <c r="J29" s="127"/>
      <c r="K29" s="127"/>
      <c r="L29" s="127"/>
      <c r="M29" s="127"/>
      <c r="N29" s="127"/>
      <c r="O29" s="127"/>
      <c r="P29" s="127"/>
      <c r="Q29" s="12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A11" sqref="A11:T11"/>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63" t="s">
        <v>10</v>
      </c>
      <c r="B8" s="363"/>
      <c r="C8" s="363"/>
      <c r="D8" s="363"/>
      <c r="E8" s="363"/>
      <c r="F8" s="363"/>
      <c r="G8" s="363"/>
      <c r="H8" s="363"/>
      <c r="I8" s="363"/>
      <c r="J8" s="363"/>
      <c r="K8" s="363"/>
      <c r="L8" s="363"/>
      <c r="M8" s="363"/>
      <c r="N8" s="363"/>
      <c r="O8" s="363"/>
      <c r="P8" s="363"/>
      <c r="Q8" s="363"/>
      <c r="R8" s="363"/>
      <c r="S8" s="363"/>
      <c r="T8" s="363"/>
    </row>
    <row r="9" spans="1:20" s="12"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2" customFormat="1" ht="18.75" customHeight="1" x14ac:dyDescent="0.2">
      <c r="A10" s="366" t="str">
        <f>'1. паспорт местоположение'!A9:C9</f>
        <v>АО "Янтарьэнерго"</v>
      </c>
      <c r="B10" s="366"/>
      <c r="C10" s="366"/>
      <c r="D10" s="366"/>
      <c r="E10" s="366"/>
      <c r="F10" s="366"/>
      <c r="G10" s="366"/>
      <c r="H10" s="366"/>
      <c r="I10" s="366"/>
      <c r="J10" s="366"/>
      <c r="K10" s="366"/>
      <c r="L10" s="366"/>
      <c r="M10" s="366"/>
      <c r="N10" s="366"/>
      <c r="O10" s="366"/>
      <c r="P10" s="366"/>
      <c r="Q10" s="366"/>
      <c r="R10" s="366"/>
      <c r="S10" s="366"/>
      <c r="T10" s="366"/>
    </row>
    <row r="11" spans="1:20" s="12" customFormat="1" ht="18.75" customHeight="1" x14ac:dyDescent="0.2">
      <c r="A11" s="360" t="s">
        <v>9</v>
      </c>
      <c r="B11" s="360"/>
      <c r="C11" s="360"/>
      <c r="D11" s="360"/>
      <c r="E11" s="360"/>
      <c r="F11" s="360"/>
      <c r="G11" s="360"/>
      <c r="H11" s="360"/>
      <c r="I11" s="360"/>
      <c r="J11" s="360"/>
      <c r="K11" s="360"/>
      <c r="L11" s="360"/>
      <c r="M11" s="360"/>
      <c r="N11" s="360"/>
      <c r="O11" s="360"/>
      <c r="P11" s="360"/>
      <c r="Q11" s="360"/>
      <c r="R11" s="360"/>
      <c r="S11" s="360"/>
      <c r="T11" s="360"/>
    </row>
    <row r="12" spans="1:20" s="12"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2" customFormat="1" ht="18.75" customHeight="1" x14ac:dyDescent="0.2">
      <c r="A13" s="366" t="str">
        <f>'1. паспорт местоположение'!A12:C12</f>
        <v>D_1866</v>
      </c>
      <c r="B13" s="366"/>
      <c r="C13" s="366"/>
      <c r="D13" s="366"/>
      <c r="E13" s="366"/>
      <c r="F13" s="366"/>
      <c r="G13" s="366"/>
      <c r="H13" s="366"/>
      <c r="I13" s="366"/>
      <c r="J13" s="366"/>
      <c r="K13" s="366"/>
      <c r="L13" s="366"/>
      <c r="M13" s="366"/>
      <c r="N13" s="366"/>
      <c r="O13" s="366"/>
      <c r="P13" s="366"/>
      <c r="Q13" s="366"/>
      <c r="R13" s="366"/>
      <c r="S13" s="366"/>
      <c r="T13" s="366"/>
    </row>
    <row r="14" spans="1:20" s="12" customFormat="1" ht="18.75" customHeight="1" x14ac:dyDescent="0.2">
      <c r="A14" s="360" t="s">
        <v>8</v>
      </c>
      <c r="B14" s="360"/>
      <c r="C14" s="360"/>
      <c r="D14" s="360"/>
      <c r="E14" s="360"/>
      <c r="F14" s="360"/>
      <c r="G14" s="360"/>
      <c r="H14" s="360"/>
      <c r="I14" s="360"/>
      <c r="J14" s="360"/>
      <c r="K14" s="360"/>
      <c r="L14" s="360"/>
      <c r="M14" s="360"/>
      <c r="N14" s="360"/>
      <c r="O14" s="360"/>
      <c r="P14" s="360"/>
      <c r="Q14" s="360"/>
      <c r="R14" s="360"/>
      <c r="S14" s="360"/>
      <c r="T14" s="360"/>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x14ac:dyDescent="0.2">
      <c r="A16" s="366" t="str">
        <f>'1. паспорт местоположение'!A15:C15</f>
        <v>Строительство КЛ 15 кВ, строительство КЛ  0,4 кВ от ТП-новая (по ТЗ № 51.СРС.2009/ЗПЭС) в п. Шоссейное Гурьевского района</v>
      </c>
      <c r="B16" s="366"/>
      <c r="C16" s="366"/>
      <c r="D16" s="366"/>
      <c r="E16" s="366"/>
      <c r="F16" s="366"/>
      <c r="G16" s="366"/>
      <c r="H16" s="366"/>
      <c r="I16" s="366"/>
      <c r="J16" s="366"/>
      <c r="K16" s="366"/>
      <c r="L16" s="366"/>
      <c r="M16" s="366"/>
      <c r="N16" s="366"/>
      <c r="O16" s="366"/>
      <c r="P16" s="366"/>
      <c r="Q16" s="366"/>
      <c r="R16" s="366"/>
      <c r="S16" s="366"/>
      <c r="T16" s="366"/>
    </row>
    <row r="17" spans="1:113" s="3" customFormat="1" ht="15" customHeight="1" x14ac:dyDescent="0.2">
      <c r="A17" s="360" t="s">
        <v>7</v>
      </c>
      <c r="B17" s="360"/>
      <c r="C17" s="360"/>
      <c r="D17" s="360"/>
      <c r="E17" s="360"/>
      <c r="F17" s="360"/>
      <c r="G17" s="360"/>
      <c r="H17" s="360"/>
      <c r="I17" s="360"/>
      <c r="J17" s="360"/>
      <c r="K17" s="360"/>
      <c r="L17" s="360"/>
      <c r="M17" s="360"/>
      <c r="N17" s="360"/>
      <c r="O17" s="360"/>
      <c r="P17" s="360"/>
      <c r="Q17" s="360"/>
      <c r="R17" s="360"/>
      <c r="S17" s="360"/>
      <c r="T17" s="360"/>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62" t="s">
        <v>457</v>
      </c>
      <c r="B19" s="362"/>
      <c r="C19" s="362"/>
      <c r="D19" s="362"/>
      <c r="E19" s="362"/>
      <c r="F19" s="362"/>
      <c r="G19" s="362"/>
      <c r="H19" s="362"/>
      <c r="I19" s="362"/>
      <c r="J19" s="362"/>
      <c r="K19" s="362"/>
      <c r="L19" s="362"/>
      <c r="M19" s="362"/>
      <c r="N19" s="362"/>
      <c r="O19" s="362"/>
      <c r="P19" s="362"/>
      <c r="Q19" s="362"/>
      <c r="R19" s="362"/>
      <c r="S19" s="362"/>
      <c r="T19" s="362"/>
    </row>
    <row r="20" spans="1:113" s="61"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6</v>
      </c>
      <c r="B21" s="382" t="s">
        <v>236</v>
      </c>
      <c r="C21" s="383"/>
      <c r="D21" s="386" t="s">
        <v>131</v>
      </c>
      <c r="E21" s="382" t="s">
        <v>486</v>
      </c>
      <c r="F21" s="383"/>
      <c r="G21" s="382" t="s">
        <v>256</v>
      </c>
      <c r="H21" s="383"/>
      <c r="I21" s="382" t="s">
        <v>130</v>
      </c>
      <c r="J21" s="383"/>
      <c r="K21" s="386" t="s">
        <v>129</v>
      </c>
      <c r="L21" s="382" t="s">
        <v>128</v>
      </c>
      <c r="M21" s="383"/>
      <c r="N21" s="382" t="s">
        <v>482</v>
      </c>
      <c r="O21" s="383"/>
      <c r="P21" s="386" t="s">
        <v>127</v>
      </c>
      <c r="Q21" s="375" t="s">
        <v>126</v>
      </c>
      <c r="R21" s="376"/>
      <c r="S21" s="375" t="s">
        <v>125</v>
      </c>
      <c r="T21" s="377"/>
    </row>
    <row r="22" spans="1:113" ht="204.75" customHeight="1" x14ac:dyDescent="0.25">
      <c r="A22" s="380"/>
      <c r="B22" s="384"/>
      <c r="C22" s="385"/>
      <c r="D22" s="389"/>
      <c r="E22" s="384"/>
      <c r="F22" s="385"/>
      <c r="G22" s="384"/>
      <c r="H22" s="385"/>
      <c r="I22" s="384"/>
      <c r="J22" s="385"/>
      <c r="K22" s="387"/>
      <c r="L22" s="384"/>
      <c r="M22" s="385"/>
      <c r="N22" s="384"/>
      <c r="O22" s="385"/>
      <c r="P22" s="387"/>
      <c r="Q22" s="117" t="s">
        <v>124</v>
      </c>
      <c r="R22" s="117" t="s">
        <v>456</v>
      </c>
      <c r="S22" s="117" t="s">
        <v>123</v>
      </c>
      <c r="T22" s="117" t="s">
        <v>122</v>
      </c>
    </row>
    <row r="23" spans="1:113" ht="51.75" customHeight="1" x14ac:dyDescent="0.25">
      <c r="A23" s="381"/>
      <c r="B23" s="173" t="s">
        <v>120</v>
      </c>
      <c r="C23" s="173" t="s">
        <v>121</v>
      </c>
      <c r="D23" s="387"/>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7" t="s">
        <v>120</v>
      </c>
      <c r="R23" s="117" t="s">
        <v>120</v>
      </c>
      <c r="S23" s="117" t="s">
        <v>120</v>
      </c>
      <c r="T23" s="117"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176"/>
      <c r="R25" s="63"/>
      <c r="S25" s="176"/>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388" t="s">
        <v>492</v>
      </c>
      <c r="C29" s="388"/>
      <c r="D29" s="388"/>
      <c r="E29" s="388"/>
      <c r="F29" s="388"/>
      <c r="G29" s="388"/>
      <c r="H29" s="388"/>
      <c r="I29" s="388"/>
      <c r="J29" s="388"/>
      <c r="K29" s="388"/>
      <c r="L29" s="388"/>
      <c r="M29" s="388"/>
      <c r="N29" s="388"/>
      <c r="O29" s="388"/>
      <c r="P29" s="388"/>
      <c r="Q29" s="388"/>
      <c r="R29" s="388"/>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455</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H26" sqref="H2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8.42578125" style="53" customWidth="1"/>
    <col min="18" max="18" width="12" style="53" customWidth="1"/>
    <col min="19" max="19" width="18.28515625" style="53" customWidth="1"/>
    <col min="20" max="20" width="22.42578125" style="53" customWidth="1"/>
    <col min="21" max="21" width="30.7109375" style="53" customWidth="1"/>
    <col min="22" max="22" width="10.28515625" style="53" customWidth="1"/>
    <col min="23" max="23" width="13.1406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63" t="s">
        <v>10</v>
      </c>
      <c r="F7" s="363"/>
      <c r="G7" s="363"/>
      <c r="H7" s="363"/>
      <c r="I7" s="363"/>
      <c r="J7" s="363"/>
      <c r="K7" s="363"/>
      <c r="L7" s="363"/>
      <c r="M7" s="363"/>
      <c r="N7" s="363"/>
      <c r="O7" s="363"/>
      <c r="P7" s="363"/>
      <c r="Q7" s="363"/>
      <c r="R7" s="363"/>
      <c r="S7" s="363"/>
      <c r="T7" s="363"/>
      <c r="U7" s="363"/>
      <c r="V7" s="363"/>
      <c r="W7" s="363"/>
      <c r="X7" s="363"/>
      <c r="Y7" s="36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6" t="str">
        <f>'1. паспорт местоположение'!A9</f>
        <v>АО "Янтарьэнерго"</v>
      </c>
      <c r="F9" s="366"/>
      <c r="G9" s="366"/>
      <c r="H9" s="366"/>
      <c r="I9" s="366"/>
      <c r="J9" s="366"/>
      <c r="K9" s="366"/>
      <c r="L9" s="366"/>
      <c r="M9" s="366"/>
      <c r="N9" s="366"/>
      <c r="O9" s="366"/>
      <c r="P9" s="366"/>
      <c r="Q9" s="366"/>
      <c r="R9" s="366"/>
      <c r="S9" s="366"/>
      <c r="T9" s="366"/>
      <c r="U9" s="366"/>
      <c r="V9" s="366"/>
      <c r="W9" s="366"/>
      <c r="X9" s="366"/>
      <c r="Y9" s="366"/>
    </row>
    <row r="10" spans="1:27" s="12" customFormat="1" ht="18.75" customHeight="1" x14ac:dyDescent="0.2">
      <c r="E10" s="360" t="s">
        <v>9</v>
      </c>
      <c r="F10" s="360"/>
      <c r="G10" s="360"/>
      <c r="H10" s="360"/>
      <c r="I10" s="360"/>
      <c r="J10" s="360"/>
      <c r="K10" s="360"/>
      <c r="L10" s="360"/>
      <c r="M10" s="360"/>
      <c r="N10" s="360"/>
      <c r="O10" s="360"/>
      <c r="P10" s="360"/>
      <c r="Q10" s="360"/>
      <c r="R10" s="360"/>
      <c r="S10" s="360"/>
      <c r="T10" s="360"/>
      <c r="U10" s="360"/>
      <c r="V10" s="360"/>
      <c r="W10" s="360"/>
      <c r="X10" s="360"/>
      <c r="Y10" s="36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6" t="str">
        <f>'1. паспорт местоположение'!A12</f>
        <v>D_1866</v>
      </c>
      <c r="F12" s="366"/>
      <c r="G12" s="366"/>
      <c r="H12" s="366"/>
      <c r="I12" s="366"/>
      <c r="J12" s="366"/>
      <c r="K12" s="366"/>
      <c r="L12" s="366"/>
      <c r="M12" s="366"/>
      <c r="N12" s="366"/>
      <c r="O12" s="366"/>
      <c r="P12" s="366"/>
      <c r="Q12" s="366"/>
      <c r="R12" s="366"/>
      <c r="S12" s="366"/>
      <c r="T12" s="366"/>
      <c r="U12" s="366"/>
      <c r="V12" s="366"/>
      <c r="W12" s="366"/>
      <c r="X12" s="366"/>
      <c r="Y12" s="366"/>
    </row>
    <row r="13" spans="1:27" s="12" customFormat="1" ht="18.75" customHeight="1" x14ac:dyDescent="0.2">
      <c r="E13" s="360" t="s">
        <v>8</v>
      </c>
      <c r="F13" s="360"/>
      <c r="G13" s="360"/>
      <c r="H13" s="360"/>
      <c r="I13" s="360"/>
      <c r="J13" s="360"/>
      <c r="K13" s="360"/>
      <c r="L13" s="360"/>
      <c r="M13" s="360"/>
      <c r="N13" s="360"/>
      <c r="O13" s="360"/>
      <c r="P13" s="360"/>
      <c r="Q13" s="360"/>
      <c r="R13" s="360"/>
      <c r="S13" s="360"/>
      <c r="T13" s="360"/>
      <c r="U13" s="360"/>
      <c r="V13" s="360"/>
      <c r="W13" s="360"/>
      <c r="X13" s="360"/>
      <c r="Y13" s="36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6" t="str">
        <f>'1. паспорт местоположение'!A15</f>
        <v>Строительство КЛ 15 кВ, строительство КЛ  0,4 кВ от ТП-новая (по ТЗ № 51.СРС.2009/ЗПЭС) в п. Шоссейное Гурьевского района</v>
      </c>
      <c r="F15" s="366"/>
      <c r="G15" s="366"/>
      <c r="H15" s="366"/>
      <c r="I15" s="366"/>
      <c r="J15" s="366"/>
      <c r="K15" s="366"/>
      <c r="L15" s="366"/>
      <c r="M15" s="366"/>
      <c r="N15" s="366"/>
      <c r="O15" s="366"/>
      <c r="P15" s="366"/>
      <c r="Q15" s="366"/>
      <c r="R15" s="366"/>
      <c r="S15" s="366"/>
      <c r="T15" s="366"/>
      <c r="U15" s="366"/>
      <c r="V15" s="366"/>
      <c r="W15" s="366"/>
      <c r="X15" s="366"/>
      <c r="Y15" s="366"/>
    </row>
    <row r="16" spans="1:27" s="3" customFormat="1" ht="15" customHeight="1" x14ac:dyDescent="0.2">
      <c r="E16" s="360" t="s">
        <v>7</v>
      </c>
      <c r="F16" s="360"/>
      <c r="G16" s="360"/>
      <c r="H16" s="360"/>
      <c r="I16" s="360"/>
      <c r="J16" s="360"/>
      <c r="K16" s="360"/>
      <c r="L16" s="360"/>
      <c r="M16" s="360"/>
      <c r="N16" s="360"/>
      <c r="O16" s="360"/>
      <c r="P16" s="360"/>
      <c r="Q16" s="360"/>
      <c r="R16" s="360"/>
      <c r="S16" s="360"/>
      <c r="T16" s="360"/>
      <c r="U16" s="360"/>
      <c r="V16" s="360"/>
      <c r="W16" s="360"/>
      <c r="X16" s="360"/>
      <c r="Y16" s="3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459</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61" customFormat="1" ht="21" customHeight="1" x14ac:dyDescent="0.25"/>
    <row r="21" spans="1:27" ht="15.75" customHeight="1" x14ac:dyDescent="0.25">
      <c r="A21" s="390" t="s">
        <v>6</v>
      </c>
      <c r="B21" s="392" t="s">
        <v>466</v>
      </c>
      <c r="C21" s="393"/>
      <c r="D21" s="392" t="s">
        <v>468</v>
      </c>
      <c r="E21" s="393"/>
      <c r="F21" s="375" t="s">
        <v>103</v>
      </c>
      <c r="G21" s="377"/>
      <c r="H21" s="377"/>
      <c r="I21" s="376"/>
      <c r="J21" s="390" t="s">
        <v>469</v>
      </c>
      <c r="K21" s="392" t="s">
        <v>470</v>
      </c>
      <c r="L21" s="393"/>
      <c r="M21" s="392" t="s">
        <v>471</v>
      </c>
      <c r="N21" s="393"/>
      <c r="O21" s="392" t="s">
        <v>458</v>
      </c>
      <c r="P21" s="393"/>
      <c r="Q21" s="392" t="s">
        <v>136</v>
      </c>
      <c r="R21" s="393"/>
      <c r="S21" s="390" t="s">
        <v>135</v>
      </c>
      <c r="T21" s="390" t="s">
        <v>472</v>
      </c>
      <c r="U21" s="390" t="s">
        <v>467</v>
      </c>
      <c r="V21" s="392" t="s">
        <v>134</v>
      </c>
      <c r="W21" s="393"/>
      <c r="X21" s="375" t="s">
        <v>126</v>
      </c>
      <c r="Y21" s="377"/>
      <c r="Z21" s="375" t="s">
        <v>125</v>
      </c>
      <c r="AA21" s="377"/>
    </row>
    <row r="22" spans="1:27" ht="216" customHeight="1" x14ac:dyDescent="0.25">
      <c r="A22" s="396"/>
      <c r="B22" s="394"/>
      <c r="C22" s="395"/>
      <c r="D22" s="394"/>
      <c r="E22" s="395"/>
      <c r="F22" s="375" t="s">
        <v>133</v>
      </c>
      <c r="G22" s="376"/>
      <c r="H22" s="375" t="s">
        <v>132</v>
      </c>
      <c r="I22" s="376"/>
      <c r="J22" s="391"/>
      <c r="K22" s="394"/>
      <c r="L22" s="395"/>
      <c r="M22" s="394"/>
      <c r="N22" s="395"/>
      <c r="O22" s="394"/>
      <c r="P22" s="395"/>
      <c r="Q22" s="394"/>
      <c r="R22" s="395"/>
      <c r="S22" s="391"/>
      <c r="T22" s="391"/>
      <c r="U22" s="391"/>
      <c r="V22" s="394"/>
      <c r="W22" s="395"/>
      <c r="X22" s="117" t="s">
        <v>124</v>
      </c>
      <c r="Y22" s="117" t="s">
        <v>456</v>
      </c>
      <c r="Z22" s="117" t="s">
        <v>123</v>
      </c>
      <c r="AA22" s="117" t="s">
        <v>122</v>
      </c>
    </row>
    <row r="23" spans="1:27" ht="60" customHeight="1" x14ac:dyDescent="0.25">
      <c r="A23" s="391"/>
      <c r="B23" s="171" t="s">
        <v>120</v>
      </c>
      <c r="C23" s="171"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188" customFormat="1" ht="35.25" customHeight="1" x14ac:dyDescent="0.25">
      <c r="A25" s="64">
        <v>1</v>
      </c>
      <c r="B25" s="351" t="s">
        <v>556</v>
      </c>
      <c r="C25" s="351" t="s">
        <v>556</v>
      </c>
      <c r="D25" s="351" t="s">
        <v>337</v>
      </c>
      <c r="E25" s="352" t="s">
        <v>574</v>
      </c>
      <c r="F25" s="351" t="s">
        <v>337</v>
      </c>
      <c r="G25" s="351">
        <v>15</v>
      </c>
      <c r="H25" s="351" t="s">
        <v>337</v>
      </c>
      <c r="I25" s="64">
        <v>15</v>
      </c>
      <c r="J25" s="351" t="s">
        <v>337</v>
      </c>
      <c r="K25" s="351" t="s">
        <v>337</v>
      </c>
      <c r="L25" s="186" t="s">
        <v>66</v>
      </c>
      <c r="M25" s="351" t="s">
        <v>337</v>
      </c>
      <c r="N25" s="187">
        <v>70</v>
      </c>
      <c r="O25" s="351" t="s">
        <v>337</v>
      </c>
      <c r="P25" s="187" t="s">
        <v>504</v>
      </c>
      <c r="Q25" s="351" t="s">
        <v>337</v>
      </c>
      <c r="R25" s="353">
        <v>0.28499999999999998</v>
      </c>
      <c r="S25" s="351" t="s">
        <v>337</v>
      </c>
      <c r="T25" s="351" t="s">
        <v>337</v>
      </c>
      <c r="U25" s="351" t="s">
        <v>337</v>
      </c>
      <c r="V25" s="351" t="s">
        <v>337</v>
      </c>
      <c r="W25" s="354" t="s">
        <v>559</v>
      </c>
      <c r="X25" s="64" t="s">
        <v>337</v>
      </c>
      <c r="Y25" s="64" t="s">
        <v>337</v>
      </c>
      <c r="Z25" s="64" t="s">
        <v>337</v>
      </c>
      <c r="AA25" s="64" t="s">
        <v>337</v>
      </c>
    </row>
    <row r="26" spans="1:27" s="188" customFormat="1" ht="65.25" customHeight="1" x14ac:dyDescent="0.25">
      <c r="A26" s="64">
        <v>2</v>
      </c>
      <c r="B26" s="351" t="s">
        <v>337</v>
      </c>
      <c r="C26" s="352" t="s">
        <v>557</v>
      </c>
      <c r="D26" s="351" t="s">
        <v>337</v>
      </c>
      <c r="E26" s="352" t="s">
        <v>575</v>
      </c>
      <c r="F26" s="351" t="s">
        <v>337</v>
      </c>
      <c r="G26" s="351">
        <v>0.4</v>
      </c>
      <c r="H26" s="351" t="s">
        <v>337</v>
      </c>
      <c r="I26" s="64">
        <v>0.4</v>
      </c>
      <c r="J26" s="351" t="s">
        <v>337</v>
      </c>
      <c r="K26" s="351" t="s">
        <v>337</v>
      </c>
      <c r="L26" s="186" t="s">
        <v>66</v>
      </c>
      <c r="M26" s="351" t="s">
        <v>337</v>
      </c>
      <c r="N26" s="187">
        <v>95</v>
      </c>
      <c r="O26" s="351" t="s">
        <v>337</v>
      </c>
      <c r="P26" s="187" t="s">
        <v>505</v>
      </c>
      <c r="Q26" s="351" t="s">
        <v>337</v>
      </c>
      <c r="R26" s="353">
        <v>4.1000000000000002E-2</v>
      </c>
      <c r="S26" s="351" t="s">
        <v>337</v>
      </c>
      <c r="T26" s="351" t="s">
        <v>337</v>
      </c>
      <c r="U26" s="351" t="s">
        <v>337</v>
      </c>
      <c r="V26" s="351" t="s">
        <v>337</v>
      </c>
      <c r="W26" s="354" t="s">
        <v>558</v>
      </c>
      <c r="X26" s="64" t="s">
        <v>337</v>
      </c>
      <c r="Y26" s="64" t="s">
        <v>337</v>
      </c>
      <c r="Z26" s="64" t="s">
        <v>337</v>
      </c>
      <c r="AA26" s="64" t="s">
        <v>337</v>
      </c>
    </row>
    <row r="27" spans="1:27" s="59" customFormat="1" ht="12.75" x14ac:dyDescent="0.2">
      <c r="A27" s="60"/>
      <c r="B27" s="60"/>
      <c r="C27" s="60"/>
      <c r="E27" s="60"/>
      <c r="X27" s="119"/>
      <c r="Y27" s="119"/>
      <c r="Z27" s="119"/>
      <c r="AA27" s="119"/>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63" t="s">
        <v>10</v>
      </c>
      <c r="B7" s="363"/>
      <c r="C7" s="363"/>
      <c r="D7" s="13"/>
      <c r="E7" s="13"/>
      <c r="F7" s="13"/>
      <c r="G7" s="13"/>
      <c r="H7" s="13"/>
      <c r="I7" s="13"/>
      <c r="J7" s="13"/>
      <c r="K7" s="13"/>
      <c r="L7" s="13"/>
      <c r="M7" s="13"/>
      <c r="N7" s="13"/>
      <c r="O7" s="13"/>
      <c r="P7" s="13"/>
      <c r="Q7" s="13"/>
      <c r="R7" s="13"/>
      <c r="S7" s="13"/>
      <c r="T7" s="13"/>
      <c r="U7" s="13"/>
    </row>
    <row r="8" spans="1:29" s="12" customFormat="1" ht="18.75" x14ac:dyDescent="0.2">
      <c r="A8" s="363"/>
      <c r="B8" s="363"/>
      <c r="C8" s="363"/>
      <c r="D8" s="14"/>
      <c r="E8" s="14"/>
      <c r="F8" s="14"/>
      <c r="G8" s="14"/>
      <c r="H8" s="13"/>
      <c r="I8" s="13"/>
      <c r="J8" s="13"/>
      <c r="K8" s="13"/>
      <c r="L8" s="13"/>
      <c r="M8" s="13"/>
      <c r="N8" s="13"/>
      <c r="O8" s="13"/>
      <c r="P8" s="13"/>
      <c r="Q8" s="13"/>
      <c r="R8" s="13"/>
      <c r="S8" s="13"/>
      <c r="T8" s="13"/>
      <c r="U8" s="13"/>
    </row>
    <row r="9" spans="1:29" s="12" customFormat="1" ht="18.75" x14ac:dyDescent="0.2">
      <c r="A9" s="366" t="str">
        <f>'1. паспорт местоположение'!A9:C9</f>
        <v>АО "Янтарьэнерго"</v>
      </c>
      <c r="B9" s="366"/>
      <c r="C9" s="366"/>
      <c r="D9" s="8"/>
      <c r="E9" s="8"/>
      <c r="F9" s="8"/>
      <c r="G9" s="8"/>
      <c r="H9" s="13"/>
      <c r="I9" s="13"/>
      <c r="J9" s="13"/>
      <c r="K9" s="13"/>
      <c r="L9" s="13"/>
      <c r="M9" s="13"/>
      <c r="N9" s="13"/>
      <c r="O9" s="13"/>
      <c r="P9" s="13"/>
      <c r="Q9" s="13"/>
      <c r="R9" s="13"/>
      <c r="S9" s="13"/>
      <c r="T9" s="13"/>
      <c r="U9" s="13"/>
    </row>
    <row r="10" spans="1:29" s="12" customFormat="1" ht="18.75" x14ac:dyDescent="0.2">
      <c r="A10" s="360" t="s">
        <v>9</v>
      </c>
      <c r="B10" s="360"/>
      <c r="C10" s="360"/>
      <c r="D10" s="6"/>
      <c r="E10" s="6"/>
      <c r="F10" s="6"/>
      <c r="G10" s="6"/>
      <c r="H10" s="13"/>
      <c r="I10" s="13"/>
      <c r="J10" s="13"/>
      <c r="K10" s="13"/>
      <c r="L10" s="13"/>
      <c r="M10" s="13"/>
      <c r="N10" s="13"/>
      <c r="O10" s="13"/>
      <c r="P10" s="13"/>
      <c r="Q10" s="13"/>
      <c r="R10" s="13"/>
      <c r="S10" s="13"/>
      <c r="T10" s="13"/>
      <c r="U10" s="13"/>
    </row>
    <row r="11" spans="1:29" s="12" customFormat="1" ht="18.75" x14ac:dyDescent="0.2">
      <c r="A11" s="363"/>
      <c r="B11" s="363"/>
      <c r="C11" s="363"/>
      <c r="D11" s="14"/>
      <c r="E11" s="14"/>
      <c r="F11" s="14"/>
      <c r="G11" s="14"/>
      <c r="H11" s="13"/>
      <c r="I11" s="13"/>
      <c r="J11" s="13"/>
      <c r="K11" s="13"/>
      <c r="L11" s="13"/>
      <c r="M11" s="13"/>
      <c r="N11" s="13"/>
      <c r="O11" s="13"/>
      <c r="P11" s="13"/>
      <c r="Q11" s="13"/>
      <c r="R11" s="13"/>
      <c r="S11" s="13"/>
      <c r="T11" s="13"/>
      <c r="U11" s="13"/>
    </row>
    <row r="12" spans="1:29" s="12" customFormat="1" ht="18.75" x14ac:dyDescent="0.2">
      <c r="A12" s="366" t="str">
        <f>'1. паспорт местоположение'!A12:C12</f>
        <v>D_1866</v>
      </c>
      <c r="B12" s="366"/>
      <c r="C12" s="366"/>
      <c r="D12" s="8"/>
      <c r="E12" s="8"/>
      <c r="F12" s="8"/>
      <c r="G12" s="8"/>
      <c r="H12" s="13"/>
      <c r="I12" s="13"/>
      <c r="J12" s="13"/>
      <c r="K12" s="13"/>
      <c r="L12" s="13"/>
      <c r="M12" s="13"/>
      <c r="N12" s="13"/>
      <c r="O12" s="13"/>
      <c r="P12" s="13"/>
      <c r="Q12" s="13"/>
      <c r="R12" s="13"/>
      <c r="S12" s="13"/>
      <c r="T12" s="13"/>
      <c r="U12" s="13"/>
    </row>
    <row r="13" spans="1:29" s="12" customFormat="1" ht="18.75" x14ac:dyDescent="0.2">
      <c r="A13" s="360" t="s">
        <v>8</v>
      </c>
      <c r="B13" s="360"/>
      <c r="C13" s="3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5.75" x14ac:dyDescent="0.2">
      <c r="A15" s="397" t="str">
        <f>'1. паспорт местоположение'!A15:C15</f>
        <v>Строительство КЛ 15 кВ, строительство КЛ  0,4 кВ от ТП-новая (по ТЗ № 51.СРС.2009/ЗПЭС) в п. Шоссейное Гурьевского района</v>
      </c>
      <c r="B15" s="397"/>
      <c r="C15" s="397"/>
      <c r="D15" s="8"/>
      <c r="E15" s="8"/>
      <c r="F15" s="8"/>
      <c r="G15" s="8"/>
      <c r="H15" s="8"/>
      <c r="I15" s="8"/>
      <c r="J15" s="8"/>
      <c r="K15" s="8"/>
      <c r="L15" s="8"/>
      <c r="M15" s="8"/>
      <c r="N15" s="8"/>
      <c r="O15" s="8"/>
      <c r="P15" s="8"/>
      <c r="Q15" s="8"/>
      <c r="R15" s="8"/>
      <c r="S15" s="8"/>
      <c r="T15" s="8"/>
      <c r="U15" s="8"/>
    </row>
    <row r="16" spans="1:29" s="3" customFormat="1" ht="15" customHeight="1" x14ac:dyDescent="0.2">
      <c r="A16" s="360" t="s">
        <v>7</v>
      </c>
      <c r="B16" s="360"/>
      <c r="C16" s="360"/>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61" t="s">
        <v>451</v>
      </c>
      <c r="B18" s="361"/>
      <c r="C18" s="3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464</v>
      </c>
      <c r="C22" s="30" t="s">
        <v>502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566</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484</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485</v>
      </c>
      <c r="C25" s="36" t="s">
        <v>564</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565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465</v>
      </c>
      <c r="C27" s="25"/>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503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M13" zoomScale="90" zoomScaleNormal="80" zoomScaleSheetLayoutView="9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0" t="str">
        <f>'[1]1.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68"/>
      <c r="AB6" s="168"/>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68"/>
      <c r="AB7" s="168"/>
    </row>
    <row r="8" spans="1:28" ht="15.75" x14ac:dyDescent="0.25">
      <c r="A8" s="366" t="str">
        <f>'[1]1. паспорт местоположение'!A9:C9</f>
        <v>АО "Янтарьэнерго"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69"/>
      <c r="AB8" s="169"/>
    </row>
    <row r="9" spans="1:28" ht="15.75"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70"/>
      <c r="AB9" s="170"/>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68"/>
      <c r="AB10" s="168"/>
    </row>
    <row r="11" spans="1:28" ht="15.75" x14ac:dyDescent="0.25">
      <c r="A11" s="366" t="str">
        <f>'[1]1. паспорт местоположение'!A12:C12</f>
        <v>D_1866</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69"/>
      <c r="AB11" s="169"/>
    </row>
    <row r="12" spans="1:28" ht="15.75"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70"/>
      <c r="AB12" s="170"/>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ht="15.75" x14ac:dyDescent="0.25">
      <c r="A14" s="366" t="str">
        <f>'[1]1. паспорт местоположение'!A15:C15</f>
        <v>Строительство КЛ 15 кВ, строительство КЛ  0,4 кВ от ТП-новая (по ТЗ № 51.СРС.2009/ЗПЭС) в п. Шоссейное Гурьевского района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69"/>
      <c r="AB14" s="169"/>
    </row>
    <row r="15" spans="1:28" ht="15.75"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70"/>
      <c r="AB15" s="170"/>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79"/>
      <c r="AB16" s="179"/>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79"/>
      <c r="AB17" s="179"/>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79"/>
      <c r="AB18" s="179"/>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79"/>
      <c r="AB19" s="179"/>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0"/>
      <c r="AB20" s="180"/>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0"/>
      <c r="AB21" s="180"/>
    </row>
    <row r="22" spans="1:28" x14ac:dyDescent="0.25">
      <c r="A22" s="404" t="s">
        <v>483</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1"/>
      <c r="AB22" s="181"/>
    </row>
    <row r="23" spans="1:28" ht="32.25" customHeight="1" x14ac:dyDescent="0.25">
      <c r="A23" s="399" t="s">
        <v>334</v>
      </c>
      <c r="B23" s="400"/>
      <c r="C23" s="400"/>
      <c r="D23" s="400"/>
      <c r="E23" s="400"/>
      <c r="F23" s="400"/>
      <c r="G23" s="400"/>
      <c r="H23" s="400"/>
      <c r="I23" s="400"/>
      <c r="J23" s="400"/>
      <c r="K23" s="400"/>
      <c r="L23" s="401"/>
      <c r="M23" s="402" t="s">
        <v>335</v>
      </c>
      <c r="N23" s="402"/>
      <c r="O23" s="402"/>
      <c r="P23" s="402"/>
      <c r="Q23" s="402"/>
      <c r="R23" s="402"/>
      <c r="S23" s="402"/>
      <c r="T23" s="402"/>
      <c r="U23" s="402"/>
      <c r="V23" s="402"/>
      <c r="W23" s="402"/>
      <c r="X23" s="402"/>
      <c r="Y23" s="402"/>
      <c r="Z23" s="402"/>
    </row>
    <row r="24" spans="1:28" ht="151.5" customHeight="1" x14ac:dyDescent="0.25">
      <c r="A24" s="336" t="s">
        <v>247</v>
      </c>
      <c r="B24" s="115" t="s">
        <v>254</v>
      </c>
      <c r="C24" s="336" t="s">
        <v>328</v>
      </c>
      <c r="D24" s="336" t="s">
        <v>248</v>
      </c>
      <c r="E24" s="336" t="s">
        <v>329</v>
      </c>
      <c r="F24" s="336" t="s">
        <v>331</v>
      </c>
      <c r="G24" s="336" t="s">
        <v>330</v>
      </c>
      <c r="H24" s="336" t="s">
        <v>249</v>
      </c>
      <c r="I24" s="336" t="s">
        <v>332</v>
      </c>
      <c r="J24" s="336" t="s">
        <v>255</v>
      </c>
      <c r="K24" s="115" t="s">
        <v>253</v>
      </c>
      <c r="L24" s="115" t="s">
        <v>250</v>
      </c>
      <c r="M24" s="116" t="s">
        <v>262</v>
      </c>
      <c r="N24" s="115" t="s">
        <v>494</v>
      </c>
      <c r="O24" s="336" t="s">
        <v>260</v>
      </c>
      <c r="P24" s="336" t="s">
        <v>261</v>
      </c>
      <c r="Q24" s="336" t="s">
        <v>259</v>
      </c>
      <c r="R24" s="336" t="s">
        <v>249</v>
      </c>
      <c r="S24" s="336" t="s">
        <v>258</v>
      </c>
      <c r="T24" s="336" t="s">
        <v>257</v>
      </c>
      <c r="U24" s="336" t="s">
        <v>327</v>
      </c>
      <c r="V24" s="336" t="s">
        <v>259</v>
      </c>
      <c r="W24" s="121" t="s">
        <v>252</v>
      </c>
      <c r="X24" s="121" t="s">
        <v>265</v>
      </c>
      <c r="Y24" s="121" t="s">
        <v>266</v>
      </c>
      <c r="Z24" s="123" t="s">
        <v>263</v>
      </c>
    </row>
    <row r="25" spans="1:28" ht="16.5" customHeight="1" x14ac:dyDescent="0.25">
      <c r="A25" s="336">
        <v>1</v>
      </c>
      <c r="B25" s="115">
        <v>2</v>
      </c>
      <c r="C25" s="336">
        <v>3</v>
      </c>
      <c r="D25" s="115">
        <v>4</v>
      </c>
      <c r="E25" s="336">
        <v>5</v>
      </c>
      <c r="F25" s="115">
        <v>6</v>
      </c>
      <c r="G25" s="336">
        <v>7</v>
      </c>
      <c r="H25" s="115">
        <v>8</v>
      </c>
      <c r="I25" s="336">
        <v>9</v>
      </c>
      <c r="J25" s="115">
        <v>10</v>
      </c>
      <c r="K25" s="336">
        <v>11</v>
      </c>
      <c r="L25" s="115">
        <v>12</v>
      </c>
      <c r="M25" s="336">
        <v>13</v>
      </c>
      <c r="N25" s="115">
        <v>14</v>
      </c>
      <c r="O25" s="336">
        <v>15</v>
      </c>
      <c r="P25" s="115">
        <v>16</v>
      </c>
      <c r="Q25" s="336">
        <v>17</v>
      </c>
      <c r="R25" s="115">
        <v>18</v>
      </c>
      <c r="S25" s="336">
        <v>19</v>
      </c>
      <c r="T25" s="115">
        <v>20</v>
      </c>
      <c r="U25" s="336">
        <v>21</v>
      </c>
      <c r="V25" s="115">
        <v>22</v>
      </c>
      <c r="W25" s="336">
        <v>23</v>
      </c>
      <c r="X25" s="115">
        <v>24</v>
      </c>
      <c r="Y25" s="336">
        <v>25</v>
      </c>
      <c r="Z25" s="115">
        <v>26</v>
      </c>
    </row>
    <row r="26" spans="1:28" ht="45.75" customHeight="1" x14ac:dyDescent="0.25">
      <c r="A26" s="110" t="s">
        <v>325</v>
      </c>
      <c r="B26" s="114"/>
      <c r="C26" s="112">
        <v>0</v>
      </c>
      <c r="D26" s="112">
        <v>0</v>
      </c>
      <c r="E26" s="112" t="s">
        <v>0</v>
      </c>
      <c r="F26" s="112">
        <v>0</v>
      </c>
      <c r="G26" s="112" t="s">
        <v>0</v>
      </c>
      <c r="H26" s="112">
        <v>85140</v>
      </c>
      <c r="I26" s="112">
        <v>0</v>
      </c>
      <c r="J26" s="112">
        <v>0</v>
      </c>
      <c r="K26" s="112" t="s">
        <v>0</v>
      </c>
      <c r="L26" s="113"/>
      <c r="M26" s="338">
        <v>2017</v>
      </c>
      <c r="N26" s="112">
        <v>0</v>
      </c>
      <c r="O26" s="112">
        <v>0</v>
      </c>
      <c r="P26" s="112">
        <v>0</v>
      </c>
      <c r="Q26" s="112">
        <v>0</v>
      </c>
      <c r="R26" s="112">
        <v>85140</v>
      </c>
      <c r="S26" s="112">
        <v>0</v>
      </c>
      <c r="T26" s="112">
        <v>0</v>
      </c>
      <c r="U26" s="112" t="s">
        <v>0</v>
      </c>
      <c r="V26" s="112">
        <v>0</v>
      </c>
      <c r="W26" s="112">
        <v>0</v>
      </c>
      <c r="X26" s="112">
        <v>0</v>
      </c>
      <c r="Y26" s="112" t="s">
        <v>0</v>
      </c>
      <c r="Z26" s="111" t="s">
        <v>264</v>
      </c>
    </row>
    <row r="27" spans="1:28" x14ac:dyDescent="0.25">
      <c r="A27" s="109">
        <v>2015</v>
      </c>
      <c r="B27" s="109" t="s">
        <v>554</v>
      </c>
      <c r="C27" s="109">
        <v>0</v>
      </c>
      <c r="D27" s="109">
        <v>0</v>
      </c>
      <c r="E27" s="339" t="s">
        <v>0</v>
      </c>
      <c r="F27" s="112">
        <f>C27*D27</f>
        <v>0</v>
      </c>
      <c r="G27" s="339" t="s">
        <v>0</v>
      </c>
      <c r="H27" s="109">
        <v>85140</v>
      </c>
      <c r="I27" s="340">
        <f>(C27*D27)/H27</f>
        <v>0</v>
      </c>
      <c r="J27" s="340">
        <f>D27/H27</f>
        <v>0</v>
      </c>
      <c r="K27" s="339" t="s">
        <v>0</v>
      </c>
      <c r="L27" s="109"/>
      <c r="M27" s="113"/>
      <c r="N27" s="109"/>
      <c r="O27" s="109"/>
      <c r="P27" s="109"/>
      <c r="Q27" s="109"/>
      <c r="R27" s="109"/>
      <c r="S27" s="109"/>
      <c r="T27" s="109"/>
      <c r="U27" s="109"/>
      <c r="V27" s="109"/>
      <c r="W27" s="109"/>
      <c r="X27" s="109"/>
      <c r="Y27" s="109"/>
      <c r="Z27" s="109"/>
    </row>
    <row r="28" spans="1:28" ht="30" x14ac:dyDescent="0.25">
      <c r="A28" s="114" t="s">
        <v>326</v>
      </c>
      <c r="B28" s="114"/>
      <c r="C28" s="112">
        <v>0</v>
      </c>
      <c r="D28" s="112">
        <v>0</v>
      </c>
      <c r="E28" s="112" t="s">
        <v>0</v>
      </c>
      <c r="F28" s="112">
        <v>0</v>
      </c>
      <c r="G28" s="112" t="s">
        <v>0</v>
      </c>
      <c r="H28" s="112">
        <v>82800</v>
      </c>
      <c r="I28" s="112">
        <v>0</v>
      </c>
      <c r="J28" s="112">
        <v>0</v>
      </c>
      <c r="K28" s="112" t="s">
        <v>0</v>
      </c>
      <c r="L28" s="109"/>
      <c r="M28" s="109"/>
      <c r="N28" s="109"/>
      <c r="O28" s="109"/>
      <c r="P28" s="109"/>
      <c r="Q28" s="109"/>
      <c r="R28" s="109"/>
      <c r="S28" s="109"/>
      <c r="T28" s="109"/>
      <c r="U28" s="109"/>
      <c r="V28" s="109"/>
      <c r="W28" s="109"/>
      <c r="X28" s="109"/>
      <c r="Y28" s="109"/>
      <c r="Z28" s="113"/>
    </row>
    <row r="29" spans="1:28" x14ac:dyDescent="0.25">
      <c r="A29" s="109">
        <v>2014</v>
      </c>
      <c r="B29" s="109" t="s">
        <v>554</v>
      </c>
      <c r="C29" s="109">
        <v>0</v>
      </c>
      <c r="D29" s="109">
        <v>0</v>
      </c>
      <c r="E29" s="339" t="s">
        <v>0</v>
      </c>
      <c r="F29" s="109">
        <v>0</v>
      </c>
      <c r="G29" s="339" t="s">
        <v>0</v>
      </c>
      <c r="H29" s="109">
        <v>82800</v>
      </c>
      <c r="I29" s="109">
        <v>0</v>
      </c>
      <c r="J29" s="109">
        <v>0</v>
      </c>
      <c r="K29" s="339" t="s">
        <v>0</v>
      </c>
      <c r="L29" s="109"/>
      <c r="M29" s="109"/>
      <c r="N29" s="109"/>
      <c r="O29" s="109"/>
      <c r="P29" s="109"/>
      <c r="Q29" s="109"/>
      <c r="R29" s="109"/>
      <c r="S29" s="109"/>
      <c r="T29" s="109"/>
      <c r="U29" s="109"/>
      <c r="V29" s="109"/>
      <c r="W29" s="109"/>
      <c r="X29" s="109"/>
      <c r="Y29" s="109"/>
      <c r="Z29" s="109"/>
    </row>
    <row r="33" spans="1:1" x14ac:dyDescent="0.25">
      <c r="A33" s="12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63" t="s">
        <v>10</v>
      </c>
      <c r="B7" s="363"/>
      <c r="C7" s="363"/>
      <c r="D7" s="363"/>
      <c r="E7" s="363"/>
      <c r="F7" s="363"/>
      <c r="G7" s="363"/>
      <c r="H7" s="363"/>
      <c r="I7" s="363"/>
      <c r="J7" s="363"/>
      <c r="K7" s="363"/>
      <c r="L7" s="363"/>
      <c r="M7" s="363"/>
      <c r="N7" s="363"/>
      <c r="O7" s="363"/>
      <c r="P7" s="13"/>
      <c r="Q7" s="13"/>
      <c r="R7" s="13"/>
      <c r="S7" s="13"/>
      <c r="T7" s="13"/>
      <c r="U7" s="13"/>
      <c r="V7" s="13"/>
      <c r="W7" s="13"/>
      <c r="X7" s="13"/>
      <c r="Y7" s="13"/>
      <c r="Z7" s="13"/>
    </row>
    <row r="8" spans="1:28" s="12" customFormat="1" ht="18.75" x14ac:dyDescent="0.2">
      <c r="A8" s="363"/>
      <c r="B8" s="363"/>
      <c r="C8" s="363"/>
      <c r="D8" s="363"/>
      <c r="E8" s="363"/>
      <c r="F8" s="363"/>
      <c r="G8" s="363"/>
      <c r="H8" s="363"/>
      <c r="I8" s="363"/>
      <c r="J8" s="363"/>
      <c r="K8" s="363"/>
      <c r="L8" s="363"/>
      <c r="M8" s="363"/>
      <c r="N8" s="363"/>
      <c r="O8" s="363"/>
      <c r="P8" s="13"/>
      <c r="Q8" s="13"/>
      <c r="R8" s="13"/>
      <c r="S8" s="13"/>
      <c r="T8" s="13"/>
      <c r="U8" s="13"/>
      <c r="V8" s="13"/>
      <c r="W8" s="13"/>
      <c r="X8" s="13"/>
      <c r="Y8" s="13"/>
      <c r="Z8" s="13"/>
    </row>
    <row r="9" spans="1:28" s="12" customFormat="1" ht="18.75" x14ac:dyDescent="0.2">
      <c r="A9" s="366" t="str">
        <f>'1. паспорт местоположение'!A9:C9</f>
        <v>АО "Янтарьэнерго"</v>
      </c>
      <c r="B9" s="366"/>
      <c r="C9" s="366"/>
      <c r="D9" s="366"/>
      <c r="E9" s="366"/>
      <c r="F9" s="366"/>
      <c r="G9" s="366"/>
      <c r="H9" s="366"/>
      <c r="I9" s="366"/>
      <c r="J9" s="366"/>
      <c r="K9" s="366"/>
      <c r="L9" s="366"/>
      <c r="M9" s="366"/>
      <c r="N9" s="366"/>
      <c r="O9" s="366"/>
      <c r="P9" s="13"/>
      <c r="Q9" s="13"/>
      <c r="R9" s="13"/>
      <c r="S9" s="13"/>
      <c r="T9" s="13"/>
      <c r="U9" s="13"/>
      <c r="V9" s="13"/>
      <c r="W9" s="13"/>
      <c r="X9" s="13"/>
      <c r="Y9" s="13"/>
      <c r="Z9" s="13"/>
    </row>
    <row r="10" spans="1:28" s="12" customFormat="1" ht="18.75" x14ac:dyDescent="0.2">
      <c r="A10" s="360" t="s">
        <v>9</v>
      </c>
      <c r="B10" s="360"/>
      <c r="C10" s="360"/>
      <c r="D10" s="360"/>
      <c r="E10" s="360"/>
      <c r="F10" s="360"/>
      <c r="G10" s="360"/>
      <c r="H10" s="360"/>
      <c r="I10" s="360"/>
      <c r="J10" s="360"/>
      <c r="K10" s="360"/>
      <c r="L10" s="360"/>
      <c r="M10" s="360"/>
      <c r="N10" s="360"/>
      <c r="O10" s="360"/>
      <c r="P10" s="13"/>
      <c r="Q10" s="13"/>
      <c r="R10" s="13"/>
      <c r="S10" s="13"/>
      <c r="T10" s="13"/>
      <c r="U10" s="13"/>
      <c r="V10" s="13"/>
      <c r="W10" s="13"/>
      <c r="X10" s="13"/>
      <c r="Y10" s="13"/>
      <c r="Z10" s="13"/>
    </row>
    <row r="11" spans="1:28" s="12" customFormat="1" ht="18.75" x14ac:dyDescent="0.2">
      <c r="A11" s="363"/>
      <c r="B11" s="363"/>
      <c r="C11" s="363"/>
      <c r="D11" s="363"/>
      <c r="E11" s="363"/>
      <c r="F11" s="363"/>
      <c r="G11" s="363"/>
      <c r="H11" s="363"/>
      <c r="I11" s="363"/>
      <c r="J11" s="363"/>
      <c r="K11" s="363"/>
      <c r="L11" s="363"/>
      <c r="M11" s="363"/>
      <c r="N11" s="363"/>
      <c r="O11" s="363"/>
      <c r="P11" s="13"/>
      <c r="Q11" s="13"/>
      <c r="R11" s="13"/>
      <c r="S11" s="13"/>
      <c r="T11" s="13"/>
      <c r="U11" s="13"/>
      <c r="V11" s="13"/>
      <c r="W11" s="13"/>
      <c r="X11" s="13"/>
      <c r="Y11" s="13"/>
      <c r="Z11" s="13"/>
    </row>
    <row r="12" spans="1:28" s="12" customFormat="1" ht="18.75" x14ac:dyDescent="0.2">
      <c r="A12" s="366" t="str">
        <f>'1. паспорт местоположение'!A12:C12</f>
        <v>D_1866</v>
      </c>
      <c r="B12" s="366"/>
      <c r="C12" s="366"/>
      <c r="D12" s="366"/>
      <c r="E12" s="366"/>
      <c r="F12" s="366"/>
      <c r="G12" s="366"/>
      <c r="H12" s="366"/>
      <c r="I12" s="366"/>
      <c r="J12" s="366"/>
      <c r="K12" s="366"/>
      <c r="L12" s="366"/>
      <c r="M12" s="366"/>
      <c r="N12" s="366"/>
      <c r="O12" s="366"/>
      <c r="P12" s="13"/>
      <c r="Q12" s="13"/>
      <c r="R12" s="13"/>
      <c r="S12" s="13"/>
      <c r="T12" s="13"/>
      <c r="U12" s="13"/>
      <c r="V12" s="13"/>
      <c r="W12" s="13"/>
      <c r="X12" s="13"/>
      <c r="Y12" s="13"/>
      <c r="Z12" s="13"/>
    </row>
    <row r="13" spans="1:28" s="12" customFormat="1" ht="18.75" x14ac:dyDescent="0.2">
      <c r="A13" s="360" t="s">
        <v>8</v>
      </c>
      <c r="B13" s="360"/>
      <c r="C13" s="360"/>
      <c r="D13" s="360"/>
      <c r="E13" s="360"/>
      <c r="F13" s="360"/>
      <c r="G13" s="360"/>
      <c r="H13" s="360"/>
      <c r="I13" s="360"/>
      <c r="J13" s="360"/>
      <c r="K13" s="360"/>
      <c r="L13" s="360"/>
      <c r="M13" s="360"/>
      <c r="N13" s="360"/>
      <c r="O13" s="360"/>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5.75" x14ac:dyDescent="0.2">
      <c r="A15" s="366" t="str">
        <f>'1. паспорт местоположение'!A15:C15</f>
        <v>Строительство КЛ 15 кВ, строительство КЛ  0,4 кВ от ТП-новая (по ТЗ № 51.СРС.2009/ЗПЭС) в п. Шоссейное Гурьевского района</v>
      </c>
      <c r="B15" s="366"/>
      <c r="C15" s="366"/>
      <c r="D15" s="366"/>
      <c r="E15" s="366"/>
      <c r="F15" s="366"/>
      <c r="G15" s="366"/>
      <c r="H15" s="366"/>
      <c r="I15" s="366"/>
      <c r="J15" s="366"/>
      <c r="K15" s="366"/>
      <c r="L15" s="366"/>
      <c r="M15" s="366"/>
      <c r="N15" s="366"/>
      <c r="O15" s="366"/>
      <c r="P15" s="8"/>
      <c r="Q15" s="8"/>
      <c r="R15" s="8"/>
      <c r="S15" s="8"/>
      <c r="T15" s="8"/>
      <c r="U15" s="8"/>
      <c r="V15" s="8"/>
      <c r="W15" s="8"/>
      <c r="X15" s="8"/>
      <c r="Y15" s="8"/>
      <c r="Z15" s="8"/>
    </row>
    <row r="16" spans="1:28" s="3" customFormat="1" ht="15" customHeight="1" x14ac:dyDescent="0.2">
      <c r="A16" s="360" t="s">
        <v>7</v>
      </c>
      <c r="B16" s="360"/>
      <c r="C16" s="360"/>
      <c r="D16" s="360"/>
      <c r="E16" s="360"/>
      <c r="F16" s="360"/>
      <c r="G16" s="360"/>
      <c r="H16" s="360"/>
      <c r="I16" s="360"/>
      <c r="J16" s="360"/>
      <c r="K16" s="360"/>
      <c r="L16" s="360"/>
      <c r="M16" s="360"/>
      <c r="N16" s="360"/>
      <c r="O16" s="360"/>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5" t="s">
        <v>460</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6" t="s">
        <v>87</v>
      </c>
      <c r="F19" s="407"/>
      <c r="G19" s="407"/>
      <c r="H19" s="407"/>
      <c r="I19" s="408"/>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3" t="s">
        <v>85</v>
      </c>
      <c r="F20" s="43" t="s">
        <v>84</v>
      </c>
      <c r="G20" s="43" t="s">
        <v>83</v>
      </c>
      <c r="H20" s="43" t="s">
        <v>82</v>
      </c>
      <c r="I20" s="43" t="s">
        <v>81</v>
      </c>
      <c r="J20" s="43" t="s">
        <v>80</v>
      </c>
      <c r="K20" s="43" t="s">
        <v>5</v>
      </c>
      <c r="L20" s="51" t="s">
        <v>4</v>
      </c>
      <c r="M20" s="50" t="s">
        <v>245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8" zoomScale="80" zoomScaleNormal="80" workbookViewId="0">
      <selection activeCell="A99" sqref="A99:XFD141"/>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322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22" t="str">
        <f>'[2]1. паспорт местоположение'!A5:C5</f>
        <v>Год раскрытия информации: 2016 год</v>
      </c>
      <c r="B5" s="422"/>
      <c r="C5" s="422"/>
      <c r="D5" s="422"/>
      <c r="E5" s="422"/>
      <c r="F5" s="422"/>
      <c r="G5" s="422"/>
      <c r="H5" s="422"/>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63" t="str">
        <f>'[2]1. паспорт местоположение'!A7:C7</f>
        <v xml:space="preserve">Паспорт инвестиционного проекта </v>
      </c>
      <c r="B7" s="363"/>
      <c r="C7" s="363"/>
      <c r="D7" s="363"/>
      <c r="E7" s="363"/>
      <c r="F7" s="363"/>
      <c r="G7" s="363"/>
      <c r="H7" s="363"/>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6"/>
      <c r="AR7" s="196"/>
    </row>
    <row r="8" spans="1:44" ht="18.75" x14ac:dyDescent="0.2">
      <c r="A8" s="182"/>
      <c r="B8" s="182"/>
      <c r="C8" s="182"/>
      <c r="D8" s="182"/>
      <c r="E8" s="182"/>
      <c r="F8" s="182"/>
      <c r="G8" s="182"/>
      <c r="H8" s="182"/>
      <c r="I8" s="182"/>
      <c r="J8" s="182"/>
      <c r="K8" s="182"/>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93"/>
      <c r="AR8" s="193"/>
    </row>
    <row r="9" spans="1:44" ht="18.75" x14ac:dyDescent="0.2">
      <c r="A9" s="362" t="str">
        <f>'1. паспорт местоположение'!A9:C9</f>
        <v>АО "Янтарьэнерго"</v>
      </c>
      <c r="B9" s="362"/>
      <c r="C9" s="362"/>
      <c r="D9" s="362"/>
      <c r="E9" s="362"/>
      <c r="F9" s="362"/>
      <c r="G9" s="362"/>
      <c r="H9" s="362"/>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97"/>
      <c r="AR9" s="197"/>
    </row>
    <row r="10" spans="1:44" x14ac:dyDescent="0.2">
      <c r="A10" s="360" t="s">
        <v>9</v>
      </c>
      <c r="B10" s="360"/>
      <c r="C10" s="360"/>
      <c r="D10" s="360"/>
      <c r="E10" s="360"/>
      <c r="F10" s="360"/>
      <c r="G10" s="360"/>
      <c r="H10" s="36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8"/>
      <c r="AR10" s="198"/>
    </row>
    <row r="11" spans="1:44" ht="18.75" x14ac:dyDescent="0.2">
      <c r="A11" s="182"/>
      <c r="B11" s="182"/>
      <c r="C11" s="182"/>
      <c r="D11" s="182"/>
      <c r="E11" s="182"/>
      <c r="F11" s="182"/>
      <c r="G11" s="182"/>
      <c r="H11" s="182"/>
      <c r="I11" s="182"/>
      <c r="J11" s="182"/>
      <c r="K11" s="182"/>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62" t="str">
        <f>'1. паспорт местоположение'!A12:C12</f>
        <v>D_1866</v>
      </c>
      <c r="B12" s="362"/>
      <c r="C12" s="362"/>
      <c r="D12" s="362"/>
      <c r="E12" s="362"/>
      <c r="F12" s="362"/>
      <c r="G12" s="362"/>
      <c r="H12" s="362"/>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97"/>
      <c r="AR12" s="197"/>
    </row>
    <row r="13" spans="1:44" x14ac:dyDescent="0.2">
      <c r="A13" s="360" t="s">
        <v>8</v>
      </c>
      <c r="B13" s="360"/>
      <c r="C13" s="360"/>
      <c r="D13" s="360"/>
      <c r="E13" s="360"/>
      <c r="F13" s="360"/>
      <c r="G13" s="360"/>
      <c r="H13" s="36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8"/>
      <c r="AR13" s="198"/>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199"/>
      <c r="AR14" s="199"/>
    </row>
    <row r="15" spans="1:44" ht="18.75" x14ac:dyDescent="0.2">
      <c r="A15" s="361" t="str">
        <f>'1. паспорт местоположение'!A15:C15</f>
        <v>Строительство КЛ 15 кВ, строительство КЛ  0,4 кВ от ТП-новая (по ТЗ № 51.СРС.2009/ЗПЭС) в п. Шоссейное Гурьевского района</v>
      </c>
      <c r="B15" s="361"/>
      <c r="C15" s="361"/>
      <c r="D15" s="361"/>
      <c r="E15" s="361"/>
      <c r="F15" s="361"/>
      <c r="G15" s="361"/>
      <c r="H15" s="361"/>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97"/>
      <c r="AR15" s="197"/>
    </row>
    <row r="16" spans="1:44" x14ac:dyDescent="0.2">
      <c r="A16" s="360" t="s">
        <v>7</v>
      </c>
      <c r="B16" s="360"/>
      <c r="C16" s="360"/>
      <c r="D16" s="360"/>
      <c r="E16" s="360"/>
      <c r="F16" s="360"/>
      <c r="G16" s="360"/>
      <c r="H16" s="36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8"/>
      <c r="AR16" s="198"/>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62" t="s">
        <v>461</v>
      </c>
      <c r="B18" s="362"/>
      <c r="C18" s="362"/>
      <c r="D18" s="362"/>
      <c r="E18" s="362"/>
      <c r="F18" s="362"/>
      <c r="G18" s="362"/>
      <c r="H18" s="36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321</v>
      </c>
      <c r="B24" s="207" t="s">
        <v>1</v>
      </c>
      <c r="D24" s="208"/>
      <c r="E24" s="209"/>
      <c r="F24" s="209"/>
      <c r="G24" s="209"/>
      <c r="H24" s="209"/>
    </row>
    <row r="25" spans="1:44" x14ac:dyDescent="0.2">
      <c r="A25" s="210" t="s">
        <v>506</v>
      </c>
      <c r="B25" s="211">
        <f>$B$126/1.18</f>
        <v>812338</v>
      </c>
    </row>
    <row r="26" spans="1:44" x14ac:dyDescent="0.2">
      <c r="A26" s="212" t="s">
        <v>319</v>
      </c>
      <c r="B26" s="213">
        <v>0</v>
      </c>
    </row>
    <row r="27" spans="1:44" x14ac:dyDescent="0.2">
      <c r="A27" s="212" t="s">
        <v>317</v>
      </c>
      <c r="B27" s="213">
        <f>$B$123</f>
        <v>30</v>
      </c>
      <c r="D27" s="205" t="s">
        <v>320</v>
      </c>
    </row>
    <row r="28" spans="1:44" ht="16.149999999999999" customHeight="1" thickBot="1" x14ac:dyDescent="0.25">
      <c r="A28" s="214" t="s">
        <v>315</v>
      </c>
      <c r="B28" s="215">
        <v>1</v>
      </c>
      <c r="D28" s="411" t="s">
        <v>318</v>
      </c>
      <c r="E28" s="412"/>
      <c r="F28" s="413"/>
      <c r="G28" s="414" t="str">
        <f>IF(SUM(B89:L89)=0,"не окупается",SUM(B89:L89))</f>
        <v>не окупается</v>
      </c>
      <c r="H28" s="415"/>
    </row>
    <row r="29" spans="1:44" ht="15.6" customHeight="1" x14ac:dyDescent="0.2">
      <c r="A29" s="210" t="s">
        <v>313</v>
      </c>
      <c r="B29" s="211">
        <f>$B$126*$B$127</f>
        <v>9585.5884000000005</v>
      </c>
      <c r="D29" s="411" t="s">
        <v>316</v>
      </c>
      <c r="E29" s="412"/>
      <c r="F29" s="413"/>
      <c r="G29" s="414" t="str">
        <f>IF(SUM(B90:L90)=0,"не окупается",SUM(B90:L90))</f>
        <v>не окупается</v>
      </c>
      <c r="H29" s="415"/>
    </row>
    <row r="30" spans="1:44" ht="27.6" customHeight="1" x14ac:dyDescent="0.2">
      <c r="A30" s="212" t="s">
        <v>507</v>
      </c>
      <c r="B30" s="213">
        <v>1</v>
      </c>
      <c r="D30" s="411" t="s">
        <v>314</v>
      </c>
      <c r="E30" s="412"/>
      <c r="F30" s="413"/>
      <c r="G30" s="416">
        <f>L87</f>
        <v>-1083847.7411359281</v>
      </c>
      <c r="H30" s="417"/>
    </row>
    <row r="31" spans="1:44" x14ac:dyDescent="0.2">
      <c r="A31" s="212" t="s">
        <v>312</v>
      </c>
      <c r="B31" s="213">
        <v>1</v>
      </c>
      <c r="D31" s="418"/>
      <c r="E31" s="419"/>
      <c r="F31" s="420"/>
      <c r="G31" s="418"/>
      <c r="H31" s="420"/>
    </row>
    <row r="32" spans="1:44" x14ac:dyDescent="0.2">
      <c r="A32" s="212" t="s">
        <v>290</v>
      </c>
      <c r="B32" s="213"/>
    </row>
    <row r="33" spans="1:42" x14ac:dyDescent="0.2">
      <c r="A33" s="212" t="s">
        <v>311</v>
      </c>
      <c r="B33" s="213"/>
    </row>
    <row r="34" spans="1:42" x14ac:dyDescent="0.2">
      <c r="A34" s="212" t="s">
        <v>310</v>
      </c>
      <c r="B34" s="213"/>
    </row>
    <row r="35" spans="1:42" x14ac:dyDescent="0.2">
      <c r="A35" s="216"/>
      <c r="B35" s="213"/>
    </row>
    <row r="36" spans="1:42" ht="16.5" thickBot="1" x14ac:dyDescent="0.25">
      <c r="A36" s="214" t="s">
        <v>282</v>
      </c>
      <c r="B36" s="217">
        <v>0.2</v>
      </c>
    </row>
    <row r="37" spans="1:42" x14ac:dyDescent="0.2">
      <c r="A37" s="210" t="s">
        <v>508</v>
      </c>
      <c r="B37" s="211">
        <v>0</v>
      </c>
    </row>
    <row r="38" spans="1:42" x14ac:dyDescent="0.2">
      <c r="A38" s="212" t="s">
        <v>309</v>
      </c>
      <c r="B38" s="213"/>
    </row>
    <row r="39" spans="1:42" ht="16.5" thickBot="1" x14ac:dyDescent="0.25">
      <c r="A39" s="218" t="s">
        <v>308</v>
      </c>
      <c r="B39" s="219"/>
    </row>
    <row r="40" spans="1:42" x14ac:dyDescent="0.2">
      <c r="A40" s="220" t="s">
        <v>509</v>
      </c>
      <c r="B40" s="221">
        <v>1</v>
      </c>
    </row>
    <row r="41" spans="1:42" x14ac:dyDescent="0.2">
      <c r="A41" s="222" t="s">
        <v>307</v>
      </c>
      <c r="B41" s="223"/>
    </row>
    <row r="42" spans="1:42" x14ac:dyDescent="0.2">
      <c r="A42" s="222" t="s">
        <v>306</v>
      </c>
      <c r="B42" s="224"/>
    </row>
    <row r="43" spans="1:42" x14ac:dyDescent="0.2">
      <c r="A43" s="222" t="s">
        <v>305</v>
      </c>
      <c r="B43" s="224">
        <v>0</v>
      </c>
    </row>
    <row r="44" spans="1:42" x14ac:dyDescent="0.2">
      <c r="A44" s="222" t="s">
        <v>304</v>
      </c>
      <c r="B44" s="224">
        <f>B129</f>
        <v>0.20499999999999999</v>
      </c>
    </row>
    <row r="45" spans="1:42" x14ac:dyDescent="0.2">
      <c r="A45" s="222" t="s">
        <v>303</v>
      </c>
      <c r="B45" s="224">
        <f>1-B43</f>
        <v>1</v>
      </c>
    </row>
    <row r="46" spans="1:42" ht="16.5" thickBot="1" x14ac:dyDescent="0.25">
      <c r="A46" s="225" t="s">
        <v>302</v>
      </c>
      <c r="B46" s="226">
        <f>B45*B44+B43*B42*(1-B36)</f>
        <v>0.20499999999999999</v>
      </c>
      <c r="C46" s="227"/>
    </row>
    <row r="47" spans="1:42" s="230" customFormat="1" x14ac:dyDescent="0.2">
      <c r="A47" s="228" t="s">
        <v>301</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300</v>
      </c>
      <c r="B48" s="232">
        <f>B136</f>
        <v>0</v>
      </c>
      <c r="C48" s="232">
        <f t="shared" ref="C48:AP49" si="1">C136</f>
        <v>5.8000000000000003E-2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299</v>
      </c>
      <c r="B49" s="232">
        <f>B137</f>
        <v>0</v>
      </c>
      <c r="C49" s="232">
        <f t="shared" si="1"/>
        <v>5.8000000000000052E-2</v>
      </c>
      <c r="D49" s="232">
        <f t="shared" si="1"/>
        <v>0.11619000000000002</v>
      </c>
      <c r="E49" s="232">
        <f t="shared" si="1"/>
        <v>0.17758045</v>
      </c>
      <c r="F49" s="232">
        <f t="shared" si="1"/>
        <v>0.24234737475000001</v>
      </c>
      <c r="G49" s="232">
        <f t="shared" si="1"/>
        <v>0.31067648036124984</v>
      </c>
      <c r="H49" s="232">
        <f t="shared" si="1"/>
        <v>0.38276368678111861</v>
      </c>
      <c r="I49" s="232">
        <f t="shared" si="1"/>
        <v>0.45881568955408003</v>
      </c>
      <c r="J49" s="232">
        <f t="shared" si="1"/>
        <v>0.53905055247955436</v>
      </c>
      <c r="K49" s="232">
        <f t="shared" si="1"/>
        <v>0.62369833286592979</v>
      </c>
      <c r="L49" s="232">
        <f t="shared" si="1"/>
        <v>0.71300174117355586</v>
      </c>
      <c r="M49" s="232">
        <f t="shared" si="1"/>
        <v>0.80721683693810142</v>
      </c>
      <c r="N49" s="232">
        <f t="shared" si="1"/>
        <v>0.90661376296969687</v>
      </c>
      <c r="O49" s="232">
        <f t="shared" si="1"/>
        <v>1.0114775199330301</v>
      </c>
      <c r="P49" s="232">
        <f t="shared" si="1"/>
        <v>1.1221087835293466</v>
      </c>
      <c r="Q49" s="232">
        <f t="shared" si="1"/>
        <v>1.2388247666234604</v>
      </c>
      <c r="R49" s="232">
        <f t="shared" si="1"/>
        <v>1.3619601287877505</v>
      </c>
      <c r="S49" s="232">
        <f t="shared" si="1"/>
        <v>1.4918679358710767</v>
      </c>
      <c r="T49" s="232">
        <f t="shared" si="1"/>
        <v>1.6289206723439857</v>
      </c>
      <c r="U49" s="232">
        <f t="shared" si="1"/>
        <v>1.7735113093229047</v>
      </c>
      <c r="V49" s="232">
        <f t="shared" si="1"/>
        <v>1.9260544313356642</v>
      </c>
      <c r="W49" s="232">
        <f t="shared" si="1"/>
        <v>2.0869874250591254</v>
      </c>
      <c r="X49" s="232">
        <f t="shared" si="1"/>
        <v>2.2567717334373771</v>
      </c>
      <c r="Y49" s="232">
        <f t="shared" si="1"/>
        <v>2.4358941787764326</v>
      </c>
      <c r="Z49" s="232">
        <f t="shared" si="1"/>
        <v>2.6248683586091359</v>
      </c>
      <c r="AA49" s="232">
        <f t="shared" si="1"/>
        <v>2.8242361183326383</v>
      </c>
      <c r="AB49" s="232">
        <f t="shared" si="1"/>
        <v>3.0345691048409336</v>
      </c>
      <c r="AC49" s="232">
        <f t="shared" si="1"/>
        <v>3.2564704056071845</v>
      </c>
      <c r="AD49" s="232">
        <f t="shared" si="1"/>
        <v>3.4905762779155793</v>
      </c>
      <c r="AE49" s="232">
        <f t="shared" si="1"/>
        <v>3.7375579732009356</v>
      </c>
      <c r="AF49" s="232">
        <f t="shared" si="1"/>
        <v>3.9981236617269866</v>
      </c>
      <c r="AG49" s="232">
        <f t="shared" si="1"/>
        <v>4.2730204631219708</v>
      </c>
      <c r="AH49" s="232">
        <f t="shared" si="1"/>
        <v>4.563036588593679</v>
      </c>
      <c r="AI49" s="232">
        <f t="shared" si="1"/>
        <v>4.8690036009663311</v>
      </c>
      <c r="AJ49" s="232">
        <f t="shared" si="1"/>
        <v>5.1917987990194794</v>
      </c>
      <c r="AK49" s="232">
        <f t="shared" si="1"/>
        <v>5.5323477329655502</v>
      </c>
      <c r="AL49" s="232">
        <f t="shared" si="1"/>
        <v>5.8916268582786548</v>
      </c>
      <c r="AM49" s="232">
        <f t="shared" si="1"/>
        <v>6.2706663354839804</v>
      </c>
      <c r="AN49" s="232">
        <f t="shared" si="1"/>
        <v>6.6705529839355986</v>
      </c>
      <c r="AO49" s="232">
        <f t="shared" si="1"/>
        <v>7.0924333980520569</v>
      </c>
      <c r="AP49" s="232">
        <f t="shared" si="1"/>
        <v>7.5375172349449198</v>
      </c>
    </row>
    <row r="50" spans="1:45" s="230" customFormat="1" ht="16.5" thickBot="1" x14ac:dyDescent="0.25">
      <c r="A50" s="233" t="s">
        <v>510</v>
      </c>
      <c r="B50" s="234">
        <f>IF($B$124="да",($B$126-0.05),0)</f>
        <v>0</v>
      </c>
      <c r="C50" s="234">
        <f>C108*(1+C49)</f>
        <v>0</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298</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297</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296</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295</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294</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511</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293</v>
      </c>
      <c r="B59" s="245">
        <f t="shared" ref="B59:AP59" si="8">B50*$B$28</f>
        <v>0</v>
      </c>
      <c r="C59" s="245">
        <f t="shared" si="8"/>
        <v>0</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292</v>
      </c>
      <c r="B60" s="238">
        <f t="shared" ref="B60:Z60" si="9">SUM(B61:B65)</f>
        <v>0</v>
      </c>
      <c r="C60" s="238">
        <f t="shared" si="9"/>
        <v>-10141.552527200001</v>
      </c>
      <c r="D60" s="238">
        <f>SUM(D61:D65)</f>
        <v>-10699.337916196</v>
      </c>
      <c r="E60" s="238">
        <f t="shared" si="9"/>
        <v>-11287.80150158678</v>
      </c>
      <c r="F60" s="238">
        <f t="shared" si="9"/>
        <v>-11908.630584174054</v>
      </c>
      <c r="G60" s="238">
        <f t="shared" si="9"/>
        <v>-12563.605266303624</v>
      </c>
      <c r="H60" s="238">
        <f t="shared" si="9"/>
        <v>-13254.603555950325</v>
      </c>
      <c r="I60" s="238">
        <f t="shared" si="9"/>
        <v>-13983.606751527592</v>
      </c>
      <c r="J60" s="238">
        <f t="shared" si="9"/>
        <v>-14752.705122861609</v>
      </c>
      <c r="K60" s="238">
        <f t="shared" si="9"/>
        <v>-15564.103904618996</v>
      </c>
      <c r="L60" s="238">
        <f t="shared" si="9"/>
        <v>-16420.129619373041</v>
      </c>
      <c r="M60" s="238">
        <f t="shared" si="9"/>
        <v>-17323.236748438558</v>
      </c>
      <c r="N60" s="238">
        <f t="shared" si="9"/>
        <v>-18276.014769602676</v>
      </c>
      <c r="O60" s="238">
        <f t="shared" si="9"/>
        <v>-19281.195581930824</v>
      </c>
      <c r="P60" s="238">
        <f t="shared" si="9"/>
        <v>-20341.661338937018</v>
      </c>
      <c r="Q60" s="238">
        <f t="shared" si="9"/>
        <v>-21460.45271257855</v>
      </c>
      <c r="R60" s="238">
        <f t="shared" si="9"/>
        <v>-22640.777611770369</v>
      </c>
      <c r="S60" s="238">
        <f t="shared" si="9"/>
        <v>-23886.020380417736</v>
      </c>
      <c r="T60" s="238">
        <f t="shared" si="9"/>
        <v>-25199.751501340714</v>
      </c>
      <c r="U60" s="238">
        <f t="shared" si="9"/>
        <v>-26585.737833914449</v>
      </c>
      <c r="V60" s="238">
        <f t="shared" si="9"/>
        <v>-28047.953414779742</v>
      </c>
      <c r="W60" s="238">
        <f t="shared" si="9"/>
        <v>-29590.590852592624</v>
      </c>
      <c r="X60" s="238">
        <f t="shared" si="9"/>
        <v>-31218.073349485217</v>
      </c>
      <c r="Y60" s="238">
        <f t="shared" si="9"/>
        <v>-32935.067383706897</v>
      </c>
      <c r="Z60" s="238">
        <f t="shared" si="9"/>
        <v>-34746.496089810775</v>
      </c>
      <c r="AA60" s="238">
        <f t="shared" ref="AA60:AP60" si="10">SUM(AA61:AA65)</f>
        <v>-36657.553374750365</v>
      </c>
      <c r="AB60" s="238">
        <f t="shared" si="10"/>
        <v>-38673.718810361635</v>
      </c>
      <c r="AC60" s="238">
        <f t="shared" si="10"/>
        <v>-40800.773344931527</v>
      </c>
      <c r="AD60" s="238">
        <f t="shared" si="10"/>
        <v>-43044.815878902758</v>
      </c>
      <c r="AE60" s="238">
        <f t="shared" si="10"/>
        <v>-45412.280752242405</v>
      </c>
      <c r="AF60" s="238">
        <f t="shared" si="10"/>
        <v>-47909.956193615733</v>
      </c>
      <c r="AG60" s="238">
        <f t="shared" si="10"/>
        <v>-50545.003784264591</v>
      </c>
      <c r="AH60" s="238">
        <f t="shared" si="10"/>
        <v>-53324.978992399148</v>
      </c>
      <c r="AI60" s="238">
        <f t="shared" si="10"/>
        <v>-56257.852836981096</v>
      </c>
      <c r="AJ60" s="238">
        <f t="shared" si="10"/>
        <v>-59352.034743015058</v>
      </c>
      <c r="AK60" s="238">
        <f t="shared" si="10"/>
        <v>-62616.396653880882</v>
      </c>
      <c r="AL60" s="238">
        <f t="shared" si="10"/>
        <v>-66060.298469844318</v>
      </c>
      <c r="AM60" s="238">
        <f t="shared" si="10"/>
        <v>-69693.614885685762</v>
      </c>
      <c r="AN60" s="238">
        <f t="shared" si="10"/>
        <v>-73526.763704398458</v>
      </c>
      <c r="AO60" s="238">
        <f t="shared" si="10"/>
        <v>-77570.73570814039</v>
      </c>
      <c r="AP60" s="238">
        <f t="shared" si="10"/>
        <v>-81837.126172088101</v>
      </c>
    </row>
    <row r="61" spans="1:45" x14ac:dyDescent="0.2">
      <c r="A61" s="246" t="s">
        <v>291</v>
      </c>
      <c r="B61" s="238"/>
      <c r="C61" s="238">
        <f>-IF(C$47&lt;=$B$30,0,$B$29*(1+C$49)*$B$28)</f>
        <v>-10141.552527200001</v>
      </c>
      <c r="D61" s="238">
        <f>-IF(D$47&lt;=$B$30,0,$B$29*(1+D$49)*$B$28)</f>
        <v>-10699.337916196</v>
      </c>
      <c r="E61" s="238">
        <f t="shared" ref="E61:AP61" si="11">-IF(E$47&lt;=$B$30,0,$B$29*(1+E$49)*$B$28)</f>
        <v>-11287.80150158678</v>
      </c>
      <c r="F61" s="238">
        <f t="shared" si="11"/>
        <v>-11908.630584174054</v>
      </c>
      <c r="G61" s="238">
        <f t="shared" si="11"/>
        <v>-12563.605266303624</v>
      </c>
      <c r="H61" s="238">
        <f t="shared" si="11"/>
        <v>-13254.603555950325</v>
      </c>
      <c r="I61" s="238">
        <f t="shared" si="11"/>
        <v>-13983.606751527592</v>
      </c>
      <c r="J61" s="238">
        <f t="shared" si="11"/>
        <v>-14752.705122861609</v>
      </c>
      <c r="K61" s="238">
        <f t="shared" si="11"/>
        <v>-15564.103904618996</v>
      </c>
      <c r="L61" s="238">
        <f t="shared" si="11"/>
        <v>-16420.129619373041</v>
      </c>
      <c r="M61" s="238">
        <f t="shared" si="11"/>
        <v>-17323.236748438558</v>
      </c>
      <c r="N61" s="238">
        <f t="shared" si="11"/>
        <v>-18276.014769602676</v>
      </c>
      <c r="O61" s="238">
        <f t="shared" si="11"/>
        <v>-19281.195581930824</v>
      </c>
      <c r="P61" s="238">
        <f t="shared" si="11"/>
        <v>-20341.661338937018</v>
      </c>
      <c r="Q61" s="238">
        <f t="shared" si="11"/>
        <v>-21460.45271257855</v>
      </c>
      <c r="R61" s="238">
        <f t="shared" si="11"/>
        <v>-22640.777611770369</v>
      </c>
      <c r="S61" s="238">
        <f t="shared" si="11"/>
        <v>-23886.020380417736</v>
      </c>
      <c r="T61" s="238">
        <f t="shared" si="11"/>
        <v>-25199.751501340714</v>
      </c>
      <c r="U61" s="238">
        <f t="shared" si="11"/>
        <v>-26585.737833914449</v>
      </c>
      <c r="V61" s="238">
        <f t="shared" si="11"/>
        <v>-28047.953414779742</v>
      </c>
      <c r="W61" s="238">
        <f t="shared" si="11"/>
        <v>-29590.590852592624</v>
      </c>
      <c r="X61" s="238">
        <f t="shared" si="11"/>
        <v>-31218.073349485217</v>
      </c>
      <c r="Y61" s="238">
        <f t="shared" si="11"/>
        <v>-32935.067383706897</v>
      </c>
      <c r="Z61" s="238">
        <f t="shared" si="11"/>
        <v>-34746.496089810775</v>
      </c>
      <c r="AA61" s="238">
        <f t="shared" si="11"/>
        <v>-36657.553374750365</v>
      </c>
      <c r="AB61" s="238">
        <f t="shared" si="11"/>
        <v>-38673.718810361635</v>
      </c>
      <c r="AC61" s="238">
        <f t="shared" si="11"/>
        <v>-40800.773344931527</v>
      </c>
      <c r="AD61" s="238">
        <f t="shared" si="11"/>
        <v>-43044.815878902758</v>
      </c>
      <c r="AE61" s="238">
        <f t="shared" si="11"/>
        <v>-45412.280752242405</v>
      </c>
      <c r="AF61" s="238">
        <f t="shared" si="11"/>
        <v>-47909.956193615733</v>
      </c>
      <c r="AG61" s="238">
        <f t="shared" si="11"/>
        <v>-50545.003784264591</v>
      </c>
      <c r="AH61" s="238">
        <f t="shared" si="11"/>
        <v>-53324.978992399148</v>
      </c>
      <c r="AI61" s="238">
        <f t="shared" si="11"/>
        <v>-56257.852836981096</v>
      </c>
      <c r="AJ61" s="238">
        <f t="shared" si="11"/>
        <v>-59352.034743015058</v>
      </c>
      <c r="AK61" s="238">
        <f t="shared" si="11"/>
        <v>-62616.396653880882</v>
      </c>
      <c r="AL61" s="238">
        <f t="shared" si="11"/>
        <v>-66060.298469844318</v>
      </c>
      <c r="AM61" s="238">
        <f t="shared" si="11"/>
        <v>-69693.614885685762</v>
      </c>
      <c r="AN61" s="238">
        <f t="shared" si="11"/>
        <v>-73526.763704398458</v>
      </c>
      <c r="AO61" s="238">
        <f t="shared" si="11"/>
        <v>-77570.73570814039</v>
      </c>
      <c r="AP61" s="238">
        <f t="shared" si="11"/>
        <v>-81837.126172088101</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508</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508</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512</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289</v>
      </c>
      <c r="B66" s="245">
        <f t="shared" ref="B66:AO66" si="12">B59+B60</f>
        <v>0</v>
      </c>
      <c r="C66" s="245">
        <f t="shared" si="12"/>
        <v>-10141.552527200001</v>
      </c>
      <c r="D66" s="245">
        <f t="shared" si="12"/>
        <v>-10699.337916196</v>
      </c>
      <c r="E66" s="245">
        <f t="shared" si="12"/>
        <v>-11287.80150158678</v>
      </c>
      <c r="F66" s="245">
        <f t="shared" si="12"/>
        <v>-11908.630584174054</v>
      </c>
      <c r="G66" s="245">
        <f t="shared" si="12"/>
        <v>-12563.605266303624</v>
      </c>
      <c r="H66" s="245">
        <f t="shared" si="12"/>
        <v>-13254.603555950325</v>
      </c>
      <c r="I66" s="245">
        <f t="shared" si="12"/>
        <v>-13983.606751527592</v>
      </c>
      <c r="J66" s="245">
        <f t="shared" si="12"/>
        <v>-14752.705122861609</v>
      </c>
      <c r="K66" s="245">
        <f t="shared" si="12"/>
        <v>-15564.103904618996</v>
      </c>
      <c r="L66" s="245">
        <f t="shared" si="12"/>
        <v>-16420.129619373041</v>
      </c>
      <c r="M66" s="245">
        <f t="shared" si="12"/>
        <v>-17323.236748438558</v>
      </c>
      <c r="N66" s="245">
        <f t="shared" si="12"/>
        <v>-18276.014769602676</v>
      </c>
      <c r="O66" s="245">
        <f t="shared" si="12"/>
        <v>-19281.195581930824</v>
      </c>
      <c r="P66" s="245">
        <f t="shared" si="12"/>
        <v>-20341.661338937018</v>
      </c>
      <c r="Q66" s="245">
        <f t="shared" si="12"/>
        <v>-21460.45271257855</v>
      </c>
      <c r="R66" s="245">
        <f t="shared" si="12"/>
        <v>-22640.777611770369</v>
      </c>
      <c r="S66" s="245">
        <f t="shared" si="12"/>
        <v>-23886.020380417736</v>
      </c>
      <c r="T66" s="245">
        <f t="shared" si="12"/>
        <v>-25199.751501340714</v>
      </c>
      <c r="U66" s="245">
        <f t="shared" si="12"/>
        <v>-26585.737833914449</v>
      </c>
      <c r="V66" s="245">
        <f t="shared" si="12"/>
        <v>-28047.953414779742</v>
      </c>
      <c r="W66" s="245">
        <f t="shared" si="12"/>
        <v>-29590.590852592624</v>
      </c>
      <c r="X66" s="245">
        <f t="shared" si="12"/>
        <v>-31218.073349485217</v>
      </c>
      <c r="Y66" s="245">
        <f t="shared" si="12"/>
        <v>-32935.067383706897</v>
      </c>
      <c r="Z66" s="245">
        <f t="shared" si="12"/>
        <v>-34746.496089810775</v>
      </c>
      <c r="AA66" s="245">
        <f t="shared" si="12"/>
        <v>-36657.553374750365</v>
      </c>
      <c r="AB66" s="245">
        <f t="shared" si="12"/>
        <v>-38673.718810361635</v>
      </c>
      <c r="AC66" s="245">
        <f t="shared" si="12"/>
        <v>-40800.773344931527</v>
      </c>
      <c r="AD66" s="245">
        <f t="shared" si="12"/>
        <v>-43044.815878902758</v>
      </c>
      <c r="AE66" s="245">
        <f t="shared" si="12"/>
        <v>-45412.280752242405</v>
      </c>
      <c r="AF66" s="245">
        <f t="shared" si="12"/>
        <v>-47909.956193615733</v>
      </c>
      <c r="AG66" s="245">
        <f t="shared" si="12"/>
        <v>-50545.003784264591</v>
      </c>
      <c r="AH66" s="245">
        <f t="shared" si="12"/>
        <v>-53324.978992399148</v>
      </c>
      <c r="AI66" s="245">
        <f t="shared" si="12"/>
        <v>-56257.852836981096</v>
      </c>
      <c r="AJ66" s="245">
        <f t="shared" si="12"/>
        <v>-59352.034743015058</v>
      </c>
      <c r="AK66" s="245">
        <f t="shared" si="12"/>
        <v>-62616.396653880882</v>
      </c>
      <c r="AL66" s="245">
        <f t="shared" si="12"/>
        <v>-66060.298469844318</v>
      </c>
      <c r="AM66" s="245">
        <f t="shared" si="12"/>
        <v>-69693.614885685762</v>
      </c>
      <c r="AN66" s="245">
        <f t="shared" si="12"/>
        <v>-73526.763704398458</v>
      </c>
      <c r="AO66" s="245">
        <f t="shared" si="12"/>
        <v>-77570.73570814039</v>
      </c>
      <c r="AP66" s="245">
        <f>AP59+AP60</f>
        <v>-81837.126172088101</v>
      </c>
    </row>
    <row r="67" spans="1:45" x14ac:dyDescent="0.2">
      <c r="A67" s="246" t="s">
        <v>284</v>
      </c>
      <c r="B67" s="248"/>
      <c r="C67" s="238">
        <f>-($B$25)*1.18*$B$28/$B$27</f>
        <v>-31951.961333333333</v>
      </c>
      <c r="D67" s="238">
        <f>C67</f>
        <v>-31951.961333333333</v>
      </c>
      <c r="E67" s="238">
        <f t="shared" ref="E67:AP67" si="13">D67</f>
        <v>-31951.961333333333</v>
      </c>
      <c r="F67" s="238">
        <f t="shared" si="13"/>
        <v>-31951.961333333333</v>
      </c>
      <c r="G67" s="238">
        <f t="shared" si="13"/>
        <v>-31951.961333333333</v>
      </c>
      <c r="H67" s="238">
        <f t="shared" si="13"/>
        <v>-31951.961333333333</v>
      </c>
      <c r="I67" s="238">
        <f t="shared" si="13"/>
        <v>-31951.961333333333</v>
      </c>
      <c r="J67" s="238">
        <f t="shared" si="13"/>
        <v>-31951.961333333333</v>
      </c>
      <c r="K67" s="238">
        <f t="shared" si="13"/>
        <v>-31951.961333333333</v>
      </c>
      <c r="L67" s="238">
        <f t="shared" si="13"/>
        <v>-31951.961333333333</v>
      </c>
      <c r="M67" s="238">
        <f t="shared" si="13"/>
        <v>-31951.961333333333</v>
      </c>
      <c r="N67" s="238">
        <f t="shared" si="13"/>
        <v>-31951.961333333333</v>
      </c>
      <c r="O67" s="238">
        <f t="shared" si="13"/>
        <v>-31951.961333333333</v>
      </c>
      <c r="P67" s="238">
        <f t="shared" si="13"/>
        <v>-31951.961333333333</v>
      </c>
      <c r="Q67" s="238">
        <f t="shared" si="13"/>
        <v>-31951.961333333333</v>
      </c>
      <c r="R67" s="238">
        <f t="shared" si="13"/>
        <v>-31951.961333333333</v>
      </c>
      <c r="S67" s="238">
        <f t="shared" si="13"/>
        <v>-31951.961333333333</v>
      </c>
      <c r="T67" s="238">
        <f t="shared" si="13"/>
        <v>-31951.961333333333</v>
      </c>
      <c r="U67" s="238">
        <f t="shared" si="13"/>
        <v>-31951.961333333333</v>
      </c>
      <c r="V67" s="238">
        <f t="shared" si="13"/>
        <v>-31951.961333333333</v>
      </c>
      <c r="W67" s="238">
        <f t="shared" si="13"/>
        <v>-31951.961333333333</v>
      </c>
      <c r="X67" s="238">
        <f t="shared" si="13"/>
        <v>-31951.961333333333</v>
      </c>
      <c r="Y67" s="238">
        <f t="shared" si="13"/>
        <v>-31951.961333333333</v>
      </c>
      <c r="Z67" s="238">
        <f t="shared" si="13"/>
        <v>-31951.961333333333</v>
      </c>
      <c r="AA67" s="238">
        <f t="shared" si="13"/>
        <v>-31951.961333333333</v>
      </c>
      <c r="AB67" s="238">
        <f t="shared" si="13"/>
        <v>-31951.961333333333</v>
      </c>
      <c r="AC67" s="238">
        <f t="shared" si="13"/>
        <v>-31951.961333333333</v>
      </c>
      <c r="AD67" s="238">
        <f t="shared" si="13"/>
        <v>-31951.961333333333</v>
      </c>
      <c r="AE67" s="238">
        <f t="shared" si="13"/>
        <v>-31951.961333333333</v>
      </c>
      <c r="AF67" s="238">
        <f t="shared" si="13"/>
        <v>-31951.961333333333</v>
      </c>
      <c r="AG67" s="238">
        <f t="shared" si="13"/>
        <v>-31951.961333333333</v>
      </c>
      <c r="AH67" s="238">
        <f t="shared" si="13"/>
        <v>-31951.961333333333</v>
      </c>
      <c r="AI67" s="238">
        <f t="shared" si="13"/>
        <v>-31951.961333333333</v>
      </c>
      <c r="AJ67" s="238">
        <f t="shared" si="13"/>
        <v>-31951.961333333333</v>
      </c>
      <c r="AK67" s="238">
        <f t="shared" si="13"/>
        <v>-31951.961333333333</v>
      </c>
      <c r="AL67" s="238">
        <f t="shared" si="13"/>
        <v>-31951.961333333333</v>
      </c>
      <c r="AM67" s="238">
        <f t="shared" si="13"/>
        <v>-31951.961333333333</v>
      </c>
      <c r="AN67" s="238">
        <f t="shared" si="13"/>
        <v>-31951.961333333333</v>
      </c>
      <c r="AO67" s="238">
        <f t="shared" si="13"/>
        <v>-31951.961333333333</v>
      </c>
      <c r="AP67" s="238">
        <f t="shared" si="13"/>
        <v>-31951.961333333333</v>
      </c>
      <c r="AQ67" s="249">
        <f>SUM(B67:AA67)/1.18</f>
        <v>-676948.33333333302</v>
      </c>
      <c r="AR67" s="250">
        <f>SUM(B67:AF67)/1.18</f>
        <v>-812337.99999999953</v>
      </c>
      <c r="AS67" s="250">
        <f>SUM(B67:AP67)/1.18</f>
        <v>-1083117.3333333323</v>
      </c>
    </row>
    <row r="68" spans="1:45" ht="28.5" x14ac:dyDescent="0.2">
      <c r="A68" s="247" t="s">
        <v>285</v>
      </c>
      <c r="B68" s="245">
        <f t="shared" ref="B68:J68" si="14">B66+B67</f>
        <v>0</v>
      </c>
      <c r="C68" s="245">
        <f>C66+C67</f>
        <v>-42093.513860533334</v>
      </c>
      <c r="D68" s="245">
        <f>D66+D67</f>
        <v>-42651.299249529329</v>
      </c>
      <c r="E68" s="245">
        <f t="shared" si="14"/>
        <v>-43239.762834920111</v>
      </c>
      <c r="F68" s="245">
        <f>F66+C67</f>
        <v>-43860.591917507387</v>
      </c>
      <c r="G68" s="245">
        <f t="shared" si="14"/>
        <v>-44515.566599636957</v>
      </c>
      <c r="H68" s="245">
        <f t="shared" si="14"/>
        <v>-45206.564889283662</v>
      </c>
      <c r="I68" s="245">
        <f t="shared" si="14"/>
        <v>-45935.568084860926</v>
      </c>
      <c r="J68" s="245">
        <f t="shared" si="14"/>
        <v>-46704.666456194944</v>
      </c>
      <c r="K68" s="245">
        <f>K66+K67</f>
        <v>-47516.065237952331</v>
      </c>
      <c r="L68" s="245">
        <f>L66+L67</f>
        <v>-48372.090952706378</v>
      </c>
      <c r="M68" s="245">
        <f t="shared" ref="M68:AO68" si="15">M66+M67</f>
        <v>-49275.198081771887</v>
      </c>
      <c r="N68" s="245">
        <f t="shared" si="15"/>
        <v>-50227.976102936009</v>
      </c>
      <c r="O68" s="245">
        <f t="shared" si="15"/>
        <v>-51233.15691526416</v>
      </c>
      <c r="P68" s="245">
        <f t="shared" si="15"/>
        <v>-52293.62267227035</v>
      </c>
      <c r="Q68" s="245">
        <f t="shared" si="15"/>
        <v>-53412.414045911879</v>
      </c>
      <c r="R68" s="245">
        <f t="shared" si="15"/>
        <v>-54592.738945103702</v>
      </c>
      <c r="S68" s="245">
        <f t="shared" si="15"/>
        <v>-55837.981713751069</v>
      </c>
      <c r="T68" s="245">
        <f t="shared" si="15"/>
        <v>-57151.71283467405</v>
      </c>
      <c r="U68" s="245">
        <f t="shared" si="15"/>
        <v>-58537.699167247782</v>
      </c>
      <c r="V68" s="245">
        <f t="shared" si="15"/>
        <v>-59999.914748113079</v>
      </c>
      <c r="W68" s="245">
        <f t="shared" si="15"/>
        <v>-61542.552185925961</v>
      </c>
      <c r="X68" s="245">
        <f t="shared" si="15"/>
        <v>-63170.03468281855</v>
      </c>
      <c r="Y68" s="245">
        <f t="shared" si="15"/>
        <v>-64887.02871704023</v>
      </c>
      <c r="Z68" s="245">
        <f t="shared" si="15"/>
        <v>-66698.457423144107</v>
      </c>
      <c r="AA68" s="245">
        <f t="shared" si="15"/>
        <v>-68609.514708083705</v>
      </c>
      <c r="AB68" s="245">
        <f t="shared" si="15"/>
        <v>-70625.680143694975</v>
      </c>
      <c r="AC68" s="245">
        <f t="shared" si="15"/>
        <v>-72752.734678264853</v>
      </c>
      <c r="AD68" s="245">
        <f t="shared" si="15"/>
        <v>-74996.777212236091</v>
      </c>
      <c r="AE68" s="245">
        <f t="shared" si="15"/>
        <v>-77364.242085575737</v>
      </c>
      <c r="AF68" s="245">
        <f t="shared" si="15"/>
        <v>-79861.917526949066</v>
      </c>
      <c r="AG68" s="245">
        <f t="shared" si="15"/>
        <v>-82496.965117597923</v>
      </c>
      <c r="AH68" s="245">
        <f t="shared" si="15"/>
        <v>-85276.940325732488</v>
      </c>
      <c r="AI68" s="245">
        <f t="shared" si="15"/>
        <v>-88209.814170314436</v>
      </c>
      <c r="AJ68" s="245">
        <f t="shared" si="15"/>
        <v>-91303.996076348383</v>
      </c>
      <c r="AK68" s="245">
        <f t="shared" si="15"/>
        <v>-94568.357987214215</v>
      </c>
      <c r="AL68" s="245">
        <f t="shared" si="15"/>
        <v>-98012.259803177643</v>
      </c>
      <c r="AM68" s="245">
        <f t="shared" si="15"/>
        <v>-101645.5762190191</v>
      </c>
      <c r="AN68" s="245">
        <f t="shared" si="15"/>
        <v>-105478.72503773178</v>
      </c>
      <c r="AO68" s="245">
        <f t="shared" si="15"/>
        <v>-109522.69704147373</v>
      </c>
      <c r="AP68" s="245">
        <f>AP66+AP67</f>
        <v>-113789.08750542143</v>
      </c>
      <c r="AQ68" s="190">
        <v>25</v>
      </c>
      <c r="AR68" s="190">
        <v>30</v>
      </c>
      <c r="AS68" s="190">
        <v>40</v>
      </c>
    </row>
    <row r="69" spans="1:45" x14ac:dyDescent="0.2">
      <c r="A69" s="246" t="s">
        <v>283</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288</v>
      </c>
      <c r="B70" s="245">
        <f t="shared" ref="B70:AO70" si="17">B68+B69</f>
        <v>0</v>
      </c>
      <c r="C70" s="245">
        <f t="shared" si="17"/>
        <v>-42093.513860533334</v>
      </c>
      <c r="D70" s="245">
        <f t="shared" si="17"/>
        <v>-42651.299249529329</v>
      </c>
      <c r="E70" s="245">
        <f t="shared" si="17"/>
        <v>-43239.762834920111</v>
      </c>
      <c r="F70" s="245">
        <f t="shared" si="17"/>
        <v>-43860.591917507387</v>
      </c>
      <c r="G70" s="245">
        <f t="shared" si="17"/>
        <v>-44515.566599636957</v>
      </c>
      <c r="H70" s="245">
        <f t="shared" si="17"/>
        <v>-45206.564889283662</v>
      </c>
      <c r="I70" s="245">
        <f t="shared" si="17"/>
        <v>-45935.568084860926</v>
      </c>
      <c r="J70" s="245">
        <f t="shared" si="17"/>
        <v>-46704.666456194944</v>
      </c>
      <c r="K70" s="245">
        <f t="shared" si="17"/>
        <v>-47516.065237952331</v>
      </c>
      <c r="L70" s="245">
        <f t="shared" si="17"/>
        <v>-48372.090952706378</v>
      </c>
      <c r="M70" s="245">
        <f t="shared" si="17"/>
        <v>-49275.198081771887</v>
      </c>
      <c r="N70" s="245">
        <f t="shared" si="17"/>
        <v>-50227.976102936009</v>
      </c>
      <c r="O70" s="245">
        <f t="shared" si="17"/>
        <v>-51233.15691526416</v>
      </c>
      <c r="P70" s="245">
        <f t="shared" si="17"/>
        <v>-52293.62267227035</v>
      </c>
      <c r="Q70" s="245">
        <f t="shared" si="17"/>
        <v>-53412.414045911879</v>
      </c>
      <c r="R70" s="245">
        <f t="shared" si="17"/>
        <v>-54592.738945103702</v>
      </c>
      <c r="S70" s="245">
        <f t="shared" si="17"/>
        <v>-55837.981713751069</v>
      </c>
      <c r="T70" s="245">
        <f t="shared" si="17"/>
        <v>-57151.71283467405</v>
      </c>
      <c r="U70" s="245">
        <f t="shared" si="17"/>
        <v>-58537.699167247782</v>
      </c>
      <c r="V70" s="245">
        <f t="shared" si="17"/>
        <v>-59999.914748113079</v>
      </c>
      <c r="W70" s="245">
        <f t="shared" si="17"/>
        <v>-61542.552185925961</v>
      </c>
      <c r="X70" s="245">
        <f t="shared" si="17"/>
        <v>-63170.03468281855</v>
      </c>
      <c r="Y70" s="245">
        <f t="shared" si="17"/>
        <v>-64887.02871704023</v>
      </c>
      <c r="Z70" s="245">
        <f t="shared" si="17"/>
        <v>-66698.457423144107</v>
      </c>
      <c r="AA70" s="245">
        <f t="shared" si="17"/>
        <v>-68609.514708083705</v>
      </c>
      <c r="AB70" s="245">
        <f t="shared" si="17"/>
        <v>-70625.680143694975</v>
      </c>
      <c r="AC70" s="245">
        <f t="shared" si="17"/>
        <v>-72752.734678264853</v>
      </c>
      <c r="AD70" s="245">
        <f t="shared" si="17"/>
        <v>-74996.777212236091</v>
      </c>
      <c r="AE70" s="245">
        <f t="shared" si="17"/>
        <v>-77364.242085575737</v>
      </c>
      <c r="AF70" s="245">
        <f t="shared" si="17"/>
        <v>-79861.917526949066</v>
      </c>
      <c r="AG70" s="245">
        <f t="shared" si="17"/>
        <v>-82496.965117597923</v>
      </c>
      <c r="AH70" s="245">
        <f t="shared" si="17"/>
        <v>-85276.940325732488</v>
      </c>
      <c r="AI70" s="245">
        <f t="shared" si="17"/>
        <v>-88209.814170314436</v>
      </c>
      <c r="AJ70" s="245">
        <f t="shared" si="17"/>
        <v>-91303.996076348383</v>
      </c>
      <c r="AK70" s="245">
        <f t="shared" si="17"/>
        <v>-94568.357987214215</v>
      </c>
      <c r="AL70" s="245">
        <f t="shared" si="17"/>
        <v>-98012.259803177643</v>
      </c>
      <c r="AM70" s="245">
        <f t="shared" si="17"/>
        <v>-101645.5762190191</v>
      </c>
      <c r="AN70" s="245">
        <f t="shared" si="17"/>
        <v>-105478.72503773178</v>
      </c>
      <c r="AO70" s="245">
        <f t="shared" si="17"/>
        <v>-109522.69704147373</v>
      </c>
      <c r="AP70" s="245">
        <f>AP68+AP69</f>
        <v>-113789.08750542143</v>
      </c>
    </row>
    <row r="71" spans="1:45" x14ac:dyDescent="0.2">
      <c r="A71" s="246" t="s">
        <v>282</v>
      </c>
      <c r="B71" s="238">
        <f t="shared" ref="B71:AP71" si="18">-B70*$B$36</f>
        <v>0</v>
      </c>
      <c r="C71" s="238">
        <f t="shared" si="18"/>
        <v>8418.7027721066679</v>
      </c>
      <c r="D71" s="238">
        <f t="shared" si="18"/>
        <v>8530.2598499058658</v>
      </c>
      <c r="E71" s="238">
        <f t="shared" si="18"/>
        <v>8647.9525669840223</v>
      </c>
      <c r="F71" s="238">
        <f t="shared" si="18"/>
        <v>8772.1183835014781</v>
      </c>
      <c r="G71" s="238">
        <f t="shared" si="18"/>
        <v>8903.1133199273918</v>
      </c>
      <c r="H71" s="238">
        <f t="shared" si="18"/>
        <v>9041.3129778567327</v>
      </c>
      <c r="I71" s="238">
        <f t="shared" si="18"/>
        <v>9187.1136169721849</v>
      </c>
      <c r="J71" s="238">
        <f t="shared" si="18"/>
        <v>9340.9332912389891</v>
      </c>
      <c r="K71" s="238">
        <f t="shared" si="18"/>
        <v>9503.2130475904669</v>
      </c>
      <c r="L71" s="238">
        <f t="shared" si="18"/>
        <v>9674.4181905412752</v>
      </c>
      <c r="M71" s="238">
        <f t="shared" si="18"/>
        <v>9855.0396163543774</v>
      </c>
      <c r="N71" s="238">
        <f t="shared" si="18"/>
        <v>10045.595220587202</v>
      </c>
      <c r="O71" s="238">
        <f t="shared" si="18"/>
        <v>10246.631383052832</v>
      </c>
      <c r="P71" s="238">
        <f t="shared" si="18"/>
        <v>10458.724534454072</v>
      </c>
      <c r="Q71" s="238">
        <f t="shared" si="18"/>
        <v>10682.482809182377</v>
      </c>
      <c r="R71" s="238">
        <f t="shared" si="18"/>
        <v>10918.54778902074</v>
      </c>
      <c r="S71" s="238">
        <f t="shared" si="18"/>
        <v>11167.596342750214</v>
      </c>
      <c r="T71" s="238">
        <f t="shared" si="18"/>
        <v>11430.342566934811</v>
      </c>
      <c r="U71" s="238">
        <f t="shared" si="18"/>
        <v>11707.539833449557</v>
      </c>
      <c r="V71" s="238">
        <f t="shared" si="18"/>
        <v>11999.982949622616</v>
      </c>
      <c r="W71" s="238">
        <f t="shared" si="18"/>
        <v>12308.510437185192</v>
      </c>
      <c r="X71" s="238">
        <f t="shared" si="18"/>
        <v>12634.00693656371</v>
      </c>
      <c r="Y71" s="238">
        <f t="shared" si="18"/>
        <v>12977.405743408046</v>
      </c>
      <c r="Z71" s="238">
        <f t="shared" si="18"/>
        <v>13339.691484628822</v>
      </c>
      <c r="AA71" s="238">
        <f t="shared" si="18"/>
        <v>13721.902941616741</v>
      </c>
      <c r="AB71" s="238">
        <f t="shared" si="18"/>
        <v>14125.136028738996</v>
      </c>
      <c r="AC71" s="238">
        <f t="shared" si="18"/>
        <v>14550.546935652972</v>
      </c>
      <c r="AD71" s="238">
        <f t="shared" si="18"/>
        <v>14999.355442447219</v>
      </c>
      <c r="AE71" s="238">
        <f t="shared" si="18"/>
        <v>15472.848417115149</v>
      </c>
      <c r="AF71" s="238">
        <f t="shared" si="18"/>
        <v>15972.383505389815</v>
      </c>
      <c r="AG71" s="238">
        <f t="shared" si="18"/>
        <v>16499.393023519584</v>
      </c>
      <c r="AH71" s="238">
        <f t="shared" si="18"/>
        <v>17055.388065146497</v>
      </c>
      <c r="AI71" s="238">
        <f t="shared" si="18"/>
        <v>17641.962834062888</v>
      </c>
      <c r="AJ71" s="238">
        <f t="shared" si="18"/>
        <v>18260.799215269679</v>
      </c>
      <c r="AK71" s="238">
        <f t="shared" si="18"/>
        <v>18913.671597442844</v>
      </c>
      <c r="AL71" s="238">
        <f t="shared" si="18"/>
        <v>19602.451960635528</v>
      </c>
      <c r="AM71" s="238">
        <f t="shared" si="18"/>
        <v>20329.115243803823</v>
      </c>
      <c r="AN71" s="238">
        <f t="shared" si="18"/>
        <v>21095.745007546357</v>
      </c>
      <c r="AO71" s="238">
        <f t="shared" si="18"/>
        <v>21904.539408294746</v>
      </c>
      <c r="AP71" s="238">
        <f t="shared" si="18"/>
        <v>22757.817501084286</v>
      </c>
    </row>
    <row r="72" spans="1:45" ht="15" thickBot="1" x14ac:dyDescent="0.25">
      <c r="A72" s="251" t="s">
        <v>287</v>
      </c>
      <c r="B72" s="252">
        <f t="shared" ref="B72:AO72" si="19">B70+B71</f>
        <v>0</v>
      </c>
      <c r="C72" s="252">
        <f t="shared" si="19"/>
        <v>-33674.811088426664</v>
      </c>
      <c r="D72" s="252">
        <f t="shared" si="19"/>
        <v>-34121.039399623463</v>
      </c>
      <c r="E72" s="252">
        <f t="shared" si="19"/>
        <v>-34591.810267936089</v>
      </c>
      <c r="F72" s="252">
        <f t="shared" si="19"/>
        <v>-35088.473534005912</v>
      </c>
      <c r="G72" s="252">
        <f t="shared" si="19"/>
        <v>-35612.453279709567</v>
      </c>
      <c r="H72" s="252">
        <f t="shared" si="19"/>
        <v>-36165.251911426931</v>
      </c>
      <c r="I72" s="252">
        <f t="shared" si="19"/>
        <v>-36748.45446788874</v>
      </c>
      <c r="J72" s="252">
        <f t="shared" si="19"/>
        <v>-37363.733164955956</v>
      </c>
      <c r="K72" s="252">
        <f t="shared" si="19"/>
        <v>-38012.852190361868</v>
      </c>
      <c r="L72" s="252">
        <f t="shared" si="19"/>
        <v>-38697.672762165101</v>
      </c>
      <c r="M72" s="252">
        <f t="shared" si="19"/>
        <v>-39420.158465417509</v>
      </c>
      <c r="N72" s="252">
        <f t="shared" si="19"/>
        <v>-40182.380882348807</v>
      </c>
      <c r="O72" s="252">
        <f t="shared" si="19"/>
        <v>-40986.52553221133</v>
      </c>
      <c r="P72" s="252">
        <f t="shared" si="19"/>
        <v>-41834.898137816279</v>
      </c>
      <c r="Q72" s="252">
        <f t="shared" si="19"/>
        <v>-42729.931236729506</v>
      </c>
      <c r="R72" s="252">
        <f t="shared" si="19"/>
        <v>-43674.191156082961</v>
      </c>
      <c r="S72" s="252">
        <f t="shared" si="19"/>
        <v>-44670.385371000855</v>
      </c>
      <c r="T72" s="252">
        <f t="shared" si="19"/>
        <v>-45721.370267739243</v>
      </c>
      <c r="U72" s="252">
        <f t="shared" si="19"/>
        <v>-46830.159333798227</v>
      </c>
      <c r="V72" s="252">
        <f t="shared" si="19"/>
        <v>-47999.931798490463</v>
      </c>
      <c r="W72" s="252">
        <f t="shared" si="19"/>
        <v>-49234.041748740769</v>
      </c>
      <c r="X72" s="252">
        <f t="shared" si="19"/>
        <v>-50536.02774625484</v>
      </c>
      <c r="Y72" s="252">
        <f t="shared" si="19"/>
        <v>-51909.622973632184</v>
      </c>
      <c r="Z72" s="252">
        <f t="shared" si="19"/>
        <v>-53358.765938515287</v>
      </c>
      <c r="AA72" s="252">
        <f t="shared" si="19"/>
        <v>-54887.611766466965</v>
      </c>
      <c r="AB72" s="252">
        <f t="shared" si="19"/>
        <v>-56500.544114955977</v>
      </c>
      <c r="AC72" s="252">
        <f t="shared" si="19"/>
        <v>-58202.187742611881</v>
      </c>
      <c r="AD72" s="252">
        <f t="shared" si="19"/>
        <v>-59997.421769788874</v>
      </c>
      <c r="AE72" s="252">
        <f t="shared" si="19"/>
        <v>-61891.393668460587</v>
      </c>
      <c r="AF72" s="252">
        <f t="shared" si="19"/>
        <v>-63889.534021559251</v>
      </c>
      <c r="AG72" s="252">
        <f t="shared" si="19"/>
        <v>-65997.572094078336</v>
      </c>
      <c r="AH72" s="252">
        <f t="shared" si="19"/>
        <v>-68221.552260585988</v>
      </c>
      <c r="AI72" s="252">
        <f t="shared" si="19"/>
        <v>-70567.851336251551</v>
      </c>
      <c r="AJ72" s="252">
        <f t="shared" si="19"/>
        <v>-73043.196861078701</v>
      </c>
      <c r="AK72" s="252">
        <f t="shared" si="19"/>
        <v>-75654.686389771377</v>
      </c>
      <c r="AL72" s="252">
        <f t="shared" si="19"/>
        <v>-78409.807842542112</v>
      </c>
      <c r="AM72" s="252">
        <f t="shared" si="19"/>
        <v>-81316.460975215276</v>
      </c>
      <c r="AN72" s="252">
        <f t="shared" si="19"/>
        <v>-84382.980030185427</v>
      </c>
      <c r="AO72" s="252">
        <f t="shared" si="19"/>
        <v>-87618.157633178984</v>
      </c>
      <c r="AP72" s="252">
        <f>AP70+AP71</f>
        <v>-91031.270004337144</v>
      </c>
    </row>
    <row r="73" spans="1:45" s="254" customFormat="1" ht="16.5" thickBot="1" x14ac:dyDescent="0.25">
      <c r="A73" s="241"/>
      <c r="B73" s="253">
        <f>B141</f>
        <v>0.5</v>
      </c>
      <c r="C73" s="253">
        <f t="shared" ref="C73:AP73" si="20">C141</f>
        <v>1.5</v>
      </c>
      <c r="D73" s="253">
        <f t="shared" si="20"/>
        <v>2.5</v>
      </c>
      <c r="E73" s="253">
        <f t="shared" si="20"/>
        <v>3.5</v>
      </c>
      <c r="F73" s="253">
        <f t="shared" si="20"/>
        <v>4.5</v>
      </c>
      <c r="G73" s="253">
        <f t="shared" si="20"/>
        <v>5.5</v>
      </c>
      <c r="H73" s="253">
        <f t="shared" si="20"/>
        <v>6.5</v>
      </c>
      <c r="I73" s="253">
        <f t="shared" si="20"/>
        <v>7.5</v>
      </c>
      <c r="J73" s="253">
        <f t="shared" si="20"/>
        <v>8.5</v>
      </c>
      <c r="K73" s="253">
        <f t="shared" si="20"/>
        <v>9.5</v>
      </c>
      <c r="L73" s="253">
        <f t="shared" si="20"/>
        <v>10.5</v>
      </c>
      <c r="M73" s="253">
        <f t="shared" si="20"/>
        <v>11.5</v>
      </c>
      <c r="N73" s="253">
        <f t="shared" si="20"/>
        <v>12.5</v>
      </c>
      <c r="O73" s="253">
        <f t="shared" si="20"/>
        <v>13.5</v>
      </c>
      <c r="P73" s="253">
        <f t="shared" si="20"/>
        <v>14.5</v>
      </c>
      <c r="Q73" s="253">
        <f t="shared" si="20"/>
        <v>15.5</v>
      </c>
      <c r="R73" s="253">
        <f t="shared" si="20"/>
        <v>16.5</v>
      </c>
      <c r="S73" s="253">
        <f t="shared" si="20"/>
        <v>17.5</v>
      </c>
      <c r="T73" s="253">
        <f t="shared" si="20"/>
        <v>18.5</v>
      </c>
      <c r="U73" s="253">
        <f t="shared" si="20"/>
        <v>19.5</v>
      </c>
      <c r="V73" s="253">
        <f t="shared" si="20"/>
        <v>20.5</v>
      </c>
      <c r="W73" s="253">
        <f t="shared" si="20"/>
        <v>21.5</v>
      </c>
      <c r="X73" s="253">
        <f t="shared" si="20"/>
        <v>22.5</v>
      </c>
      <c r="Y73" s="253">
        <f t="shared" si="20"/>
        <v>23.5</v>
      </c>
      <c r="Z73" s="253">
        <f t="shared" si="20"/>
        <v>24.5</v>
      </c>
      <c r="AA73" s="253">
        <f t="shared" si="20"/>
        <v>25.5</v>
      </c>
      <c r="AB73" s="253">
        <f t="shared" si="20"/>
        <v>26.5</v>
      </c>
      <c r="AC73" s="253">
        <f t="shared" si="20"/>
        <v>27.5</v>
      </c>
      <c r="AD73" s="253">
        <f t="shared" si="20"/>
        <v>28.5</v>
      </c>
      <c r="AE73" s="253">
        <f t="shared" si="20"/>
        <v>29.5</v>
      </c>
      <c r="AF73" s="253">
        <f t="shared" si="20"/>
        <v>30.5</v>
      </c>
      <c r="AG73" s="253">
        <f t="shared" si="20"/>
        <v>31.5</v>
      </c>
      <c r="AH73" s="253">
        <f t="shared" si="20"/>
        <v>32.5</v>
      </c>
      <c r="AI73" s="253">
        <f t="shared" si="20"/>
        <v>33.5</v>
      </c>
      <c r="AJ73" s="253">
        <f t="shared" si="20"/>
        <v>34.5</v>
      </c>
      <c r="AK73" s="253">
        <f t="shared" si="20"/>
        <v>35.5</v>
      </c>
      <c r="AL73" s="253">
        <f t="shared" si="20"/>
        <v>36.5</v>
      </c>
      <c r="AM73" s="253">
        <f t="shared" si="20"/>
        <v>37.5</v>
      </c>
      <c r="AN73" s="253">
        <f t="shared" si="20"/>
        <v>38.5</v>
      </c>
      <c r="AO73" s="253">
        <f t="shared" si="20"/>
        <v>39.5</v>
      </c>
      <c r="AP73" s="253">
        <f t="shared" si="20"/>
        <v>40.5</v>
      </c>
      <c r="AQ73" s="190"/>
      <c r="AR73" s="190"/>
      <c r="AS73" s="190"/>
    </row>
    <row r="74" spans="1:45" x14ac:dyDescent="0.2">
      <c r="A74" s="235" t="s">
        <v>286</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285</v>
      </c>
      <c r="B75" s="245">
        <f t="shared" ref="B75:AO75" si="22">B68</f>
        <v>0</v>
      </c>
      <c r="C75" s="245">
        <f t="shared" si="22"/>
        <v>-42093.513860533334</v>
      </c>
      <c r="D75" s="245">
        <f>D68</f>
        <v>-42651.299249529329</v>
      </c>
      <c r="E75" s="245">
        <f t="shared" si="22"/>
        <v>-43239.762834920111</v>
      </c>
      <c r="F75" s="245">
        <f t="shared" si="22"/>
        <v>-43860.591917507387</v>
      </c>
      <c r="G75" s="245">
        <f t="shared" si="22"/>
        <v>-44515.566599636957</v>
      </c>
      <c r="H75" s="245">
        <f t="shared" si="22"/>
        <v>-45206.564889283662</v>
      </c>
      <c r="I75" s="245">
        <f t="shared" si="22"/>
        <v>-45935.568084860926</v>
      </c>
      <c r="J75" s="245">
        <f t="shared" si="22"/>
        <v>-46704.666456194944</v>
      </c>
      <c r="K75" s="245">
        <f t="shared" si="22"/>
        <v>-47516.065237952331</v>
      </c>
      <c r="L75" s="245">
        <f t="shared" si="22"/>
        <v>-48372.090952706378</v>
      </c>
      <c r="M75" s="245">
        <f t="shared" si="22"/>
        <v>-49275.198081771887</v>
      </c>
      <c r="N75" s="245">
        <f t="shared" si="22"/>
        <v>-50227.976102936009</v>
      </c>
      <c r="O75" s="245">
        <f t="shared" si="22"/>
        <v>-51233.15691526416</v>
      </c>
      <c r="P75" s="245">
        <f t="shared" si="22"/>
        <v>-52293.62267227035</v>
      </c>
      <c r="Q75" s="245">
        <f t="shared" si="22"/>
        <v>-53412.414045911879</v>
      </c>
      <c r="R75" s="245">
        <f t="shared" si="22"/>
        <v>-54592.738945103702</v>
      </c>
      <c r="S75" s="245">
        <f t="shared" si="22"/>
        <v>-55837.981713751069</v>
      </c>
      <c r="T75" s="245">
        <f t="shared" si="22"/>
        <v>-57151.71283467405</v>
      </c>
      <c r="U75" s="245">
        <f t="shared" si="22"/>
        <v>-58537.699167247782</v>
      </c>
      <c r="V75" s="245">
        <f t="shared" si="22"/>
        <v>-59999.914748113079</v>
      </c>
      <c r="W75" s="245">
        <f t="shared" si="22"/>
        <v>-61542.552185925961</v>
      </c>
      <c r="X75" s="245">
        <f t="shared" si="22"/>
        <v>-63170.03468281855</v>
      </c>
      <c r="Y75" s="245">
        <f t="shared" si="22"/>
        <v>-64887.02871704023</v>
      </c>
      <c r="Z75" s="245">
        <f t="shared" si="22"/>
        <v>-66698.457423144107</v>
      </c>
      <c r="AA75" s="245">
        <f t="shared" si="22"/>
        <v>-68609.514708083705</v>
      </c>
      <c r="AB75" s="245">
        <f t="shared" si="22"/>
        <v>-70625.680143694975</v>
      </c>
      <c r="AC75" s="245">
        <f t="shared" si="22"/>
        <v>-72752.734678264853</v>
      </c>
      <c r="AD75" s="245">
        <f t="shared" si="22"/>
        <v>-74996.777212236091</v>
      </c>
      <c r="AE75" s="245">
        <f t="shared" si="22"/>
        <v>-77364.242085575737</v>
      </c>
      <c r="AF75" s="245">
        <f t="shared" si="22"/>
        <v>-79861.917526949066</v>
      </c>
      <c r="AG75" s="245">
        <f t="shared" si="22"/>
        <v>-82496.965117597923</v>
      </c>
      <c r="AH75" s="245">
        <f t="shared" si="22"/>
        <v>-85276.940325732488</v>
      </c>
      <c r="AI75" s="245">
        <f t="shared" si="22"/>
        <v>-88209.814170314436</v>
      </c>
      <c r="AJ75" s="245">
        <f t="shared" si="22"/>
        <v>-91303.996076348383</v>
      </c>
      <c r="AK75" s="245">
        <f t="shared" si="22"/>
        <v>-94568.357987214215</v>
      </c>
      <c r="AL75" s="245">
        <f t="shared" si="22"/>
        <v>-98012.259803177643</v>
      </c>
      <c r="AM75" s="245">
        <f t="shared" si="22"/>
        <v>-101645.5762190191</v>
      </c>
      <c r="AN75" s="245">
        <f t="shared" si="22"/>
        <v>-105478.72503773178</v>
      </c>
      <c r="AO75" s="245">
        <f t="shared" si="22"/>
        <v>-109522.69704147373</v>
      </c>
      <c r="AP75" s="245">
        <f>AP68</f>
        <v>-113789.08750542143</v>
      </c>
    </row>
    <row r="76" spans="1:45" x14ac:dyDescent="0.2">
      <c r="A76" s="246" t="s">
        <v>284</v>
      </c>
      <c r="B76" s="238">
        <f t="shared" ref="B76:AO76" si="23">-B67</f>
        <v>0</v>
      </c>
      <c r="C76" s="238">
        <f>-C67</f>
        <v>31951.961333333333</v>
      </c>
      <c r="D76" s="238">
        <f t="shared" si="23"/>
        <v>31951.961333333333</v>
      </c>
      <c r="E76" s="238">
        <f t="shared" si="23"/>
        <v>31951.961333333333</v>
      </c>
      <c r="F76" s="238">
        <f>-C67</f>
        <v>31951.961333333333</v>
      </c>
      <c r="G76" s="238">
        <f t="shared" si="23"/>
        <v>31951.961333333333</v>
      </c>
      <c r="H76" s="238">
        <f t="shared" si="23"/>
        <v>31951.961333333333</v>
      </c>
      <c r="I76" s="238">
        <f t="shared" si="23"/>
        <v>31951.961333333333</v>
      </c>
      <c r="J76" s="238">
        <f t="shared" si="23"/>
        <v>31951.961333333333</v>
      </c>
      <c r="K76" s="238">
        <f t="shared" si="23"/>
        <v>31951.961333333333</v>
      </c>
      <c r="L76" s="238">
        <f>-L67</f>
        <v>31951.961333333333</v>
      </c>
      <c r="M76" s="238">
        <f>-M67</f>
        <v>31951.961333333333</v>
      </c>
      <c r="N76" s="238">
        <f t="shared" si="23"/>
        <v>31951.961333333333</v>
      </c>
      <c r="O76" s="238">
        <f t="shared" si="23"/>
        <v>31951.961333333333</v>
      </c>
      <c r="P76" s="238">
        <f t="shared" si="23"/>
        <v>31951.961333333333</v>
      </c>
      <c r="Q76" s="238">
        <f t="shared" si="23"/>
        <v>31951.961333333333</v>
      </c>
      <c r="R76" s="238">
        <f t="shared" si="23"/>
        <v>31951.961333333333</v>
      </c>
      <c r="S76" s="238">
        <f t="shared" si="23"/>
        <v>31951.961333333333</v>
      </c>
      <c r="T76" s="238">
        <f t="shared" si="23"/>
        <v>31951.961333333333</v>
      </c>
      <c r="U76" s="238">
        <f t="shared" si="23"/>
        <v>31951.961333333333</v>
      </c>
      <c r="V76" s="238">
        <f t="shared" si="23"/>
        <v>31951.961333333333</v>
      </c>
      <c r="W76" s="238">
        <f t="shared" si="23"/>
        <v>31951.961333333333</v>
      </c>
      <c r="X76" s="238">
        <f t="shared" si="23"/>
        <v>31951.961333333333</v>
      </c>
      <c r="Y76" s="238">
        <f t="shared" si="23"/>
        <v>31951.961333333333</v>
      </c>
      <c r="Z76" s="238">
        <f t="shared" si="23"/>
        <v>31951.961333333333</v>
      </c>
      <c r="AA76" s="238">
        <f t="shared" si="23"/>
        <v>31951.961333333333</v>
      </c>
      <c r="AB76" s="238">
        <f t="shared" si="23"/>
        <v>31951.961333333333</v>
      </c>
      <c r="AC76" s="238">
        <f t="shared" si="23"/>
        <v>31951.961333333333</v>
      </c>
      <c r="AD76" s="238">
        <f t="shared" si="23"/>
        <v>31951.961333333333</v>
      </c>
      <c r="AE76" s="238">
        <f t="shared" si="23"/>
        <v>31951.961333333333</v>
      </c>
      <c r="AF76" s="238">
        <f t="shared" si="23"/>
        <v>31951.961333333333</v>
      </c>
      <c r="AG76" s="238">
        <f t="shared" si="23"/>
        <v>31951.961333333333</v>
      </c>
      <c r="AH76" s="238">
        <f t="shared" si="23"/>
        <v>31951.961333333333</v>
      </c>
      <c r="AI76" s="238">
        <f t="shared" si="23"/>
        <v>31951.961333333333</v>
      </c>
      <c r="AJ76" s="238">
        <f t="shared" si="23"/>
        <v>31951.961333333333</v>
      </c>
      <c r="AK76" s="238">
        <f t="shared" si="23"/>
        <v>31951.961333333333</v>
      </c>
      <c r="AL76" s="238">
        <f t="shared" si="23"/>
        <v>31951.961333333333</v>
      </c>
      <c r="AM76" s="238">
        <f t="shared" si="23"/>
        <v>31951.961333333333</v>
      </c>
      <c r="AN76" s="238">
        <f t="shared" si="23"/>
        <v>31951.961333333333</v>
      </c>
      <c r="AO76" s="238">
        <f t="shared" si="23"/>
        <v>31951.961333333333</v>
      </c>
      <c r="AP76" s="238">
        <f>-AP67</f>
        <v>31951.961333333333</v>
      </c>
    </row>
    <row r="77" spans="1:45" x14ac:dyDescent="0.2">
      <c r="A77" s="246" t="s">
        <v>283</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282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281</v>
      </c>
      <c r="B79" s="238">
        <f>IF(((SUM($B$59:B59)+SUM($B$61:B64))+SUM($B$81:B81))&lt;0,((SUM($B$59:B59)+SUM($B$61:B64))+SUM($B$81:B81))*0.18-SUM($A$79:A79),IF(SUM(A$79:$B79)&lt;0,0-SUM(A$79:$B79),0))</f>
        <v>-172540.5912</v>
      </c>
      <c r="C79" s="238">
        <f>IF(((SUM($B$59:C59)+SUM($B$61:C64))+SUM($B$81:C81))&lt;0,((SUM($B$59:C59)+SUM($B$61:C64))+SUM($B$81:C81))*0.18-SUM($A$79:B79),IF(SUM($B$79:B79)&lt;0,0-SUM($B$79:B79),0))</f>
        <v>-1825.4794548959762</v>
      </c>
      <c r="D79" s="238">
        <f>IF(((SUM($B$59:D59)+SUM($B$61:D64))+SUM($B$81:D81))&lt;0,((SUM($B$59:D59)+SUM($B$61:D64))+SUM($B$81:D81))*0.18-SUM($A$79:C79),IF(SUM($B$79:C79)&lt;0,0-SUM($B$79:C79),0))</f>
        <v>-1925.880824915308</v>
      </c>
      <c r="E79" s="238">
        <f>IF(((SUM($B$59:E59)+SUM($B$61:E64))+SUM($B$81:E81))&lt;0,((SUM($B$59:E59)+SUM($B$61:E64))+SUM($B$81:E81))*0.18-SUM($A$79:D79),IF(SUM($B$79:D79)&lt;0,0-SUM($B$79:D79),0))</f>
        <v>-2031.8042702855892</v>
      </c>
      <c r="F79" s="238">
        <f>IF(((SUM($B$59:F59)+SUM($B$61:F64))+SUM($B$81:F81))&lt;0,((SUM($B$59:F59)+SUM($B$61:F64))+SUM($B$81:F81))*0.18-SUM($A$79:E79),IF(SUM($B$79:E79)&lt;0,0-SUM($B$79:E79),0))</f>
        <v>-2143.553505151358</v>
      </c>
      <c r="G79" s="238">
        <f>IF(((SUM($B$59:G59)+SUM($B$61:G64))+SUM($B$81:G81))&lt;0,((SUM($B$59:G59)+SUM($B$61:G64))+SUM($B$81:G81))*0.18-SUM($A$79:F79),IF(SUM($B$79:F79)&lt;0,0-SUM($B$79:F79),0))</f>
        <v>-2261.4489479346375</v>
      </c>
      <c r="H79" s="238">
        <f>IF(((SUM($B$59:H59)+SUM($B$61:H64))+SUM($B$81:H81))&lt;0,((SUM($B$59:H59)+SUM($B$61:H64))+SUM($B$81:H81))*0.18-SUM($A$79:G79),IF(SUM($B$79:G79)&lt;0,0-SUM($B$79:G79),0))</f>
        <v>-2385.828640071064</v>
      </c>
      <c r="I79" s="238">
        <f>IF(((SUM($B$59:I59)+SUM($B$61:I64))+SUM($B$81:I81))&lt;0,((SUM($B$59:I59)+SUM($B$61:I64))+SUM($B$81:I81))*0.18-SUM($A$79:H79),IF(SUM($B$79:H79)&lt;0,0-SUM($B$79:H79),0))</f>
        <v>-2517.0492152749794</v>
      </c>
      <c r="J79" s="238">
        <f>IF(((SUM($B$59:J59)+SUM($B$61:J64))+SUM($B$81:J81))&lt;0,((SUM($B$59:J59)+SUM($B$61:J64))+SUM($B$81:J81))*0.18-SUM($A$79:I79),IF(SUM($B$79:I79)&lt;0,0-SUM($B$79:I79),0))</f>
        <v>-2655.4869221150875</v>
      </c>
      <c r="K79" s="238">
        <f>IF(((SUM($B$59:K59)+SUM($B$61:K64))+SUM($B$81:K81))&lt;0,((SUM($B$59:K59)+SUM($B$61:K64))+SUM($B$81:K81))*0.18-SUM($A$79:J79),IF(SUM($B$79:J79)&lt;0,0-SUM($B$79:J79),0))</f>
        <v>-2801.5387028313999</v>
      </c>
      <c r="L79" s="238">
        <f>IF(((SUM($B$59:L59)+SUM($B$61:L64))+SUM($B$81:L81))&lt;0,((SUM($B$59:L59)+SUM($B$61:L64))+SUM($B$81:L81))*0.18-SUM($A$79:K79),IF(SUM($B$79:K79)&lt;0,0-SUM($B$79:K79),0))</f>
        <v>-2955.6233314871497</v>
      </c>
      <c r="M79" s="238">
        <f>IF(((SUM($B$59:M59)+SUM($B$61:M64))+SUM($B$81:M81))&lt;0,((SUM($B$59:M59)+SUM($B$61:M64))+SUM($B$81:M81))*0.18-SUM($A$79:L79),IF(SUM($B$79:L79)&lt;0,0-SUM($B$79:L79),0))</f>
        <v>-3118.1826147189422</v>
      </c>
      <c r="N79" s="238">
        <f>IF(((SUM($B$59:N59)+SUM($B$61:N64))+SUM($B$81:N81))&lt;0,((SUM($B$59:N59)+SUM($B$61:N64))+SUM($B$81:N81))*0.18-SUM($A$79:M79),IF(SUM($B$79:M79)&lt;0,0-SUM($B$79:M79),0))</f>
        <v>-3289.6826585285016</v>
      </c>
      <c r="O79" s="238">
        <f>IF(((SUM($B$59:O59)+SUM($B$61:O64))+SUM($B$81:O81))&lt;0,((SUM($B$59:O59)+SUM($B$61:O64))+SUM($B$81:O81))*0.18-SUM($A$79:N79),IF(SUM($B$79:N79)&lt;0,0-SUM($B$79:N79),0))</f>
        <v>-3470.6152047475334</v>
      </c>
      <c r="P79" s="238">
        <f>IF(((SUM($B$59:P59)+SUM($B$61:P64))+SUM($B$81:P81))&lt;0,((SUM($B$59:P59)+SUM($B$61:P64))+SUM($B$81:P81))*0.18-SUM($A$79:O79),IF(SUM($B$79:O79)&lt;0,0-SUM($B$79:O79),0))</f>
        <v>-3661.4990410086466</v>
      </c>
      <c r="Q79" s="238">
        <f>IF(((SUM($B$59:Q59)+SUM($B$61:Q64))+SUM($B$81:Q81))&lt;0,((SUM($B$59:Q59)+SUM($B$61:Q64))+SUM($B$81:Q81))*0.18-SUM($A$79:P79),IF(SUM($B$79:P79)&lt;0,0-SUM($B$79:P79),0))</f>
        <v>-3862.88148826416</v>
      </c>
      <c r="R79" s="238">
        <f>IF(((SUM($B$59:R59)+SUM($B$61:R64))+SUM($B$81:R81))&lt;0,((SUM($B$59:R59)+SUM($B$61:R64))+SUM($B$81:R81))*0.18-SUM($A$79:Q79),IF(SUM($B$79:Q79)&lt;0,0-SUM($B$79:Q79),0))</f>
        <v>-4075.3399701186572</v>
      </c>
      <c r="S79" s="238">
        <f>IF(((SUM($B$59:S59)+SUM($B$61:S64))+SUM($B$81:S81))&lt;0,((SUM($B$59:S59)+SUM($B$61:S64))+SUM($B$81:S81))*0.18-SUM($A$79:R79),IF(SUM($B$79:R79)&lt;0,0-SUM($B$79:R79),0))</f>
        <v>-4299.4836684752081</v>
      </c>
      <c r="T79" s="238">
        <f>IF(((SUM($B$59:T59)+SUM($B$61:T64))+SUM($B$81:T81))&lt;0,((SUM($B$59:T59)+SUM($B$61:T64))+SUM($B$81:T81))*0.18-SUM($A$79:S79),IF(SUM($B$79:S79)&lt;0,0-SUM($B$79:S79),0))</f>
        <v>-4535.9552702413057</v>
      </c>
      <c r="U79" s="238">
        <f>IF(((SUM($B$59:U59)+SUM($B$61:U64))+SUM($B$81:U81))&lt;0,((SUM($B$59:U59)+SUM($B$61:U64))+SUM($B$81:U81))*0.18-SUM($A$79:T79),IF(SUM($B$79:T79)&lt;0,0-SUM($B$79:T79),0))</f>
        <v>-4785.4328101046267</v>
      </c>
      <c r="V79" s="238">
        <f>IF(((SUM($B$59:V59)+SUM($B$61:V64))+SUM($B$81:V81))&lt;0,((SUM($B$59:V59)+SUM($B$61:V64))+SUM($B$81:V81))*0.18-SUM($A$79:U79),IF(SUM($B$79:U79)&lt;0,0-SUM($B$79:U79),0))</f>
        <v>-5048.6316146603203</v>
      </c>
      <c r="W79" s="238">
        <f>IF(((SUM($B$59:W59)+SUM($B$61:W64))+SUM($B$81:W81))&lt;0,((SUM($B$59:W59)+SUM($B$61:W64))+SUM($B$81:W81))*0.18-SUM($A$79:V79),IF(SUM($B$79:V79)&lt;0,0-SUM($B$79:V79),0))</f>
        <v>-5326.3063534666726</v>
      </c>
      <c r="X79" s="238">
        <f>IF(((SUM($B$59:X59)+SUM($B$61:X64))+SUM($B$81:X81))&lt;0,((SUM($B$59:X59)+SUM($B$61:X64))+SUM($B$81:X81))*0.18-SUM($A$79:W79),IF(SUM($B$79:W79)&lt;0,0-SUM($B$79:W79),0))</f>
        <v>-5619.2532029073627</v>
      </c>
      <c r="Y79" s="238">
        <f>IF(((SUM($B$59:Y59)+SUM($B$61:Y64))+SUM($B$81:Y81))&lt;0,((SUM($B$59:Y59)+SUM($B$61:Y64))+SUM($B$81:Y81))*0.18-SUM($A$79:X79),IF(SUM($B$79:X79)&lt;0,0-SUM($B$79:X79),0))</f>
        <v>-5928.3121290672279</v>
      </c>
      <c r="Z79" s="238">
        <f>IF(((SUM($B$59:Z59)+SUM($B$61:Z64))+SUM($B$81:Z81))&lt;0,((SUM($B$59:Z59)+SUM($B$61:Z64))+SUM($B$81:Z81))*0.18-SUM($A$79:Y79),IF(SUM($B$79:Y79)&lt;0,0-SUM($B$79:Y79),0))</f>
        <v>-6254.3692961659399</v>
      </c>
      <c r="AA79" s="238">
        <f>IF(((SUM($B$59:AA59)+SUM($B$61:AA64))+SUM($B$81:AA81))&lt;0,((SUM($B$59:AA59)+SUM($B$61:AA64))+SUM($B$81:AA81))*0.18-SUM($A$79:Z79),IF(SUM($B$79:Z79)&lt;0,0-SUM($B$79:Z79),0))</f>
        <v>-6598.3596074550878</v>
      </c>
      <c r="AB79" s="238">
        <f>IF(((SUM($B$59:AB59)+SUM($B$61:AB64))+SUM($B$81:AB81))&lt;0,((SUM($B$59:AB59)+SUM($B$61:AB64))+SUM($B$81:AB81))*0.18-SUM($A$79:AA79),IF(SUM($B$79:AA79)&lt;0,0-SUM($B$79:AA79),0))</f>
        <v>-6961.2693858650746</v>
      </c>
      <c r="AC79" s="238">
        <f>IF(((SUM($B$59:AC59)+SUM($B$61:AC64))+SUM($B$81:AC81))&lt;0,((SUM($B$59:AC59)+SUM($B$61:AC64))+SUM($B$81:AC81))*0.18-SUM($A$79:AB79),IF(SUM($B$79:AB79)&lt;0,0-SUM($B$79:AB79),0))</f>
        <v>-7344.1392020876519</v>
      </c>
      <c r="AD79" s="238">
        <f>IF(((SUM($B$59:AD59)+SUM($B$61:AD64))+SUM($B$81:AD81))&lt;0,((SUM($B$59:AD59)+SUM($B$61:AD64))+SUM($B$81:AD81))*0.18-SUM($A$79:AC79),IF(SUM($B$79:AC79)&lt;0,0-SUM($B$79:AC79),0))</f>
        <v>-7748.06685820251</v>
      </c>
      <c r="AE79" s="238">
        <f>IF(((SUM($B$59:AE59)+SUM($B$61:AE64))+SUM($B$81:AE81))&lt;0,((SUM($B$59:AE59)+SUM($B$61:AE64))+SUM($B$81:AE81))*0.18-SUM($A$79:AD79),IF(SUM($B$79:AD79)&lt;0,0-SUM($B$79:AD79),0))</f>
        <v>-8174.2105354036321</v>
      </c>
      <c r="AF79" s="238">
        <f>IF(((SUM($B$59:AF59)+SUM($B$61:AF64))+SUM($B$81:AF81))&lt;0,((SUM($B$59:AF59)+SUM($B$61:AF64))+SUM($B$81:AF81))*0.18-SUM($A$79:AE79),IF(SUM($B$79:AE79)&lt;0,0-SUM($B$79:AE79),0))</f>
        <v>-8623.7921148508321</v>
      </c>
      <c r="AG79" s="238">
        <f>IF(((SUM($B$59:AG59)+SUM($B$61:AG64))+SUM($B$81:AG81))&lt;0,((SUM($B$59:AG59)+SUM($B$61:AG64))+SUM($B$81:AG81))*0.18-SUM($A$79:AF79),IF(SUM($B$79:AF79)&lt;0,0-SUM($B$79:AF79),0))</f>
        <v>-9098.1006811676198</v>
      </c>
      <c r="AH79" s="238">
        <f>IF(((SUM($B$59:AH59)+SUM($B$61:AH64))+SUM($B$81:AH81))&lt;0,((SUM($B$59:AH59)+SUM($B$61:AH64))+SUM($B$81:AH81))*0.18-SUM($A$79:AG79),IF(SUM($B$79:AG79)&lt;0,0-SUM($B$79:AG79),0))</f>
        <v>-9598.4962186318589</v>
      </c>
      <c r="AI79" s="238">
        <f>IF(((SUM($B$59:AI59)+SUM($B$61:AI64))+SUM($B$81:AI81))&lt;0,((SUM($B$59:AI59)+SUM($B$61:AI64))+SUM($B$81:AI81))*0.18-SUM($A$79:AH79),IF(SUM($B$79:AH79)&lt;0,0-SUM($B$79:AH79),0))</f>
        <v>-10126.413510656625</v>
      </c>
      <c r="AJ79" s="238">
        <f>IF(((SUM($B$59:AJ59)+SUM($B$61:AJ64))+SUM($B$81:AJ81))&lt;0,((SUM($B$59:AJ59)+SUM($B$61:AJ64))+SUM($B$81:AJ81))*0.18-SUM($A$79:AI79),IF(SUM($B$79:AI79)&lt;0,0-SUM($B$79:AI79),0))</f>
        <v>-10683.366253742657</v>
      </c>
      <c r="AK79" s="238">
        <f>IF(((SUM($B$59:AK59)+SUM($B$61:AK64))+SUM($B$81:AK81))&lt;0,((SUM($B$59:AK59)+SUM($B$61:AK64))+SUM($B$81:AK81))*0.18-SUM($A$79:AJ79),IF(SUM($B$79:AJ79)&lt;0,0-SUM($B$79:AJ79),0))</f>
        <v>-11270.951397698547</v>
      </c>
      <c r="AL79" s="238">
        <f>IF(((SUM($B$59:AL59)+SUM($B$61:AL64))+SUM($B$81:AL81))&lt;0,((SUM($B$59:AL59)+SUM($B$61:AL64))+SUM($B$81:AL81))*0.18-SUM($A$79:AK79),IF(SUM($B$79:AK79)&lt;0,0-SUM($B$79:AK79),0))</f>
        <v>-11890.853724571993</v>
      </c>
      <c r="AM79" s="238">
        <f>IF(((SUM($B$59:AM59)+SUM($B$61:AM64))+SUM($B$81:AM81))&lt;0,((SUM($B$59:AM59)+SUM($B$61:AM64))+SUM($B$81:AM81))*0.18-SUM($A$79:AL79),IF(SUM($B$79:AL79)&lt;0,0-SUM($B$79:AL79),0))</f>
        <v>-12544.850679423485</v>
      </c>
      <c r="AN79" s="238">
        <f>IF(((SUM($B$59:AN59)+SUM($B$61:AN64))+SUM($B$81:AN81))&lt;0,((SUM($B$59:AN59)+SUM($B$61:AN64))+SUM($B$81:AN81))*0.18-SUM($A$79:AM79),IF(SUM($B$79:AM79)&lt;0,0-SUM($B$79:AM79),0))</f>
        <v>-13234.817466791661</v>
      </c>
      <c r="AO79" s="238">
        <f>IF(((SUM($B$59:AO59)+SUM($B$61:AO64))+SUM($B$81:AO81))&lt;0,((SUM($B$59:AO59)+SUM($B$61:AO64))+SUM($B$81:AO81))*0.18-SUM($A$79:AN79),IF(SUM($B$79:AN79)&lt;0,0-SUM($B$79:AN79),0))</f>
        <v>-13962.732427465264</v>
      </c>
      <c r="AP79" s="238">
        <f>IF(((SUM($B$59:AP59)+SUM($B$61:AP64))+SUM($B$81:AP81))&lt;0,((SUM($B$59:AP59)+SUM($B$61:AP64))+SUM($B$81:AP81))*0.18-SUM($A$79:AO79),IF(SUM($B$79:AO79)&lt;0,0-SUM($B$79:AO79),0))</f>
        <v>-14730.682710975816</v>
      </c>
    </row>
    <row r="80" spans="1:45" x14ac:dyDescent="0.2">
      <c r="A80" s="246" t="s">
        <v>280</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513</v>
      </c>
      <c r="B81" s="238">
        <f>-$B$126</f>
        <v>-958558.84</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-958558.84</v>
      </c>
      <c r="AR81" s="250"/>
    </row>
    <row r="82" spans="1:45" x14ac:dyDescent="0.2">
      <c r="A82" s="246" t="s">
        <v>279</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278</v>
      </c>
      <c r="B83" s="245">
        <f>SUM(B75:B82)</f>
        <v>-1131099.4312</v>
      </c>
      <c r="C83" s="245">
        <f t="shared" ref="C83:V83" si="27">SUM(C75:C82)</f>
        <v>-11967.031982095978</v>
      </c>
      <c r="D83" s="245">
        <f t="shared" si="27"/>
        <v>-12625.218741111305</v>
      </c>
      <c r="E83" s="245">
        <f t="shared" si="27"/>
        <v>-13319.605771872368</v>
      </c>
      <c r="F83" s="245">
        <f t="shared" si="27"/>
        <v>-14052.184089325412</v>
      </c>
      <c r="G83" s="245">
        <f t="shared" si="27"/>
        <v>-14825.054214238262</v>
      </c>
      <c r="H83" s="245">
        <f t="shared" si="27"/>
        <v>-15640.432196021393</v>
      </c>
      <c r="I83" s="245">
        <f t="shared" si="27"/>
        <v>-16500.655966802573</v>
      </c>
      <c r="J83" s="245">
        <f t="shared" si="27"/>
        <v>-17408.192044976699</v>
      </c>
      <c r="K83" s="245">
        <f t="shared" si="27"/>
        <v>-18365.642607450398</v>
      </c>
      <c r="L83" s="245">
        <f t="shared" si="27"/>
        <v>-19375.752950860195</v>
      </c>
      <c r="M83" s="245">
        <f t="shared" si="27"/>
        <v>-20441.419363157496</v>
      </c>
      <c r="N83" s="245">
        <f t="shared" si="27"/>
        <v>-21565.697428131178</v>
      </c>
      <c r="O83" s="245">
        <f t="shared" si="27"/>
        <v>-22751.810786678361</v>
      </c>
      <c r="P83" s="245">
        <f t="shared" si="27"/>
        <v>-24003.160379945664</v>
      </c>
      <c r="Q83" s="245">
        <f t="shared" si="27"/>
        <v>-25323.334200842706</v>
      </c>
      <c r="R83" s="245">
        <f t="shared" si="27"/>
        <v>-26716.117581889026</v>
      </c>
      <c r="S83" s="245">
        <f t="shared" si="27"/>
        <v>-28185.504048892944</v>
      </c>
      <c r="T83" s="245">
        <f t="shared" si="27"/>
        <v>-29735.706771582023</v>
      </c>
      <c r="U83" s="245">
        <f t="shared" si="27"/>
        <v>-31371.170644019076</v>
      </c>
      <c r="V83" s="245">
        <f t="shared" si="27"/>
        <v>-33096.585029440066</v>
      </c>
      <c r="W83" s="245">
        <f>SUM(W75:W82)</f>
        <v>-34916.897206059301</v>
      </c>
      <c r="X83" s="245">
        <f>SUM(X75:X82)</f>
        <v>-36837.32655239258</v>
      </c>
      <c r="Y83" s="245">
        <f>SUM(Y75:Y82)</f>
        <v>-38863.379512774125</v>
      </c>
      <c r="Z83" s="245">
        <f>SUM(Z75:Z82)</f>
        <v>-41000.865385976715</v>
      </c>
      <c r="AA83" s="245">
        <f t="shared" ref="AA83:AP83" si="28">SUM(AA75:AA82)</f>
        <v>-43255.91298220546</v>
      </c>
      <c r="AB83" s="245">
        <f t="shared" si="28"/>
        <v>-45634.988196226717</v>
      </c>
      <c r="AC83" s="245">
        <f t="shared" si="28"/>
        <v>-48144.912547019172</v>
      </c>
      <c r="AD83" s="245">
        <f t="shared" si="28"/>
        <v>-50792.882737105268</v>
      </c>
      <c r="AE83" s="245">
        <f t="shared" si="28"/>
        <v>-53586.491287646037</v>
      </c>
      <c r="AF83" s="245">
        <f t="shared" si="28"/>
        <v>-56533.748308466566</v>
      </c>
      <c r="AG83" s="245">
        <f t="shared" si="28"/>
        <v>-59643.10446543221</v>
      </c>
      <c r="AH83" s="245">
        <f t="shared" si="28"/>
        <v>-62923.475211031015</v>
      </c>
      <c r="AI83" s="245">
        <f t="shared" si="28"/>
        <v>-66384.26634763772</v>
      </c>
      <c r="AJ83" s="245">
        <f t="shared" si="28"/>
        <v>-70035.4009967577</v>
      </c>
      <c r="AK83" s="245">
        <f t="shared" si="28"/>
        <v>-73887.348051579436</v>
      </c>
      <c r="AL83" s="245">
        <f t="shared" si="28"/>
        <v>-77951.152194416296</v>
      </c>
      <c r="AM83" s="245">
        <f t="shared" si="28"/>
        <v>-82238.465565109247</v>
      </c>
      <c r="AN83" s="245">
        <f t="shared" si="28"/>
        <v>-86761.581171190104</v>
      </c>
      <c r="AO83" s="245">
        <f t="shared" si="28"/>
        <v>-91533.468135605654</v>
      </c>
      <c r="AP83" s="245">
        <f t="shared" si="28"/>
        <v>-96567.808883063903</v>
      </c>
    </row>
    <row r="84" spans="1:45" ht="14.25" x14ac:dyDescent="0.2">
      <c r="A84" s="247" t="s">
        <v>277</v>
      </c>
      <c r="B84" s="245">
        <f>SUM($B$83:B83)</f>
        <v>-1131099.4312</v>
      </c>
      <c r="C84" s="245">
        <f>SUM($B$83:C83)</f>
        <v>-1143066.4631820959</v>
      </c>
      <c r="D84" s="245">
        <f>SUM($B$83:D83)</f>
        <v>-1155691.6819232071</v>
      </c>
      <c r="E84" s="245">
        <f>SUM($B$83:E83)</f>
        <v>-1169011.2876950796</v>
      </c>
      <c r="F84" s="245">
        <f>SUM($B$83:F83)</f>
        <v>-1183063.4717844049</v>
      </c>
      <c r="G84" s="245">
        <f>SUM($B$83:G83)</f>
        <v>-1197888.5259986431</v>
      </c>
      <c r="H84" s="245">
        <f>SUM($B$83:H83)</f>
        <v>-1213528.9581946644</v>
      </c>
      <c r="I84" s="245">
        <f>SUM($B$83:I83)</f>
        <v>-1230029.6141614669</v>
      </c>
      <c r="J84" s="245">
        <f>SUM($B$83:J83)</f>
        <v>-1247437.8062064436</v>
      </c>
      <c r="K84" s="245">
        <f>SUM($B$83:K83)</f>
        <v>-1265803.4488138941</v>
      </c>
      <c r="L84" s="245">
        <f>SUM($B$83:L83)</f>
        <v>-1285179.2017647543</v>
      </c>
      <c r="M84" s="245">
        <f>SUM($B$83:M83)</f>
        <v>-1305620.6211279118</v>
      </c>
      <c r="N84" s="245">
        <f>SUM($B$83:N83)</f>
        <v>-1327186.3185560431</v>
      </c>
      <c r="O84" s="245">
        <f>SUM($B$83:O83)</f>
        <v>-1349938.1293427215</v>
      </c>
      <c r="P84" s="245">
        <f>SUM($B$83:P83)</f>
        <v>-1373941.2897226673</v>
      </c>
      <c r="Q84" s="245">
        <f>SUM($B$83:Q83)</f>
        <v>-1399264.6239235101</v>
      </c>
      <c r="R84" s="245">
        <f>SUM($B$83:R83)</f>
        <v>-1425980.7415053991</v>
      </c>
      <c r="S84" s="245">
        <f>SUM($B$83:S83)</f>
        <v>-1454166.2455542921</v>
      </c>
      <c r="T84" s="245">
        <f>SUM($B$83:T83)</f>
        <v>-1483901.9523258742</v>
      </c>
      <c r="U84" s="245">
        <f>SUM($B$83:U83)</f>
        <v>-1515273.1229698933</v>
      </c>
      <c r="V84" s="245">
        <f>SUM($B$83:V83)</f>
        <v>-1548369.7079993333</v>
      </c>
      <c r="W84" s="245">
        <f>SUM($B$83:W83)</f>
        <v>-1583286.6052053925</v>
      </c>
      <c r="X84" s="245">
        <f>SUM($B$83:X83)</f>
        <v>-1620123.9317577851</v>
      </c>
      <c r="Y84" s="245">
        <f>SUM($B$83:Y83)</f>
        <v>-1658987.3112705592</v>
      </c>
      <c r="Z84" s="245">
        <f>SUM($B$83:Z83)</f>
        <v>-1699988.1766565358</v>
      </c>
      <c r="AA84" s="245">
        <f>SUM($B$83:AA83)</f>
        <v>-1743244.0896387412</v>
      </c>
      <c r="AB84" s="245">
        <f>SUM($B$83:AB83)</f>
        <v>-1788879.077834968</v>
      </c>
      <c r="AC84" s="245">
        <f>SUM($B$83:AC83)</f>
        <v>-1837023.9903819871</v>
      </c>
      <c r="AD84" s="245">
        <f>SUM($B$83:AD83)</f>
        <v>-1887816.8731190923</v>
      </c>
      <c r="AE84" s="245">
        <f>SUM($B$83:AE83)</f>
        <v>-1941403.3644067384</v>
      </c>
      <c r="AF84" s="245">
        <f>SUM($B$83:AF83)</f>
        <v>-1997937.1127152049</v>
      </c>
      <c r="AG84" s="245">
        <f>SUM($B$83:AG83)</f>
        <v>-2057580.2171806372</v>
      </c>
      <c r="AH84" s="245">
        <f>SUM($B$83:AH83)</f>
        <v>-2120503.692391668</v>
      </c>
      <c r="AI84" s="245">
        <f>SUM($B$83:AI83)</f>
        <v>-2186887.9587393058</v>
      </c>
      <c r="AJ84" s="245">
        <f>SUM($B$83:AJ83)</f>
        <v>-2256923.3597360635</v>
      </c>
      <c r="AK84" s="245">
        <f>SUM($B$83:AK83)</f>
        <v>-2330810.7077876432</v>
      </c>
      <c r="AL84" s="245">
        <f>SUM($B$83:AL83)</f>
        <v>-2408761.8599820593</v>
      </c>
      <c r="AM84" s="245">
        <f>SUM($B$83:AM83)</f>
        <v>-2491000.3255471685</v>
      </c>
      <c r="AN84" s="245">
        <f>SUM($B$83:AN83)</f>
        <v>-2577761.9067183584</v>
      </c>
      <c r="AO84" s="245">
        <f>SUM($B$83:AO83)</f>
        <v>-2669295.374853964</v>
      </c>
      <c r="AP84" s="245">
        <f>SUM($B$83:AP83)</f>
        <v>-2765863.1837370279</v>
      </c>
    </row>
    <row r="85" spans="1:45" x14ac:dyDescent="0.2">
      <c r="A85" s="246" t="s">
        <v>514</v>
      </c>
      <c r="B85" s="255">
        <f t="shared" ref="B85:AP85" si="29">1/POWER((1+$B$44),B73)</f>
        <v>0.9109750373485539</v>
      </c>
      <c r="C85" s="255">
        <f t="shared" si="29"/>
        <v>0.75599588161705711</v>
      </c>
      <c r="D85" s="255">
        <f t="shared" si="29"/>
        <v>0.6273824743710017</v>
      </c>
      <c r="E85" s="255">
        <f t="shared" si="29"/>
        <v>0.52064935632448273</v>
      </c>
      <c r="F85" s="255">
        <f t="shared" si="29"/>
        <v>0.43207415462612664</v>
      </c>
      <c r="G85" s="255">
        <f t="shared" si="29"/>
        <v>0.35856776317520883</v>
      </c>
      <c r="H85" s="255">
        <f t="shared" si="29"/>
        <v>0.29756660844415667</v>
      </c>
      <c r="I85" s="255">
        <f t="shared" si="29"/>
        <v>0.24694324352212174</v>
      </c>
      <c r="J85" s="255">
        <f t="shared" si="29"/>
        <v>0.20493215230051592</v>
      </c>
      <c r="K85" s="255">
        <f t="shared" si="29"/>
        <v>0.1700681761830008</v>
      </c>
      <c r="L85" s="255">
        <f t="shared" si="29"/>
        <v>0.14113541591950271</v>
      </c>
      <c r="M85" s="255">
        <f t="shared" si="29"/>
        <v>0.11712482648921385</v>
      </c>
      <c r="N85" s="255">
        <f t="shared" si="29"/>
        <v>9.719902613212765E-2</v>
      </c>
      <c r="O85" s="255">
        <f t="shared" si="29"/>
        <v>8.0663092225832109E-2</v>
      </c>
      <c r="P85" s="255">
        <f t="shared" si="29"/>
        <v>6.6940325498615838E-2</v>
      </c>
      <c r="Q85" s="255">
        <f t="shared" si="29"/>
        <v>5.5552137343249659E-2</v>
      </c>
      <c r="R85" s="255">
        <f t="shared" si="29"/>
        <v>4.6101358791078552E-2</v>
      </c>
      <c r="S85" s="255">
        <f t="shared" si="29"/>
        <v>3.825838903823945E-2</v>
      </c>
      <c r="T85" s="255">
        <f t="shared" si="29"/>
        <v>3.174970044667174E-2</v>
      </c>
      <c r="U85" s="255">
        <f t="shared" si="29"/>
        <v>2.6348299125868668E-2</v>
      </c>
      <c r="V85" s="255">
        <f t="shared" si="29"/>
        <v>2.1865808403210511E-2</v>
      </c>
      <c r="W85" s="255">
        <f t="shared" si="29"/>
        <v>1.814589908980126E-2</v>
      </c>
      <c r="X85" s="255">
        <f t="shared" si="29"/>
        <v>1.5058837418922204E-2</v>
      </c>
      <c r="Y85" s="255">
        <f t="shared" si="29"/>
        <v>1.2496960513628384E-2</v>
      </c>
      <c r="Z85" s="255">
        <f t="shared" si="29"/>
        <v>1.0370921588073345E-2</v>
      </c>
      <c r="AA85" s="255">
        <f t="shared" si="29"/>
        <v>8.6065739320110735E-3</v>
      </c>
      <c r="AB85" s="255">
        <f t="shared" si="29"/>
        <v>7.1423850058183183E-3</v>
      </c>
      <c r="AC85" s="255">
        <f t="shared" si="29"/>
        <v>5.9272904612600145E-3</v>
      </c>
      <c r="AD85" s="255">
        <f t="shared" si="29"/>
        <v>4.9189132458589318E-3</v>
      </c>
      <c r="AE85" s="255">
        <f t="shared" si="29"/>
        <v>4.082085681210732E-3</v>
      </c>
      <c r="AF85" s="255">
        <f t="shared" si="29"/>
        <v>3.3876229719591129E-3</v>
      </c>
      <c r="AG85" s="255">
        <f t="shared" si="29"/>
        <v>2.8113053709204251E-3</v>
      </c>
      <c r="AH85" s="255">
        <f t="shared" si="29"/>
        <v>2.3330335028385286E-3</v>
      </c>
      <c r="AI85" s="255">
        <f t="shared" si="29"/>
        <v>1.9361273882477412E-3</v>
      </c>
      <c r="AJ85" s="255">
        <f t="shared" si="29"/>
        <v>1.6067447205375444E-3</v>
      </c>
      <c r="AK85" s="255">
        <f t="shared" si="29"/>
        <v>1.3333981083299121E-3</v>
      </c>
      <c r="AL85" s="255">
        <f t="shared" si="29"/>
        <v>1.1065544467468149E-3</v>
      </c>
      <c r="AM85" s="255">
        <f t="shared" si="29"/>
        <v>9.1830244543304122E-4</v>
      </c>
      <c r="AN85" s="255">
        <f t="shared" si="29"/>
        <v>7.6207671820169396E-4</v>
      </c>
      <c r="AO85" s="255">
        <f t="shared" si="29"/>
        <v>6.3242881178563804E-4</v>
      </c>
      <c r="AP85" s="255">
        <f t="shared" si="29"/>
        <v>5.2483718820384888E-4</v>
      </c>
    </row>
    <row r="86" spans="1:45" ht="28.5" x14ac:dyDescent="0.2">
      <c r="A86" s="244" t="s">
        <v>276</v>
      </c>
      <c r="B86" s="245">
        <f>B83*B85</f>
        <v>-1030403.3465823481</v>
      </c>
      <c r="C86" s="245">
        <f>C83*C85</f>
        <v>-9047.0268936441662</v>
      </c>
      <c r="D86" s="245">
        <f t="shared" ref="D86:AO86" si="30">D83*D85</f>
        <v>-7920.8409732735536</v>
      </c>
      <c r="E86" s="245">
        <f t="shared" si="30"/>
        <v>-6934.8441716212128</v>
      </c>
      <c r="F86" s="245">
        <f t="shared" si="30"/>
        <v>-6071.5855610459848</v>
      </c>
      <c r="G86" s="245">
        <f t="shared" si="30"/>
        <v>-5315.7865285506168</v>
      </c>
      <c r="H86" s="245">
        <f t="shared" si="30"/>
        <v>-4654.0703631708793</v>
      </c>
      <c r="I86" s="245">
        <f t="shared" si="30"/>
        <v>-4074.7255046848791</v>
      </c>
      <c r="J86" s="245">
        <f t="shared" si="30"/>
        <v>-3567.4982634377943</v>
      </c>
      <c r="K86" s="245">
        <f t="shared" si="30"/>
        <v>-3123.4113426779004</v>
      </c>
      <c r="L86" s="245">
        <f t="shared" si="30"/>
        <v>-2734.6049514731853</v>
      </c>
      <c r="M86" s="245">
        <f t="shared" si="30"/>
        <v>-2394.1976961030782</v>
      </c>
      <c r="N86" s="245">
        <f t="shared" si="30"/>
        <v>-2096.1647878744802</v>
      </c>
      <c r="O86" s="245">
        <f t="shared" si="30"/>
        <v>-1835.2314117905185</v>
      </c>
      <c r="P86" s="245">
        <f t="shared" si="30"/>
        <v>-1606.7793688290421</v>
      </c>
      <c r="Q86" s="245">
        <f t="shared" si="30"/>
        <v>-1406.7653395142254</v>
      </c>
      <c r="R86" s="245">
        <f t="shared" si="30"/>
        <v>-1231.6493221473079</v>
      </c>
      <c r="S86" s="245">
        <f t="shared" si="30"/>
        <v>-1078.3319791414194</v>
      </c>
      <c r="T86" s="245">
        <f t="shared" si="30"/>
        <v>-944.09978256779766</v>
      </c>
      <c r="U86" s="245">
        <f t="shared" si="30"/>
        <v>-826.57698805728467</v>
      </c>
      <c r="V86" s="245">
        <f t="shared" si="30"/>
        <v>-723.68358705430182</v>
      </c>
      <c r="W86" s="245">
        <f t="shared" si="30"/>
        <v>-633.59849323011565</v>
      </c>
      <c r="X86" s="245">
        <f t="shared" si="30"/>
        <v>-554.72731150022582</v>
      </c>
      <c r="Y86" s="245">
        <f t="shared" si="30"/>
        <v>-485.67411919729255</v>
      </c>
      <c r="Z86" s="245">
        <f t="shared" si="30"/>
        <v>-425.21675996111509</v>
      </c>
      <c r="AA86" s="245">
        <f t="shared" si="30"/>
        <v>-372.28521307798889</v>
      </c>
      <c r="AB86" s="245">
        <f t="shared" si="30"/>
        <v>-325.94265543342567</v>
      </c>
      <c r="AC86" s="245">
        <f t="shared" si="30"/>
        <v>-285.36888089814431</v>
      </c>
      <c r="AD86" s="245">
        <f t="shared" si="30"/>
        <v>-249.84578369090659</v>
      </c>
      <c r="AE86" s="245">
        <f t="shared" si="30"/>
        <v>-218.74464879162352</v>
      </c>
      <c r="AF86" s="245">
        <f t="shared" si="30"/>
        <v>-191.51502446071598</v>
      </c>
      <c r="AG86" s="245">
        <f t="shared" si="30"/>
        <v>-167.67497992203755</v>
      </c>
      <c r="AH86" s="245">
        <f t="shared" si="30"/>
        <v>-146.80257578236501</v>
      </c>
      <c r="AI86" s="245">
        <f t="shared" si="30"/>
        <v>-128.52839622439424</v>
      </c>
      <c r="AJ86" s="245">
        <f t="shared" si="30"/>
        <v>-112.52901080227031</v>
      </c>
      <c r="AK86" s="245">
        <f t="shared" si="30"/>
        <v>-98.521250121489828</v>
      </c>
      <c r="AL86" s="245">
        <f t="shared" si="30"/>
        <v>-86.257194089769087</v>
      </c>
      <c r="AM86" s="245">
        <f t="shared" si="30"/>
        <v>-75.519784037100777</v>
      </c>
      <c r="AN86" s="245">
        <f t="shared" si="30"/>
        <v>-66.118981044930436</v>
      </c>
      <c r="AO86" s="245">
        <f t="shared" si="30"/>
        <v>-57.888402491619644</v>
      </c>
      <c r="AP86" s="245">
        <f>AP83*AP85</f>
        <v>-50.682377285193922</v>
      </c>
    </row>
    <row r="87" spans="1:45" ht="14.25" x14ac:dyDescent="0.2">
      <c r="A87" s="244" t="s">
        <v>275</v>
      </c>
      <c r="B87" s="245">
        <f>SUM($B$86:B86)</f>
        <v>-1030403.3465823481</v>
      </c>
      <c r="C87" s="245">
        <f>SUM($B$86:C86)</f>
        <v>-1039450.3734759922</v>
      </c>
      <c r="D87" s="245">
        <f>SUM($B$86:D86)</f>
        <v>-1047371.2144492657</v>
      </c>
      <c r="E87" s="245">
        <f>SUM($B$86:E86)</f>
        <v>-1054306.0586208869</v>
      </c>
      <c r="F87" s="245">
        <f>SUM($B$86:F86)</f>
        <v>-1060377.6441819328</v>
      </c>
      <c r="G87" s="245">
        <f>SUM($B$86:G86)</f>
        <v>-1065693.4307104833</v>
      </c>
      <c r="H87" s="245">
        <f>SUM($B$86:H86)</f>
        <v>-1070347.5010736543</v>
      </c>
      <c r="I87" s="245">
        <f>SUM($B$86:I86)</f>
        <v>-1074422.2265783392</v>
      </c>
      <c r="J87" s="245">
        <f>SUM($B$86:J86)</f>
        <v>-1077989.724841777</v>
      </c>
      <c r="K87" s="245">
        <f>SUM($B$86:K86)</f>
        <v>-1081113.1361844549</v>
      </c>
      <c r="L87" s="245">
        <f>SUM($B$86:L86)</f>
        <v>-1083847.7411359281</v>
      </c>
      <c r="M87" s="245">
        <f>SUM($B$86:M86)</f>
        <v>-1086241.9388320311</v>
      </c>
      <c r="N87" s="245">
        <f>SUM($B$86:N86)</f>
        <v>-1088338.1036199057</v>
      </c>
      <c r="O87" s="245">
        <f>SUM($B$86:O86)</f>
        <v>-1090173.3350316961</v>
      </c>
      <c r="P87" s="245">
        <f>SUM($B$86:P86)</f>
        <v>-1091780.1144005251</v>
      </c>
      <c r="Q87" s="245">
        <f>SUM($B$86:Q86)</f>
        <v>-1093186.8797400394</v>
      </c>
      <c r="R87" s="245">
        <f>SUM($B$86:R86)</f>
        <v>-1094418.5290621866</v>
      </c>
      <c r="S87" s="245">
        <f>SUM($B$86:S86)</f>
        <v>-1095496.8610413279</v>
      </c>
      <c r="T87" s="245">
        <f>SUM($B$86:T86)</f>
        <v>-1096440.9608238956</v>
      </c>
      <c r="U87" s="245">
        <f>SUM($B$86:U86)</f>
        <v>-1097267.5378119529</v>
      </c>
      <c r="V87" s="245">
        <f>SUM($B$86:V86)</f>
        <v>-1097991.2213990071</v>
      </c>
      <c r="W87" s="245">
        <f>SUM($B$86:W86)</f>
        <v>-1098624.8198922372</v>
      </c>
      <c r="X87" s="245">
        <f>SUM($B$86:X86)</f>
        <v>-1099179.5472037373</v>
      </c>
      <c r="Y87" s="245">
        <f>SUM($B$86:Y86)</f>
        <v>-1099665.2213229346</v>
      </c>
      <c r="Z87" s="245">
        <f>SUM($B$86:Z86)</f>
        <v>-1100090.4380828957</v>
      </c>
      <c r="AA87" s="245">
        <f>SUM($B$86:AA86)</f>
        <v>-1100462.7232959736</v>
      </c>
      <c r="AB87" s="245">
        <f>SUM($B$86:AB86)</f>
        <v>-1100788.665951407</v>
      </c>
      <c r="AC87" s="245">
        <f>SUM($B$86:AC86)</f>
        <v>-1101074.0348323053</v>
      </c>
      <c r="AD87" s="245">
        <f>SUM($B$86:AD86)</f>
        <v>-1101323.8806159962</v>
      </c>
      <c r="AE87" s="245">
        <f>SUM($B$86:AE86)</f>
        <v>-1101542.6252647878</v>
      </c>
      <c r="AF87" s="245">
        <f>SUM($B$86:AF86)</f>
        <v>-1101734.1402892484</v>
      </c>
      <c r="AG87" s="245">
        <f>SUM($B$86:AG86)</f>
        <v>-1101901.8152691706</v>
      </c>
      <c r="AH87" s="245">
        <f>SUM($B$86:AH86)</f>
        <v>-1102048.617844953</v>
      </c>
      <c r="AI87" s="245">
        <f>SUM($B$86:AI86)</f>
        <v>-1102177.1462411773</v>
      </c>
      <c r="AJ87" s="245">
        <f>SUM($B$86:AJ86)</f>
        <v>-1102289.6752519796</v>
      </c>
      <c r="AK87" s="245">
        <f>SUM($B$86:AK86)</f>
        <v>-1102388.1965021011</v>
      </c>
      <c r="AL87" s="245">
        <f>SUM($B$86:AL86)</f>
        <v>-1102474.4536961908</v>
      </c>
      <c r="AM87" s="245">
        <f>SUM($B$86:AM86)</f>
        <v>-1102549.9734802279</v>
      </c>
      <c r="AN87" s="245">
        <f>SUM($B$86:AN86)</f>
        <v>-1102616.0924612728</v>
      </c>
      <c r="AO87" s="245">
        <f>SUM($B$86:AO86)</f>
        <v>-1102673.9808637644</v>
      </c>
      <c r="AP87" s="245">
        <f>SUM($B$86:AP86)</f>
        <v>-1102724.6632410495</v>
      </c>
    </row>
    <row r="88" spans="1:45" ht="14.25" x14ac:dyDescent="0.2">
      <c r="A88" s="244" t="s">
        <v>274</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c r="AC88" s="256">
        <f>IF((ISERR(IRR($B$83:AC83))),0,IF(IRR($B$83:AC83)&lt;0,0,IRR($B$83:AC83)))</f>
        <v>0</v>
      </c>
      <c r="AD88" s="256">
        <f>IF((ISERR(IRR($B$83:AD83))),0,IF(IRR($B$83:AD83)&lt;0,0,IRR($B$83:AD83)))</f>
        <v>0</v>
      </c>
      <c r="AE88" s="256">
        <f>IF((ISERR(IRR($B$83:AE83))),0,IF(IRR($B$83:AE83)&lt;0,0,IRR($B$83:AE83)))</f>
        <v>0</v>
      </c>
      <c r="AF88" s="256">
        <f>IF((ISERR(IRR($B$83:AF83))),0,IF(IRR($B$83:AF83)&lt;0,0,IRR($B$83:AF83)))</f>
        <v>0</v>
      </c>
      <c r="AG88" s="256">
        <f>IF((ISERR(IRR($B$83:AG83))),0,IF(IRR($B$83:AG83)&lt;0,0,IRR($B$83:AG83)))</f>
        <v>0</v>
      </c>
      <c r="AH88" s="256">
        <f>IF((ISERR(IRR($B$83:AH83))),0,IF(IRR($B$83:AH83)&lt;0,0,IRR($B$83:AH83)))</f>
        <v>0</v>
      </c>
      <c r="AI88" s="256">
        <f>IF((ISERR(IRR($B$83:AI83))),0,IF(IRR($B$83:AI83)&lt;0,0,IRR($B$83:AI83)))</f>
        <v>0</v>
      </c>
      <c r="AJ88" s="256">
        <f>IF((ISERR(IRR($B$83:AJ83))),0,IF(IRR($B$83:AJ83)&lt;0,0,IRR($B$83:AJ83)))</f>
        <v>0</v>
      </c>
      <c r="AK88" s="256">
        <f>IF((ISERR(IRR($B$83:AK83))),0,IF(IRR($B$83:AK83)&lt;0,0,IRR($B$83:AK83)))</f>
        <v>0</v>
      </c>
      <c r="AL88" s="256">
        <f>IF((ISERR(IRR($B$83:AL83))),0,IF(IRR($B$83:AL83)&lt;0,0,IRR($B$83:AL83)))</f>
        <v>0</v>
      </c>
      <c r="AM88" s="256">
        <f>IF((ISERR(IRR($B$83:AM83))),0,IF(IRR($B$83:AM83)&lt;0,0,IRR($B$83:AM83)))</f>
        <v>0</v>
      </c>
      <c r="AN88" s="256">
        <f>IF((ISERR(IRR($B$83:AN83))),0,IF(IRR($B$83:AN83)&lt;0,0,IRR($B$83:AN83)))</f>
        <v>0</v>
      </c>
      <c r="AO88" s="256">
        <f>IF((ISERR(IRR($B$83:AO83))),0,IF(IRR($B$83:AO83)&lt;0,0,IRR($B$83:AO83)))</f>
        <v>0</v>
      </c>
      <c r="AP88" s="256">
        <f>IF((ISERR(IRR($B$83:AP83))),0,IF(IRR($B$83:AP83)&lt;0,0,IRR($B$83:AP83)))</f>
        <v>0</v>
      </c>
    </row>
    <row r="89" spans="1:45" ht="14.25" x14ac:dyDescent="0.2">
      <c r="A89" s="244" t="s">
        <v>273</v>
      </c>
      <c r="B89" s="257">
        <f>IF(AND(B84&gt;0,A84&lt;0),(B74-(B84/(B84-A84))),0)</f>
        <v>0</v>
      </c>
      <c r="C89" s="257">
        <f t="shared" ref="C89:AP89" si="31">IF(AND(C84&gt;0,B84&lt;0),(C74-(C84/(C84-B84))),0)</f>
        <v>0</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272</v>
      </c>
      <c r="B90" s="259">
        <f t="shared" ref="B90:AP90" si="32">IF(AND(B87&gt;0,A87&lt;0),(B74-(B87/(B87-A87))),0)</f>
        <v>0</v>
      </c>
      <c r="C90" s="259">
        <f t="shared" si="32"/>
        <v>0</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2016</v>
      </c>
      <c r="C91" s="260">
        <f>B91+1</f>
        <v>2017</v>
      </c>
      <c r="D91" s="189">
        <f t="shared" ref="D91:AP91" si="33">C91+1</f>
        <v>2018</v>
      </c>
      <c r="E91" s="189">
        <f t="shared" si="33"/>
        <v>2019</v>
      </c>
      <c r="F91" s="189">
        <f t="shared" si="33"/>
        <v>2020</v>
      </c>
      <c r="G91" s="189">
        <f t="shared" si="33"/>
        <v>2021</v>
      </c>
      <c r="H91" s="189">
        <f t="shared" si="33"/>
        <v>2022</v>
      </c>
      <c r="I91" s="189">
        <f t="shared" si="33"/>
        <v>2023</v>
      </c>
      <c r="J91" s="189">
        <f t="shared" si="33"/>
        <v>2024</v>
      </c>
      <c r="K91" s="189">
        <f t="shared" si="33"/>
        <v>2025</v>
      </c>
      <c r="L91" s="189">
        <f t="shared" si="33"/>
        <v>2026</v>
      </c>
      <c r="M91" s="189">
        <f t="shared" si="33"/>
        <v>2027</v>
      </c>
      <c r="N91" s="189">
        <f t="shared" si="33"/>
        <v>2028</v>
      </c>
      <c r="O91" s="189">
        <f t="shared" si="33"/>
        <v>2029</v>
      </c>
      <c r="P91" s="189">
        <f t="shared" si="33"/>
        <v>2030</v>
      </c>
      <c r="Q91" s="189">
        <f t="shared" si="33"/>
        <v>2031</v>
      </c>
      <c r="R91" s="189">
        <f t="shared" si="33"/>
        <v>2032</v>
      </c>
      <c r="S91" s="189">
        <f t="shared" si="33"/>
        <v>2033</v>
      </c>
      <c r="T91" s="189">
        <f t="shared" si="33"/>
        <v>2034</v>
      </c>
      <c r="U91" s="189">
        <f t="shared" si="33"/>
        <v>2035</v>
      </c>
      <c r="V91" s="189">
        <f t="shared" si="33"/>
        <v>2036</v>
      </c>
      <c r="W91" s="189">
        <f t="shared" si="33"/>
        <v>2037</v>
      </c>
      <c r="X91" s="189">
        <f t="shared" si="33"/>
        <v>2038</v>
      </c>
      <c r="Y91" s="189">
        <f t="shared" si="33"/>
        <v>2039</v>
      </c>
      <c r="Z91" s="189">
        <f t="shared" si="33"/>
        <v>2040</v>
      </c>
      <c r="AA91" s="189">
        <f t="shared" si="33"/>
        <v>2041</v>
      </c>
      <c r="AB91" s="189">
        <f t="shared" si="33"/>
        <v>2042</v>
      </c>
      <c r="AC91" s="189">
        <f t="shared" si="33"/>
        <v>2043</v>
      </c>
      <c r="AD91" s="189">
        <f t="shared" si="33"/>
        <v>2044</v>
      </c>
      <c r="AE91" s="189">
        <f t="shared" si="33"/>
        <v>2045</v>
      </c>
      <c r="AF91" s="189">
        <f t="shared" si="33"/>
        <v>2046</v>
      </c>
      <c r="AG91" s="189">
        <f t="shared" si="33"/>
        <v>2047</v>
      </c>
      <c r="AH91" s="189">
        <f t="shared" si="33"/>
        <v>2048</v>
      </c>
      <c r="AI91" s="189">
        <f t="shared" si="33"/>
        <v>2049</v>
      </c>
      <c r="AJ91" s="189">
        <f t="shared" si="33"/>
        <v>2050</v>
      </c>
      <c r="AK91" s="189">
        <f t="shared" si="33"/>
        <v>2051</v>
      </c>
      <c r="AL91" s="189">
        <f t="shared" si="33"/>
        <v>2052</v>
      </c>
      <c r="AM91" s="189">
        <f t="shared" si="33"/>
        <v>2053</v>
      </c>
      <c r="AN91" s="189">
        <f t="shared" si="33"/>
        <v>2054</v>
      </c>
      <c r="AO91" s="189">
        <f t="shared" si="33"/>
        <v>2055</v>
      </c>
      <c r="AP91" s="189">
        <f t="shared" si="33"/>
        <v>2056</v>
      </c>
      <c r="AQ91" s="190"/>
      <c r="AR91" s="190"/>
      <c r="AS91" s="190"/>
    </row>
    <row r="92" spans="1:45" ht="15.6" customHeight="1" x14ac:dyDescent="0.2">
      <c r="A92" s="261" t="s">
        <v>271</v>
      </c>
      <c r="B92" s="124"/>
      <c r="C92" s="124"/>
      <c r="D92" s="124"/>
      <c r="E92" s="124"/>
      <c r="F92" s="124"/>
      <c r="G92" s="124"/>
      <c r="H92" s="124"/>
      <c r="I92" s="124"/>
      <c r="J92" s="124"/>
      <c r="K92" s="124"/>
      <c r="L92" s="262">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270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269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268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267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1" t="s">
        <v>515</v>
      </c>
      <c r="B97" s="421"/>
      <c r="C97" s="421"/>
      <c r="D97" s="421"/>
      <c r="E97" s="421"/>
      <c r="F97" s="421"/>
      <c r="G97" s="421"/>
      <c r="H97" s="421"/>
      <c r="I97" s="421"/>
      <c r="J97" s="421"/>
      <c r="K97" s="421"/>
      <c r="L97" s="421"/>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3"/>
    </row>
    <row r="99" spans="1:71" s="269" customFormat="1" ht="16.5" hidden="1" thickTop="1" x14ac:dyDescent="0.2">
      <c r="A99" s="264" t="s">
        <v>516</v>
      </c>
      <c r="B99" s="265">
        <f>B81*B85</f>
        <v>-873223.17506978649</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-873223.17506978649</v>
      </c>
      <c r="AR99" s="268"/>
      <c r="AS99" s="268"/>
    </row>
    <row r="100" spans="1:71" s="272" customFormat="1" hidden="1" x14ac:dyDescent="0.2">
      <c r="A100" s="270">
        <f>AQ99</f>
        <v>-873223.17506978649</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hidden="1" x14ac:dyDescent="0.2">
      <c r="A101" s="270">
        <f>AP87</f>
        <v>-1102724.6632410495</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hidden="1" x14ac:dyDescent="0.2">
      <c r="A102" s="273" t="s">
        <v>517</v>
      </c>
      <c r="B102" s="274">
        <f>(A101+-A100)/-A100</f>
        <v>-0.26282111460557794</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hidden="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hidden="1" x14ac:dyDescent="0.2">
      <c r="A104" s="276" t="s">
        <v>518</v>
      </c>
      <c r="B104" s="276" t="s">
        <v>519</v>
      </c>
      <c r="C104" s="276" t="s">
        <v>520</v>
      </c>
      <c r="D104" s="276" t="s">
        <v>521</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hidden="1" x14ac:dyDescent="0.2">
      <c r="A105" s="279">
        <f>G30/1000/1000</f>
        <v>-1.0838477411359282</v>
      </c>
      <c r="B105" s="280">
        <f>L88</f>
        <v>0</v>
      </c>
      <c r="C105" s="281" t="str">
        <f>G28</f>
        <v>не окупается</v>
      </c>
      <c r="D105" s="281" t="str">
        <f>G29</f>
        <v>не окупается</v>
      </c>
      <c r="E105" s="282" t="s">
        <v>522</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hidden="1"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hidden="1"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hidden="1" x14ac:dyDescent="0.2">
      <c r="A108" s="287" t="s">
        <v>523</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hidden="1" x14ac:dyDescent="0.2">
      <c r="A109" s="287" t="s">
        <v>524</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hidden="1" x14ac:dyDescent="0.2">
      <c r="A110" s="287" t="s">
        <v>525</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hidden="1" x14ac:dyDescent="0.2">
      <c r="A111" s="287" t="s">
        <v>526</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hidden="1" x14ac:dyDescent="0.2">
      <c r="A112" s="287" t="s">
        <v>527</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hidden="1" x14ac:dyDescent="0.2">
      <c r="A113" s="290" t="s">
        <v>528</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hidden="1"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hidden="1"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hidden="1" x14ac:dyDescent="0.2">
      <c r="A116" s="284"/>
      <c r="B116" s="409" t="s">
        <v>529</v>
      </c>
      <c r="C116" s="410"/>
      <c r="D116" s="409" t="s">
        <v>530</v>
      </c>
      <c r="E116" s="410"/>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hidden="1" x14ac:dyDescent="0.2">
      <c r="A117" s="287" t="s">
        <v>531</v>
      </c>
      <c r="B117" s="293"/>
      <c r="C117" s="284" t="s">
        <v>532</v>
      </c>
      <c r="D117" s="293"/>
      <c r="E117" s="284" t="s">
        <v>532</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hidden="1" x14ac:dyDescent="0.2">
      <c r="A118" s="287" t="s">
        <v>531</v>
      </c>
      <c r="B118" s="284">
        <f>$B$110*B117</f>
        <v>0</v>
      </c>
      <c r="C118" s="284" t="s">
        <v>141</v>
      </c>
      <c r="D118" s="284">
        <f>$B$110*D117</f>
        <v>0</v>
      </c>
      <c r="E118" s="284" t="s">
        <v>141</v>
      </c>
      <c r="F118" s="287" t="s">
        <v>533</v>
      </c>
      <c r="G118" s="284">
        <f>D117-B117</f>
        <v>0</v>
      </c>
      <c r="H118" s="284" t="s">
        <v>532</v>
      </c>
      <c r="I118" s="294">
        <f>$B$110*G118</f>
        <v>0</v>
      </c>
      <c r="J118" s="284" t="s">
        <v>141</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hidden="1" x14ac:dyDescent="0.2">
      <c r="A119" s="284"/>
      <c r="B119" s="284"/>
      <c r="C119" s="284"/>
      <c r="D119" s="284"/>
      <c r="E119" s="284"/>
      <c r="F119" s="287" t="s">
        <v>534</v>
      </c>
      <c r="G119" s="284">
        <f>I119/$B$110</f>
        <v>0</v>
      </c>
      <c r="H119" s="284" t="s">
        <v>532</v>
      </c>
      <c r="I119" s="293"/>
      <c r="J119" s="284" t="s">
        <v>141</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hidden="1" x14ac:dyDescent="0.2">
      <c r="A120" s="295"/>
      <c r="B120" s="296"/>
      <c r="C120" s="296"/>
      <c r="D120" s="296"/>
      <c r="E120" s="296"/>
      <c r="F120" s="297" t="s">
        <v>535</v>
      </c>
      <c r="G120" s="294">
        <f>G118</f>
        <v>0</v>
      </c>
      <c r="H120" s="284" t="s">
        <v>532</v>
      </c>
      <c r="I120" s="289">
        <f>I118</f>
        <v>0</v>
      </c>
      <c r="J120" s="284" t="s">
        <v>141</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hidden="1"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hidden="1" x14ac:dyDescent="0.2">
      <c r="A122" s="299" t="s">
        <v>536</v>
      </c>
      <c r="B122" s="300">
        <v>0.95855883999999991</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hidden="1" x14ac:dyDescent="0.2">
      <c r="A123" s="299" t="s">
        <v>317</v>
      </c>
      <c r="B123" s="301">
        <v>30</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hidden="1" x14ac:dyDescent="0.2">
      <c r="A124" s="299" t="s">
        <v>537</v>
      </c>
      <c r="B124" s="301"/>
      <c r="C124" s="302" t="s">
        <v>538</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hidden="1"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hidden="1" x14ac:dyDescent="0.2">
      <c r="A126" s="299" t="s">
        <v>539</v>
      </c>
      <c r="B126" s="307">
        <f>$B$122*1000*1000</f>
        <v>958558.84</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hidden="1" x14ac:dyDescent="0.2">
      <c r="A127" s="299" t="s">
        <v>540</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hidden="1"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hidden="1" x14ac:dyDescent="0.2">
      <c r="A129" s="299" t="s">
        <v>541</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hidden="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hidden="1" x14ac:dyDescent="0.2">
      <c r="A131" s="313" t="s">
        <v>542</v>
      </c>
      <c r="B131" s="314">
        <v>1.23072</v>
      </c>
      <c r="C131" s="282" t="s">
        <v>543</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hidden="1" x14ac:dyDescent="0.2">
      <c r="A132" s="313" t="s">
        <v>544</v>
      </c>
      <c r="B132" s="314">
        <v>1.20268</v>
      </c>
      <c r="C132" s="282" t="s">
        <v>543</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hidden="1"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hidden="1" x14ac:dyDescent="0.2">
      <c r="A134" s="299" t="s">
        <v>545</v>
      </c>
      <c r="C134" s="306" t="s">
        <v>546</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hidden="1"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hidden="1" x14ac:dyDescent="0.2">
      <c r="A136" s="299" t="s">
        <v>547</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hidden="1" x14ac:dyDescent="0.2">
      <c r="A137" s="299" t="s">
        <v>548</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hidden="1"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hidden="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hidden="1"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44" zoomScaleSheetLayoutView="100" workbookViewId="0">
      <selection activeCell="D52" sqref="D52"/>
    </sheetView>
  </sheetViews>
  <sheetFormatPr defaultRowHeight="15.75" x14ac:dyDescent="0.25"/>
  <cols>
    <col min="1" max="1" width="9.140625" style="68"/>
    <col min="2" max="2" width="37.7109375" style="68" customWidth="1"/>
    <col min="3"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63" t="s">
        <v>10</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6" t="str">
        <f>'1. паспорт местоположение'!A9:C9</f>
        <v>АО "Янтарьэнерго"</v>
      </c>
      <c r="B9" s="366"/>
      <c r="C9" s="366"/>
      <c r="D9" s="366"/>
      <c r="E9" s="366"/>
      <c r="F9" s="366"/>
      <c r="G9" s="366"/>
      <c r="H9" s="366"/>
      <c r="I9" s="366"/>
      <c r="J9" s="366"/>
      <c r="K9" s="366"/>
      <c r="L9" s="366"/>
    </row>
    <row r="10" spans="1:44" x14ac:dyDescent="0.25">
      <c r="A10" s="360" t="s">
        <v>9</v>
      </c>
      <c r="B10" s="360"/>
      <c r="C10" s="360"/>
      <c r="D10" s="360"/>
      <c r="E10" s="360"/>
      <c r="F10" s="360"/>
      <c r="G10" s="360"/>
      <c r="H10" s="360"/>
      <c r="I10" s="360"/>
      <c r="J10" s="360"/>
      <c r="K10" s="360"/>
      <c r="L10" s="360"/>
    </row>
    <row r="11" spans="1:44" ht="18.75" x14ac:dyDescent="0.25">
      <c r="A11" s="363"/>
      <c r="B11" s="363"/>
      <c r="C11" s="363"/>
      <c r="D11" s="363"/>
      <c r="E11" s="363"/>
      <c r="F11" s="363"/>
      <c r="G11" s="363"/>
      <c r="H11" s="363"/>
      <c r="I11" s="363"/>
      <c r="J11" s="363"/>
      <c r="K11" s="363"/>
      <c r="L11" s="363"/>
    </row>
    <row r="12" spans="1:44" x14ac:dyDescent="0.25">
      <c r="A12" s="366" t="str">
        <f>'1. паспорт местоположение'!A12:C12</f>
        <v>D_1866</v>
      </c>
      <c r="B12" s="366"/>
      <c r="C12" s="366"/>
      <c r="D12" s="366"/>
      <c r="E12" s="366"/>
      <c r="F12" s="366"/>
      <c r="G12" s="366"/>
      <c r="H12" s="366"/>
      <c r="I12" s="366"/>
      <c r="J12" s="366"/>
      <c r="K12" s="366"/>
      <c r="L12" s="366"/>
    </row>
    <row r="13" spans="1:44" x14ac:dyDescent="0.25">
      <c r="A13" s="360" t="s">
        <v>8</v>
      </c>
      <c r="B13" s="360"/>
      <c r="C13" s="360"/>
      <c r="D13" s="360"/>
      <c r="E13" s="360"/>
      <c r="F13" s="360"/>
      <c r="G13" s="360"/>
      <c r="H13" s="360"/>
      <c r="I13" s="360"/>
      <c r="J13" s="360"/>
      <c r="K13" s="360"/>
      <c r="L13" s="360"/>
    </row>
    <row r="14" spans="1:44" ht="18.75" x14ac:dyDescent="0.25">
      <c r="A14" s="369"/>
      <c r="B14" s="369"/>
      <c r="C14" s="369"/>
      <c r="D14" s="369"/>
      <c r="E14" s="369"/>
      <c r="F14" s="369"/>
      <c r="G14" s="369"/>
      <c r="H14" s="369"/>
      <c r="I14" s="369"/>
      <c r="J14" s="369"/>
      <c r="K14" s="369"/>
      <c r="L14" s="369"/>
    </row>
    <row r="15" spans="1:44" x14ac:dyDescent="0.25">
      <c r="A15" s="366" t="str">
        <f>'1. паспорт местоположение'!A15:C15</f>
        <v>Строительство КЛ 15 кВ, строительство КЛ  0,4 кВ от ТП-новая (по ТЗ № 51.СРС.2009/ЗПЭС) в п. Шоссейное Гурьевского района</v>
      </c>
      <c r="B15" s="366"/>
      <c r="C15" s="366"/>
      <c r="D15" s="366"/>
      <c r="E15" s="366"/>
      <c r="F15" s="366"/>
      <c r="G15" s="366"/>
      <c r="H15" s="366"/>
      <c r="I15" s="366"/>
      <c r="J15" s="366"/>
      <c r="K15" s="366"/>
      <c r="L15" s="366"/>
    </row>
    <row r="16" spans="1:44" x14ac:dyDescent="0.25">
      <c r="A16" s="360" t="s">
        <v>7</v>
      </c>
      <c r="B16" s="360"/>
      <c r="C16" s="360"/>
      <c r="D16" s="360"/>
      <c r="E16" s="360"/>
      <c r="F16" s="360"/>
      <c r="G16" s="360"/>
      <c r="H16" s="360"/>
      <c r="I16" s="360"/>
      <c r="J16" s="360"/>
      <c r="K16" s="360"/>
      <c r="L16" s="360"/>
    </row>
    <row r="17" spans="1:12" ht="15.75" customHeight="1" x14ac:dyDescent="0.25">
      <c r="L17" s="107"/>
    </row>
    <row r="18" spans="1:12" x14ac:dyDescent="0.25">
      <c r="K18" s="106"/>
    </row>
    <row r="19" spans="1:12" ht="15.75" customHeight="1" x14ac:dyDescent="0.25">
      <c r="A19" s="423" t="s">
        <v>462</v>
      </c>
      <c r="B19" s="423"/>
      <c r="C19" s="423"/>
      <c r="D19" s="423"/>
      <c r="E19" s="423"/>
      <c r="F19" s="423"/>
      <c r="G19" s="423"/>
      <c r="H19" s="423"/>
      <c r="I19" s="423"/>
      <c r="J19" s="423"/>
      <c r="K19" s="423"/>
      <c r="L19" s="423"/>
    </row>
    <row r="20" spans="1:12" x14ac:dyDescent="0.25">
      <c r="A20" s="72"/>
      <c r="B20" s="72"/>
      <c r="C20" s="105"/>
      <c r="D20" s="105"/>
      <c r="E20" s="105"/>
      <c r="F20" s="105"/>
      <c r="G20" s="105"/>
      <c r="H20" s="105"/>
      <c r="I20" s="105"/>
      <c r="J20" s="105"/>
      <c r="K20" s="105"/>
      <c r="L20" s="105"/>
    </row>
    <row r="21" spans="1:12" ht="28.5" customHeight="1" x14ac:dyDescent="0.25">
      <c r="A21" s="424" t="s">
        <v>235</v>
      </c>
      <c r="B21" s="424" t="s">
        <v>234</v>
      </c>
      <c r="C21" s="430" t="s">
        <v>392</v>
      </c>
      <c r="D21" s="430"/>
      <c r="E21" s="430"/>
      <c r="F21" s="430"/>
      <c r="G21" s="430"/>
      <c r="H21" s="430"/>
      <c r="I21" s="425" t="s">
        <v>233</v>
      </c>
      <c r="J21" s="427" t="s">
        <v>394</v>
      </c>
      <c r="K21" s="424" t="s">
        <v>232</v>
      </c>
      <c r="L21" s="426" t="s">
        <v>393</v>
      </c>
    </row>
    <row r="22" spans="1:12" ht="58.5" customHeight="1" x14ac:dyDescent="0.25">
      <c r="A22" s="424"/>
      <c r="B22" s="424"/>
      <c r="C22" s="431" t="s">
        <v>3</v>
      </c>
      <c r="D22" s="431"/>
      <c r="E22" s="158"/>
      <c r="F22" s="159"/>
      <c r="G22" s="432" t="s">
        <v>2</v>
      </c>
      <c r="H22" s="433"/>
      <c r="I22" s="425"/>
      <c r="J22" s="428"/>
      <c r="K22" s="424"/>
      <c r="L22" s="426"/>
    </row>
    <row r="23" spans="1:12" ht="47.25" x14ac:dyDescent="0.25">
      <c r="A23" s="424"/>
      <c r="B23" s="424"/>
      <c r="C23" s="104" t="s">
        <v>231</v>
      </c>
      <c r="D23" s="104" t="s">
        <v>230</v>
      </c>
      <c r="E23" s="104" t="s">
        <v>231</v>
      </c>
      <c r="F23" s="104" t="s">
        <v>230</v>
      </c>
      <c r="G23" s="104" t="s">
        <v>231</v>
      </c>
      <c r="H23" s="104" t="s">
        <v>230</v>
      </c>
      <c r="I23" s="425"/>
      <c r="J23" s="429"/>
      <c r="K23" s="424"/>
      <c r="L23" s="426"/>
    </row>
    <row r="24" spans="1:12" x14ac:dyDescent="0.25">
      <c r="A24" s="79">
        <v>1</v>
      </c>
      <c r="B24" s="79">
        <v>2</v>
      </c>
      <c r="C24" s="104">
        <v>3</v>
      </c>
      <c r="D24" s="104">
        <v>4</v>
      </c>
      <c r="E24" s="104">
        <v>5</v>
      </c>
      <c r="F24" s="104">
        <v>6</v>
      </c>
      <c r="G24" s="104">
        <v>7</v>
      </c>
      <c r="H24" s="104">
        <v>8</v>
      </c>
      <c r="I24" s="104">
        <v>9</v>
      </c>
      <c r="J24" s="104">
        <v>10</v>
      </c>
      <c r="K24" s="104">
        <v>11</v>
      </c>
      <c r="L24" s="104">
        <v>12</v>
      </c>
    </row>
    <row r="25" spans="1:12" x14ac:dyDescent="0.25">
      <c r="A25" s="96">
        <v>1</v>
      </c>
      <c r="B25" s="97" t="s">
        <v>229</v>
      </c>
      <c r="C25" s="97"/>
      <c r="D25" s="102"/>
      <c r="E25" s="102"/>
      <c r="F25" s="102"/>
      <c r="G25" s="102"/>
      <c r="H25" s="102"/>
      <c r="I25" s="102"/>
      <c r="J25" s="102"/>
      <c r="K25" s="93"/>
      <c r="L25" s="114"/>
    </row>
    <row r="26" spans="1:12" ht="21.75" customHeight="1" x14ac:dyDescent="0.25">
      <c r="A26" s="96" t="s">
        <v>228</v>
      </c>
      <c r="B26" s="103" t="s">
        <v>399</v>
      </c>
      <c r="C26" s="94">
        <v>0</v>
      </c>
      <c r="D26" s="102">
        <v>0</v>
      </c>
      <c r="E26" s="102"/>
      <c r="F26" s="102"/>
      <c r="G26" s="102"/>
      <c r="H26" s="102"/>
      <c r="I26" s="102"/>
      <c r="J26" s="102"/>
      <c r="K26" s="93"/>
      <c r="L26" s="93"/>
    </row>
    <row r="27" spans="1:12" s="75" customFormat="1" ht="39" customHeight="1" x14ac:dyDescent="0.25">
      <c r="A27" s="96" t="s">
        <v>227</v>
      </c>
      <c r="B27" s="103" t="s">
        <v>401</v>
      </c>
      <c r="C27" s="94">
        <v>0</v>
      </c>
      <c r="D27" s="102">
        <v>0</v>
      </c>
      <c r="E27" s="102"/>
      <c r="F27" s="102"/>
      <c r="G27" s="102"/>
      <c r="H27" s="102"/>
      <c r="I27" s="102"/>
      <c r="J27" s="102"/>
      <c r="K27" s="93"/>
      <c r="L27" s="93"/>
    </row>
    <row r="28" spans="1:12" s="75" customFormat="1" ht="70.5" customHeight="1" x14ac:dyDescent="0.25">
      <c r="A28" s="96" t="s">
        <v>400</v>
      </c>
      <c r="B28" s="103" t="s">
        <v>405</v>
      </c>
      <c r="C28" s="94">
        <v>0</v>
      </c>
      <c r="D28" s="94">
        <v>0</v>
      </c>
      <c r="E28" s="102"/>
      <c r="F28" s="102"/>
      <c r="G28" s="102"/>
      <c r="H28" s="102"/>
      <c r="I28" s="102"/>
      <c r="J28" s="102"/>
      <c r="K28" s="93"/>
      <c r="L28" s="93"/>
    </row>
    <row r="29" spans="1:12" s="75" customFormat="1" ht="54" customHeight="1" x14ac:dyDescent="0.25">
      <c r="A29" s="96" t="s">
        <v>226</v>
      </c>
      <c r="B29" s="103" t="s">
        <v>404</v>
      </c>
      <c r="C29" s="94">
        <v>0</v>
      </c>
      <c r="D29" s="94">
        <v>0</v>
      </c>
      <c r="E29" s="102"/>
      <c r="F29" s="102"/>
      <c r="G29" s="102"/>
      <c r="H29" s="102"/>
      <c r="I29" s="102"/>
      <c r="J29" s="102"/>
      <c r="K29" s="93"/>
      <c r="L29" s="93"/>
    </row>
    <row r="30" spans="1:12" s="75" customFormat="1" ht="42" customHeight="1" x14ac:dyDescent="0.25">
      <c r="A30" s="96" t="s">
        <v>225</v>
      </c>
      <c r="B30" s="103" t="s">
        <v>406</v>
      </c>
      <c r="C30" s="94" t="s">
        <v>501</v>
      </c>
      <c r="D30" s="94" t="s">
        <v>501</v>
      </c>
      <c r="E30" s="102"/>
      <c r="F30" s="102"/>
      <c r="G30" s="102"/>
      <c r="H30" s="102"/>
      <c r="I30" s="102"/>
      <c r="J30" s="102"/>
      <c r="K30" s="93"/>
      <c r="L30" s="93"/>
    </row>
    <row r="31" spans="1:12" s="75" customFormat="1" ht="37.5" customHeight="1" x14ac:dyDescent="0.25">
      <c r="A31" s="96" t="s">
        <v>224</v>
      </c>
      <c r="B31" s="95" t="s">
        <v>402</v>
      </c>
      <c r="C31" s="323">
        <v>40940</v>
      </c>
      <c r="D31" s="325">
        <v>40968</v>
      </c>
      <c r="E31" s="102"/>
      <c r="F31" s="102"/>
      <c r="G31" s="102"/>
      <c r="H31" s="102"/>
      <c r="I31" s="327">
        <v>100</v>
      </c>
      <c r="J31" s="102"/>
      <c r="K31" s="93"/>
      <c r="L31" s="93"/>
    </row>
    <row r="32" spans="1:12" s="75" customFormat="1" ht="31.5" x14ac:dyDescent="0.25">
      <c r="A32" s="96" t="s">
        <v>222</v>
      </c>
      <c r="B32" s="95" t="s">
        <v>407</v>
      </c>
      <c r="C32" s="323">
        <v>41334</v>
      </c>
      <c r="D32" s="325">
        <v>41364</v>
      </c>
      <c r="E32" s="102"/>
      <c r="F32" s="102"/>
      <c r="G32" s="102"/>
      <c r="H32" s="102"/>
      <c r="I32" s="327">
        <v>100</v>
      </c>
      <c r="J32" s="102"/>
      <c r="K32" s="93"/>
      <c r="L32" s="93"/>
    </row>
    <row r="33" spans="1:12" s="75" customFormat="1" ht="37.5" customHeight="1" x14ac:dyDescent="0.25">
      <c r="A33" s="96" t="s">
        <v>418</v>
      </c>
      <c r="B33" s="95" t="s">
        <v>333</v>
      </c>
      <c r="C33" s="94" t="s">
        <v>501</v>
      </c>
      <c r="D33" s="94" t="s">
        <v>501</v>
      </c>
      <c r="E33" s="102"/>
      <c r="F33" s="102"/>
      <c r="G33" s="102"/>
      <c r="H33" s="102"/>
      <c r="I33" s="102"/>
      <c r="J33" s="102"/>
      <c r="K33" s="93"/>
      <c r="L33" s="93"/>
    </row>
    <row r="34" spans="1:12" s="75" customFormat="1" ht="47.25" customHeight="1" x14ac:dyDescent="0.25">
      <c r="A34" s="96" t="s">
        <v>419</v>
      </c>
      <c r="B34" s="95" t="s">
        <v>411</v>
      </c>
      <c r="C34" s="94" t="s">
        <v>501</v>
      </c>
      <c r="D34" s="94" t="s">
        <v>501</v>
      </c>
      <c r="E34" s="101"/>
      <c r="F34" s="101"/>
      <c r="G34" s="101"/>
      <c r="H34" s="101"/>
      <c r="I34" s="101"/>
      <c r="J34" s="101"/>
      <c r="K34" s="101"/>
      <c r="L34" s="93"/>
    </row>
    <row r="35" spans="1:12" s="75" customFormat="1" ht="49.5" customHeight="1" x14ac:dyDescent="0.25">
      <c r="A35" s="96" t="s">
        <v>420</v>
      </c>
      <c r="B35" s="95" t="s">
        <v>223</v>
      </c>
      <c r="C35" s="94" t="s">
        <v>501</v>
      </c>
      <c r="D35" s="94" t="s">
        <v>501</v>
      </c>
      <c r="E35" s="101"/>
      <c r="F35" s="101"/>
      <c r="G35" s="101"/>
      <c r="H35" s="101"/>
      <c r="I35" s="327"/>
      <c r="J35" s="101"/>
      <c r="K35" s="101"/>
      <c r="L35" s="93"/>
    </row>
    <row r="36" spans="1:12" ht="37.5" customHeight="1" x14ac:dyDescent="0.25">
      <c r="A36" s="96" t="s">
        <v>421</v>
      </c>
      <c r="B36" s="95" t="s">
        <v>403</v>
      </c>
      <c r="C36" s="94" t="s">
        <v>501</v>
      </c>
      <c r="D36" s="94" t="s">
        <v>501</v>
      </c>
      <c r="E36" s="100"/>
      <c r="F36" s="99"/>
      <c r="G36" s="99"/>
      <c r="H36" s="99"/>
      <c r="I36" s="98"/>
      <c r="J36" s="98"/>
      <c r="K36" s="93"/>
      <c r="L36" s="93"/>
    </row>
    <row r="37" spans="1:12" x14ac:dyDescent="0.25">
      <c r="A37" s="96" t="s">
        <v>422</v>
      </c>
      <c r="B37" s="95" t="s">
        <v>221</v>
      </c>
      <c r="C37" s="323">
        <v>41061</v>
      </c>
      <c r="D37" s="325">
        <v>41081</v>
      </c>
      <c r="E37" s="101"/>
      <c r="F37" s="101"/>
      <c r="G37" s="101"/>
      <c r="H37" s="101"/>
      <c r="I37" s="327">
        <v>100</v>
      </c>
      <c r="J37" s="98"/>
      <c r="K37" s="93"/>
      <c r="L37" s="93"/>
    </row>
    <row r="38" spans="1:12" x14ac:dyDescent="0.25">
      <c r="A38" s="96" t="s">
        <v>423</v>
      </c>
      <c r="B38" s="97" t="s">
        <v>220</v>
      </c>
      <c r="C38" s="94"/>
      <c r="D38" s="93"/>
      <c r="E38" s="93"/>
      <c r="F38" s="93"/>
      <c r="G38" s="93"/>
      <c r="H38" s="93"/>
      <c r="I38" s="93"/>
      <c r="J38" s="93"/>
      <c r="K38" s="93"/>
      <c r="L38" s="93"/>
    </row>
    <row r="39" spans="1:12" ht="63" x14ac:dyDescent="0.25">
      <c r="A39" s="96">
        <v>2</v>
      </c>
      <c r="B39" s="95" t="s">
        <v>408</v>
      </c>
      <c r="C39" s="323">
        <v>41897</v>
      </c>
      <c r="D39" s="326">
        <v>41929</v>
      </c>
      <c r="E39" s="93"/>
      <c r="F39" s="93"/>
      <c r="G39" s="93"/>
      <c r="H39" s="93"/>
      <c r="I39" s="327">
        <v>100</v>
      </c>
      <c r="J39" s="93"/>
      <c r="K39" s="93"/>
      <c r="L39" s="93"/>
    </row>
    <row r="40" spans="1:12" ht="33.75" customHeight="1" x14ac:dyDescent="0.25">
      <c r="A40" s="96" t="s">
        <v>219</v>
      </c>
      <c r="B40" s="95" t="s">
        <v>410</v>
      </c>
      <c r="C40" s="94" t="s">
        <v>501</v>
      </c>
      <c r="D40" s="94" t="s">
        <v>501</v>
      </c>
      <c r="E40" s="93"/>
      <c r="F40" s="93"/>
      <c r="G40" s="93"/>
      <c r="H40" s="93"/>
      <c r="I40" s="93"/>
      <c r="J40" s="93"/>
      <c r="K40" s="93"/>
      <c r="L40" s="93"/>
    </row>
    <row r="41" spans="1:12" ht="63" customHeight="1" x14ac:dyDescent="0.25">
      <c r="A41" s="96" t="s">
        <v>218</v>
      </c>
      <c r="B41" s="97" t="s">
        <v>493</v>
      </c>
      <c r="C41" s="323">
        <v>41929</v>
      </c>
      <c r="D41" s="326">
        <v>42004</v>
      </c>
      <c r="E41" s="93"/>
      <c r="F41" s="93"/>
      <c r="G41" s="93"/>
      <c r="H41" s="93"/>
      <c r="I41" s="327">
        <v>100</v>
      </c>
      <c r="J41" s="93"/>
      <c r="K41" s="93"/>
      <c r="L41" s="93"/>
    </row>
    <row r="42" spans="1:12" ht="58.5" customHeight="1" x14ac:dyDescent="0.25">
      <c r="A42" s="96">
        <v>3</v>
      </c>
      <c r="B42" s="95" t="s">
        <v>409</v>
      </c>
      <c r="C42" s="323">
        <v>41929</v>
      </c>
      <c r="D42" s="326">
        <v>42004</v>
      </c>
      <c r="E42" s="93"/>
      <c r="F42" s="93"/>
      <c r="G42" s="93"/>
      <c r="H42" s="93"/>
      <c r="I42" s="93"/>
      <c r="J42" s="93"/>
      <c r="K42" s="93"/>
      <c r="L42" s="93"/>
    </row>
    <row r="43" spans="1:12" ht="34.5" customHeight="1" x14ac:dyDescent="0.25">
      <c r="A43" s="96" t="s">
        <v>217</v>
      </c>
      <c r="B43" s="95" t="s">
        <v>215</v>
      </c>
      <c r="C43" s="94" t="s">
        <v>501</v>
      </c>
      <c r="D43" s="94" t="s">
        <v>501</v>
      </c>
      <c r="E43" s="93"/>
      <c r="F43" s="93"/>
      <c r="G43" s="93"/>
      <c r="H43" s="93"/>
      <c r="I43" s="93"/>
      <c r="J43" s="93"/>
      <c r="K43" s="93"/>
      <c r="L43" s="93"/>
    </row>
    <row r="44" spans="1:12" ht="36" customHeight="1" x14ac:dyDescent="0.25">
      <c r="A44" s="96" t="s">
        <v>216</v>
      </c>
      <c r="B44" s="95" t="s">
        <v>213</v>
      </c>
      <c r="C44" s="94" t="s">
        <v>501</v>
      </c>
      <c r="D44" s="94" t="s">
        <v>501</v>
      </c>
      <c r="E44" s="93"/>
      <c r="F44" s="93"/>
      <c r="G44" s="93"/>
      <c r="H44" s="93"/>
      <c r="I44" s="93"/>
      <c r="J44" s="93"/>
      <c r="K44" s="93"/>
      <c r="L44" s="93"/>
    </row>
    <row r="45" spans="1:12" ht="90.75" customHeight="1" x14ac:dyDescent="0.25">
      <c r="A45" s="96" t="s">
        <v>214</v>
      </c>
      <c r="B45" s="95" t="s">
        <v>414</v>
      </c>
      <c r="C45" s="94" t="s">
        <v>501</v>
      </c>
      <c r="D45" s="94" t="s">
        <v>501</v>
      </c>
      <c r="E45" s="93"/>
      <c r="F45" s="93"/>
      <c r="G45" s="93"/>
      <c r="H45" s="93"/>
      <c r="I45" s="93"/>
      <c r="J45" s="93"/>
      <c r="K45" s="93"/>
      <c r="L45" s="93"/>
    </row>
    <row r="46" spans="1:12" ht="167.25" customHeight="1" x14ac:dyDescent="0.25">
      <c r="A46" s="96" t="s">
        <v>212</v>
      </c>
      <c r="B46" s="95" t="s">
        <v>412</v>
      </c>
      <c r="C46" s="94" t="s">
        <v>501</v>
      </c>
      <c r="D46" s="94" t="s">
        <v>501</v>
      </c>
      <c r="E46" s="93"/>
      <c r="F46" s="93"/>
      <c r="G46" s="93"/>
      <c r="H46" s="93"/>
      <c r="I46" s="93"/>
      <c r="J46" s="93"/>
      <c r="K46" s="93"/>
      <c r="L46" s="93"/>
    </row>
    <row r="47" spans="1:12" ht="30.75" customHeight="1" x14ac:dyDescent="0.25">
      <c r="A47" s="96" t="s">
        <v>210</v>
      </c>
      <c r="B47" s="95" t="s">
        <v>211</v>
      </c>
      <c r="C47" s="323">
        <v>41994</v>
      </c>
      <c r="D47" s="326">
        <v>42004</v>
      </c>
      <c r="E47" s="93"/>
      <c r="F47" s="93"/>
      <c r="G47" s="93"/>
      <c r="H47" s="93"/>
      <c r="I47" s="93"/>
      <c r="J47" s="93"/>
      <c r="K47" s="93"/>
      <c r="L47" s="93"/>
    </row>
    <row r="48" spans="1:12" ht="37.5" customHeight="1" x14ac:dyDescent="0.25">
      <c r="A48" s="96" t="s">
        <v>424</v>
      </c>
      <c r="B48" s="97" t="s">
        <v>209</v>
      </c>
      <c r="C48" s="94"/>
      <c r="D48" s="93"/>
      <c r="E48" s="93"/>
      <c r="F48" s="93"/>
      <c r="G48" s="93"/>
      <c r="H48" s="93"/>
      <c r="I48" s="93"/>
      <c r="J48" s="93"/>
      <c r="K48" s="93"/>
      <c r="L48" s="93"/>
    </row>
    <row r="49" spans="1:12" ht="35.25" customHeight="1" x14ac:dyDescent="0.25">
      <c r="A49" s="96">
        <v>4</v>
      </c>
      <c r="B49" s="95" t="s">
        <v>207</v>
      </c>
      <c r="C49" s="326">
        <v>42004</v>
      </c>
      <c r="D49" s="337">
        <v>42009</v>
      </c>
      <c r="E49" s="93"/>
      <c r="F49" s="93"/>
      <c r="G49" s="93"/>
      <c r="H49" s="93"/>
      <c r="I49" s="93"/>
      <c r="J49" s="93"/>
      <c r="K49" s="93"/>
      <c r="L49" s="93"/>
    </row>
    <row r="50" spans="1:12" ht="86.25" customHeight="1" x14ac:dyDescent="0.25">
      <c r="A50" s="96" t="s">
        <v>208</v>
      </c>
      <c r="B50" s="95" t="s">
        <v>413</v>
      </c>
      <c r="C50" s="326">
        <v>42004</v>
      </c>
      <c r="D50" s="326">
        <v>42134</v>
      </c>
      <c r="E50" s="93"/>
      <c r="F50" s="93"/>
      <c r="G50" s="93"/>
      <c r="H50" s="93"/>
      <c r="I50" s="93"/>
      <c r="J50" s="93"/>
      <c r="K50" s="93"/>
      <c r="L50" s="93"/>
    </row>
    <row r="51" spans="1:12" ht="77.25" customHeight="1" x14ac:dyDescent="0.25">
      <c r="A51" s="96" t="s">
        <v>206</v>
      </c>
      <c r="B51" s="95" t="s">
        <v>415</v>
      </c>
      <c r="C51" s="323">
        <v>42614</v>
      </c>
      <c r="D51" s="324">
        <v>42643</v>
      </c>
      <c r="E51" s="93"/>
      <c r="F51" s="93"/>
      <c r="G51" s="93"/>
      <c r="H51" s="93"/>
      <c r="I51" s="93"/>
      <c r="J51" s="93"/>
      <c r="K51" s="93"/>
      <c r="L51" s="93"/>
    </row>
    <row r="52" spans="1:12" ht="71.25" customHeight="1" x14ac:dyDescent="0.25">
      <c r="A52" s="96" t="s">
        <v>204</v>
      </c>
      <c r="B52" s="95" t="s">
        <v>205</v>
      </c>
      <c r="C52" s="94">
        <v>0</v>
      </c>
      <c r="D52" s="94">
        <v>0</v>
      </c>
      <c r="E52" s="93"/>
      <c r="F52" s="93"/>
      <c r="G52" s="93"/>
      <c r="H52" s="93"/>
      <c r="I52" s="93"/>
      <c r="J52" s="93"/>
      <c r="K52" s="93"/>
      <c r="L52" s="93"/>
    </row>
    <row r="53" spans="1:12" ht="48" customHeight="1" x14ac:dyDescent="0.25">
      <c r="A53" s="96" t="s">
        <v>202</v>
      </c>
      <c r="B53" s="163" t="s">
        <v>416</v>
      </c>
      <c r="C53" s="323">
        <v>42614</v>
      </c>
      <c r="D53" s="324">
        <v>42643</v>
      </c>
      <c r="E53" s="93"/>
      <c r="F53" s="93"/>
      <c r="G53" s="93"/>
      <c r="H53" s="93"/>
      <c r="I53" s="93"/>
      <c r="J53" s="93"/>
      <c r="K53" s="93"/>
      <c r="L53" s="93"/>
    </row>
    <row r="54" spans="1:12" ht="46.5" customHeight="1" x14ac:dyDescent="0.25">
      <c r="A54" s="96" t="s">
        <v>417</v>
      </c>
      <c r="B54" s="95" t="s">
        <v>203</v>
      </c>
      <c r="C54" s="323">
        <v>42614</v>
      </c>
      <c r="D54" s="324">
        <v>42643</v>
      </c>
      <c r="E54" s="93"/>
      <c r="F54" s="93"/>
      <c r="G54" s="93"/>
      <c r="H54" s="93"/>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2016-11-01T09:50:33Z</dcterms:modified>
</cp:coreProperties>
</file>