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59" i="22" l="1"/>
  <c r="B57" i="22"/>
  <c r="B42" i="22"/>
  <c r="B30" i="22" l="1"/>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8" i="19" l="1"/>
  <c r="O88" i="19"/>
  <c r="AB88" i="19"/>
  <c r="AA88" i="19"/>
  <c r="Q88" i="19"/>
  <c r="AF88" i="19"/>
  <c r="AG88" i="19"/>
  <c r="D88" i="19"/>
  <c r="Z88" i="19"/>
  <c r="C88" i="19"/>
  <c r="B88" i="19"/>
  <c r="AP88" i="19"/>
  <c r="E88" i="19"/>
  <c r="AN88" i="19"/>
  <c r="G88" i="19"/>
  <c r="F88" i="19"/>
  <c r="AC88" i="19"/>
  <c r="AJ88" i="19"/>
  <c r="AO88" i="19"/>
  <c r="AE88" i="19"/>
  <c r="AK88" i="19"/>
  <c r="Y88" i="19"/>
  <c r="W88" i="19"/>
  <c r="AI88" i="19"/>
  <c r="R88" i="19"/>
  <c r="AL88" i="19"/>
  <c r="M88" i="19"/>
  <c r="AM88" i="19"/>
  <c r="S88" i="19"/>
  <c r="AD88" i="19"/>
  <c r="AH88" i="19"/>
  <c r="V88" i="19"/>
  <c r="U88" i="19"/>
  <c r="H88" i="19"/>
  <c r="J88" i="19"/>
  <c r="P88" i="19"/>
  <c r="N88" i="19"/>
  <c r="T88" i="19"/>
  <c r="K88" i="19"/>
  <c r="I88" i="19"/>
  <c r="A105" i="19"/>
  <c r="Q84" i="19"/>
  <c r="Q89" i="19"/>
  <c r="M84" i="19"/>
  <c r="M89" i="19"/>
  <c r="P86" i="19"/>
  <c r="F84" i="19"/>
  <c r="F89" i="19"/>
  <c r="AH86" i="19"/>
  <c r="E84" i="19"/>
  <c r="E89" i="19"/>
  <c r="Y84" i="19"/>
  <c r="Y89" i="19"/>
  <c r="AK84" i="19"/>
  <c r="AK89" i="19"/>
  <c r="AA84" i="19"/>
  <c r="AA89" i="19"/>
  <c r="AG87" i="19"/>
  <c r="AG90" i="19"/>
  <c r="AN86" i="19"/>
  <c r="AN84" i="19"/>
  <c r="AN89" i="19"/>
  <c r="AE84" i="19"/>
  <c r="AE89" i="19"/>
  <c r="J87" i="19"/>
  <c r="J90" i="19"/>
  <c r="C87" i="19"/>
  <c r="C90" i="19"/>
  <c r="AP90" i="19"/>
  <c r="D86" i="19"/>
  <c r="E87" i="19"/>
  <c r="E90" i="19"/>
  <c r="AJ86" i="19"/>
  <c r="V84" i="19"/>
  <c r="V89" i="19"/>
  <c r="W87" i="19"/>
  <c r="W90" i="19"/>
  <c r="AN79" i="19"/>
  <c r="AN83" i="19"/>
  <c r="AO84" i="19"/>
  <c r="AO89" i="19"/>
  <c r="Z84" i="19"/>
  <c r="Z89" i="19"/>
  <c r="Z87" i="19"/>
  <c r="Z90" i="19"/>
  <c r="R87" i="19"/>
  <c r="R90" i="19"/>
  <c r="D87" i="19"/>
  <c r="D90" i="19"/>
  <c r="AG84" i="19"/>
  <c r="AG89" i="19"/>
  <c r="Y86" i="19"/>
  <c r="M86" i="19"/>
  <c r="C86" i="19"/>
  <c r="AB87" i="19"/>
  <c r="AB90" i="19"/>
  <c r="N84" i="19"/>
  <c r="N89" i="19"/>
  <c r="AD86" i="19"/>
  <c r="Q87" i="19"/>
  <c r="Q90" i="19"/>
  <c r="AC84" i="19"/>
  <c r="AC89" i="19"/>
  <c r="N87" i="19"/>
  <c r="N90" i="19"/>
  <c r="AI84" i="19"/>
  <c r="AI89" i="19"/>
  <c r="W79" i="19"/>
  <c r="W83" i="19"/>
  <c r="W86" i="19"/>
  <c r="S79" i="19"/>
  <c r="S83" i="19"/>
  <c r="S86" i="19"/>
  <c r="P84" i="19"/>
  <c r="P89" i="19"/>
  <c r="X84" i="19"/>
  <c r="X89" i="19"/>
  <c r="AP87" i="19"/>
  <c r="A101" i="19"/>
  <c r="B102" i="19"/>
  <c r="O87" i="19"/>
  <c r="O90" i="19"/>
  <c r="J84" i="19"/>
  <c r="J89" i="19"/>
  <c r="G84" i="19"/>
  <c r="G89" i="19"/>
  <c r="M87" i="19"/>
  <c r="M90" i="19"/>
  <c r="G29" i="19"/>
  <c r="D105" i="19"/>
  <c r="L86" i="19"/>
  <c r="V87" i="19"/>
  <c r="V90" i="19"/>
  <c r="Y79" i="19"/>
  <c r="Y83" i="19"/>
  <c r="C84" i="19"/>
  <c r="C89" i="19"/>
  <c r="Q86" i="19"/>
  <c r="U87" i="19"/>
  <c r="U90" i="19"/>
  <c r="AH79" i="19"/>
  <c r="AH83" i="19"/>
  <c r="G87" i="19"/>
  <c r="G90" i="19"/>
  <c r="T87" i="19"/>
  <c r="T90" i="19"/>
  <c r="T84" i="19"/>
  <c r="T89" i="19"/>
  <c r="AJ84" i="19"/>
  <c r="AJ89" i="19"/>
  <c r="AN87" i="19"/>
  <c r="AN90" i="19"/>
  <c r="AB84" i="19"/>
  <c r="AB89" i="19"/>
  <c r="AB79" i="19"/>
  <c r="AB83" i="19"/>
  <c r="AB86" i="19"/>
  <c r="G30" i="19"/>
  <c r="L87" i="19"/>
  <c r="L90" i="19"/>
  <c r="W84" i="19"/>
  <c r="W89" i="19"/>
  <c r="I87" i="19"/>
  <c r="I90" i="19"/>
  <c r="K84" i="19"/>
  <c r="K89" i="19"/>
  <c r="AC87" i="19"/>
  <c r="AC90" i="19"/>
  <c r="G79" i="19"/>
  <c r="G83" i="19"/>
  <c r="G86" i="19"/>
  <c r="AP84" i="19"/>
  <c r="AP89" i="19"/>
  <c r="R79" i="19"/>
  <c r="R83" i="19"/>
  <c r="R86" i="19"/>
  <c r="F87" i="19"/>
  <c r="F90" i="19"/>
  <c r="AL87" i="19"/>
  <c r="AL90" i="19"/>
  <c r="AM87" i="19"/>
  <c r="AM90" i="19"/>
  <c r="X79" i="19"/>
  <c r="X83" i="19"/>
  <c r="X86" i="19"/>
  <c r="X87" i="19"/>
  <c r="X90" i="19"/>
  <c r="AL79" i="19"/>
  <c r="AL83" i="19"/>
  <c r="AL86" i="19"/>
  <c r="AJ87" i="19"/>
  <c r="AJ90" i="19"/>
  <c r="D84" i="19"/>
  <c r="D89" i="19"/>
  <c r="E86" i="19"/>
  <c r="E79" i="19"/>
  <c r="E83" i="19"/>
  <c r="AK87" i="19"/>
  <c r="AK90" i="19"/>
  <c r="AF86" i="19"/>
  <c r="O84" i="19"/>
  <c r="O89" i="19"/>
  <c r="R84" i="19"/>
  <c r="R89" i="19"/>
  <c r="U79" i="19"/>
  <c r="U83" i="19"/>
  <c r="U86" i="19"/>
  <c r="AO79" i="19"/>
  <c r="AO83" i="19"/>
  <c r="AO86" i="19"/>
  <c r="AD84" i="19"/>
  <c r="AD89" i="19"/>
  <c r="V86" i="19"/>
  <c r="AA86" i="19"/>
  <c r="H87" i="19"/>
  <c r="H90" i="19"/>
  <c r="L88" i="19"/>
  <c r="B105" i="19"/>
  <c r="S84" i="19"/>
  <c r="S89" i="19"/>
  <c r="F86" i="19"/>
  <c r="P87" i="19"/>
  <c r="P90" i="19"/>
  <c r="U84" i="19"/>
  <c r="U89" i="19"/>
  <c r="AH87" i="19"/>
  <c r="AH90" i="19"/>
  <c r="AD87" i="19"/>
  <c r="AD90" i="19"/>
  <c r="S87" i="19"/>
  <c r="S90" i="19"/>
  <c r="V79" i="19"/>
  <c r="V83" i="19"/>
  <c r="AL84" i="19"/>
  <c r="AL89" i="19"/>
  <c r="K86" i="19"/>
  <c r="AF84" i="19"/>
  <c r="AF89" i="19"/>
  <c r="AC79" i="19"/>
  <c r="AC83" i="19"/>
  <c r="AC86" i="19"/>
  <c r="AA87" i="19"/>
  <c r="AA90" i="19"/>
  <c r="AP79" i="19"/>
  <c r="AP83" i="19"/>
  <c r="AP86" i="19"/>
  <c r="P79" i="19"/>
  <c r="P83" i="19"/>
  <c r="K79" i="19"/>
  <c r="K83" i="19"/>
  <c r="M79" i="19"/>
  <c r="M83" i="19"/>
  <c r="N79" i="19"/>
  <c r="N83" i="19"/>
  <c r="N86" i="19"/>
  <c r="AI79" i="19"/>
  <c r="AI83" i="19"/>
  <c r="AI86" i="19"/>
  <c r="I84" i="19"/>
  <c r="I89" i="19"/>
  <c r="AO87" i="19"/>
  <c r="AO90" i="19"/>
  <c r="B87" i="19"/>
  <c r="B90" i="19"/>
  <c r="O79" i="19"/>
  <c r="O83" i="19"/>
  <c r="O86" i="19"/>
  <c r="AA79" i="19"/>
  <c r="AA83" i="19"/>
  <c r="H79" i="19"/>
  <c r="H83" i="19"/>
  <c r="H86" i="19"/>
  <c r="AM84" i="19"/>
  <c r="AM89" i="19"/>
  <c r="K87" i="19"/>
  <c r="K90" i="19"/>
  <c r="AE79" i="19"/>
  <c r="AE83" i="19"/>
  <c r="AE86" i="19"/>
  <c r="L79" i="19"/>
  <c r="L83" i="19"/>
  <c r="J86" i="19"/>
  <c r="Q79" i="19"/>
  <c r="Q83" i="19"/>
  <c r="AD79" i="19"/>
  <c r="AD83" i="19"/>
  <c r="AF79" i="19"/>
  <c r="AF83" i="19"/>
  <c r="AH84" i="19"/>
  <c r="AH89" i="19"/>
  <c r="AF87" i="19"/>
  <c r="AF90" i="19"/>
  <c r="Y87" i="19"/>
  <c r="Y90" i="19"/>
  <c r="L84" i="19"/>
  <c r="L89" i="19"/>
  <c r="AG79" i="19"/>
  <c r="AG83" i="19"/>
  <c r="AG86" i="19"/>
  <c r="AI87" i="19"/>
  <c r="AI90" i="19"/>
  <c r="D79" i="19"/>
  <c r="D83" i="19"/>
  <c r="T79" i="19"/>
  <c r="T83" i="19"/>
  <c r="T86" i="19"/>
  <c r="F79" i="19"/>
  <c r="F83" i="19"/>
  <c r="B86" i="19"/>
  <c r="AE87" i="19"/>
  <c r="AE90" i="19"/>
  <c r="I79" i="19"/>
  <c r="I83" i="19"/>
  <c r="I86" i="19"/>
  <c r="AJ79" i="19"/>
  <c r="AJ83" i="19"/>
  <c r="Z79" i="19"/>
  <c r="Z83" i="19"/>
  <c r="Z86" i="19"/>
  <c r="AM79" i="19"/>
  <c r="AM83" i="19"/>
  <c r="AM86" i="19"/>
  <c r="C79" i="19"/>
  <c r="C83" i="19"/>
  <c r="H84" i="19"/>
  <c r="H89" i="19"/>
  <c r="B83" i="19"/>
  <c r="B84" i="19"/>
  <c r="B89" i="19"/>
  <c r="G28" i="19"/>
  <c r="C105" i="19"/>
  <c r="J79" i="19"/>
  <c r="J83" i="19"/>
  <c r="B79" i="19"/>
  <c r="AK79" i="19"/>
  <c r="AK83" i="19"/>
  <c r="AK86" i="19"/>
</calcChain>
</file>

<file path=xl/sharedStrings.xml><?xml version="1.0" encoding="utf-8"?>
<sst xmlns="http://schemas.openxmlformats.org/spreadsheetml/2006/main" count="945" uniqueCount="630">
  <si>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</si>
  <si>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</si>
  <si>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</si>
  <si>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</si>
  <si>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</si>
  <si>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</si>
  <si>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</si>
  <si>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</si>
  <si>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</si>
  <si>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</si>
  <si>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</si>
  <si>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</si>
  <si>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</si>
  <si>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</si>
  <si>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</si>
  <si>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</si>
  <si>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</si>
  <si>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</si>
  <si>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</si>
  <si>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</si>
  <si>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</si>
  <si>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</si>
  <si>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</si>
  <si>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</si>
  <si>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</si>
  <si>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</si>
  <si>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</si>
  <si>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</si>
  <si>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</si>
  <si>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</si>
  <si>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</si>
  <si>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</si>
  <si>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</si>
  <si>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</si>
  <si>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</si>
  <si>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</si>
  <si>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</si>
  <si>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</si>
  <si>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</si>
  <si>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</si>
  <si>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</si>
  <si>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</si>
  <si>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</si>
  <si>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</si>
  <si>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</si>
  <si>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</si>
  <si>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</si>
  <si>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</si>
  <si>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</si>
  <si>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</si>
  <si>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</si>
  <si>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</si>
  <si>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</si>
  <si>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</si>
  <si>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</si>
  <si>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</si>
  <si>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</si>
  <si>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</si>
  <si>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</si>
  <si>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</si>
  <si>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</si>
  <si>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</si>
  <si>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</si>
  <si>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</si>
  <si>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</si>
  <si>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</si>
  <si>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</si>
  <si>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</si>
  <si>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</si>
  <si>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</si>
  <si>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</si>
  <si>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</si>
  <si>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</si>
  <si>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</si>
  <si>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</si>
  <si>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</si>
  <si>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</si>
  <si>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</si>
  <si>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</si>
  <si>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</si>
  <si>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</si>
  <si>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</si>
  <si>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</si>
  <si>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</si>
  <si>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</si>
  <si>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</si>
  <si>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</si>
  <si>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</si>
  <si>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</si>
  <si>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</si>
  <si>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</si>
  <si>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</si>
  <si>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</si>
  <si>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</si>
  <si>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</si>
  <si>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</si>
  <si>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</si>
  <si>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</si>
  <si>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</si>
  <si>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</si>
  <si>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</si>
  <si>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</si>
  <si>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</si>
  <si>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</si>
  <si>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</si>
  <si>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</si>
  <si>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</si>
  <si>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</si>
  <si>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</si>
  <si>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</si>
  <si>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</si>
  <si>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</si>
  <si>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</si>
  <si>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</si>
  <si>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</si>
  <si>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</si>
  <si>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</si>
  <si>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</si>
  <si>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</si>
  <si>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</si>
  <si>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</si>
  <si>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</si>
  <si>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</si>
  <si>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</si>
  <si>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</si>
  <si>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</si>
  <si>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</si>
  <si>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</si>
  <si>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</si>
  <si>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</si>
  <si>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</si>
  <si>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</si>
  <si>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</si>
  <si>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</si>
  <si>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</si>
  <si>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</si>
  <si>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</si>
  <si>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</si>
  <si>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</si>
  <si>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</si>
  <si>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</si>
  <si>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</si>
  <si>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</si>
  <si>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</si>
  <si>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</si>
  <si>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</si>
  <si>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</si>
  <si>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</si>
  <si>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</si>
  <si>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</si>
  <si>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</si>
  <si>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</si>
  <si>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</si>
  <si>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</si>
  <si>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</si>
  <si>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</si>
  <si>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</si>
  <si>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</si>
  <si>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</si>
  <si>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</si>
  <si>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</si>
  <si>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</si>
  <si>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</si>
  <si>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</si>
  <si>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</si>
  <si>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</si>
  <si>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</si>
  <si>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</si>
  <si>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</si>
  <si>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</si>
  <si>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</si>
  <si>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</si>
  <si>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</si>
  <si>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</si>
  <si>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</si>
  <si>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</si>
  <si>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</si>
  <si>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</si>
  <si>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</si>
  <si>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</si>
  <si>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</si>
  <si>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</si>
  <si>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</si>
  <si>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</si>
  <si>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</si>
  <si>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</si>
  <si>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</si>
  <si>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</si>
  <si>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</si>
  <si>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</si>
  <si>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</si>
  <si>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</si>
  <si>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</si>
  <si>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</si>
  <si>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</si>
  <si>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</si>
  <si>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</si>
  <si>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</si>
  <si>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</si>
  <si>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</si>
  <si>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</si>
  <si>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</si>
  <si>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</si>
  <si>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</si>
  <si>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</si>
  <si>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</si>
  <si>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</si>
  <si>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</si>
  <si>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</si>
  <si>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</si>
  <si>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</si>
  <si>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</si>
  <si>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</si>
  <si>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</si>
  <si>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</si>
  <si>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</si>
  <si>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</si>
  <si>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</si>
  <si>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</si>
  <si>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</si>
  <si>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</si>
  <si>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</si>
  <si>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</si>
  <si>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</si>
  <si>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</si>
  <si>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</si>
  <si>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</si>
  <si>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</si>
  <si>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</si>
  <si>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</si>
  <si>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</si>
  <si>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</si>
  <si>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</si>
  <si>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</si>
  <si>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</si>
  <si>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</si>
  <si>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</si>
  <si>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</si>
  <si>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</si>
  <si>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</si>
  <si>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</si>
  <si>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</si>
  <si>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</si>
  <si>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</si>
  <si>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</si>
  <si>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</si>
  <si>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</si>
  <si>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</si>
  <si>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</si>
  <si>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</si>
  <si>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</si>
  <si>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</si>
  <si>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</si>
  <si>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</si>
  <si>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</si>
  <si>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</si>
  <si>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</si>
  <si>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</si>
  <si>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</si>
  <si>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</si>
  <si>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</si>
  <si>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</si>
  <si>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</si>
  <si>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</si>
  <si>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</si>
  <si>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</si>
  <si>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</si>
  <si>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</si>
  <si>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</si>
  <si>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</si>
  <si>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</si>
  <si>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</si>
  <si>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</si>
  <si>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</si>
  <si>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</si>
  <si>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</si>
  <si>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</si>
  <si>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</si>
  <si>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</si>
  <si>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</si>
  <si>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</si>
  <si>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</si>
  <si>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</si>
  <si>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</si>
  <si>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</si>
  <si>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</si>
  <si>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</si>
  <si>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</si>
  <si>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</si>
  <si>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</si>
  <si>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</si>
  <si>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</si>
  <si>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</si>
  <si>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</si>
  <si>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</si>
  <si>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</si>
  <si>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</si>
  <si>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</si>
  <si>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</si>
  <si>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</si>
  <si>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</si>
  <si>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</si>
  <si>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</si>
  <si>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</si>
  <si>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</si>
  <si>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</si>
  <si>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</si>
  <si>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</si>
  <si>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</si>
  <si>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</si>
  <si>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</si>
  <si>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</si>
  <si>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</si>
  <si>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</si>
  <si>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</si>
  <si>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</si>
  <si>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</si>
  <si>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</si>
  <si>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</si>
  <si>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</si>
  <si>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</si>
  <si>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</si>
  <si>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</si>
  <si>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</si>
  <si>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</si>
  <si>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</si>
  <si>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</si>
  <si>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</si>
  <si>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</si>
  <si>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</si>
  <si>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</si>
  <si>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</si>
  <si>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</si>
  <si>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</si>
  <si>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</si>
  <si>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</si>
  <si>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</si>
  <si>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</si>
  <si>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</si>
  <si>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</si>
  <si>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</si>
  <si>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</si>
  <si>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</si>
  <si>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</si>
  <si>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</si>
  <si>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</si>
  <si>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</si>
  <si>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</si>
  <si>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</si>
  <si>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</si>
  <si>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</si>
  <si>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</si>
  <si>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</si>
  <si>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</si>
  <si>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</si>
  <si>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</si>
  <si>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</si>
  <si>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</si>
  <si>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</si>
  <si>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</si>
  <si>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</si>
  <si>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</si>
  <si>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</si>
  <si>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</si>
  <si>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</si>
  <si>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</si>
  <si>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</si>
  <si>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</si>
  <si>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</si>
  <si>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</si>
  <si>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</si>
  <si>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</si>
  <si>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</si>
  <si>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</si>
  <si>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</si>
  <si>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</si>
  <si>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</si>
  <si>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</si>
  <si>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</si>
  <si>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</si>
  <si>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</si>
  <si>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</si>
  <si>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</si>
  <si>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</si>
  <si>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</si>
  <si>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</si>
  <si>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</si>
  <si>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</si>
  <si>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</si>
  <si>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</si>
  <si>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</si>
  <si>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</si>
  <si>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</si>
  <si>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</si>
  <si>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</si>
  <si>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</si>
  <si>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</si>
  <si>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</si>
  <si>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</si>
  <si>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</si>
  <si>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</si>
  <si>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</si>
  <si>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</si>
  <si>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</si>
  <si>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</si>
  <si>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</si>
  <si>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</si>
  <si>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</si>
  <si>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</si>
  <si>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</si>
  <si>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</si>
  <si>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</si>
  <si>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</si>
  <si>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</si>
  <si>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</si>
  <si>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</si>
  <si>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</si>
  <si>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</si>
  <si>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</si>
  <si>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</si>
  <si>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</si>
  <si>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</si>
  <si>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</si>
  <si>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</si>
  <si>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</si>
  <si>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</si>
  <si>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</si>
  <si>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</si>
  <si>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</si>
  <si>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</si>
  <si>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</si>
  <si>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</si>
  <si>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</si>
  <si>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</si>
  <si>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</si>
  <si>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</si>
  <si>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</si>
  <si>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</si>
  <si>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</si>
  <si>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</si>
  <si>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</si>
  <si>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</si>
  <si>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</si>
  <si>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</si>
  <si>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</si>
  <si>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</si>
  <si>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</si>
  <si>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</si>
  <si>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</si>
  <si>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</si>
  <si>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</si>
  <si>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</si>
  <si>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</si>
  <si>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</si>
  <si>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</si>
  <si>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</si>
  <si>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</si>
  <si>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</si>
  <si>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</si>
  <si>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</si>
  <si>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</si>
  <si>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</si>
  <si>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</si>
  <si>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</si>
  <si>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</si>
  <si>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</si>
  <si>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</si>
  <si>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</si>
  <si>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</si>
  <si>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</si>
  <si>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</si>
  <si>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</si>
  <si>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</si>
  <si>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</si>
  <si>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</si>
  <si>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</si>
  <si>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</si>
  <si>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</si>
  <si>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</si>
  <si>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</si>
  <si>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</si>
  <si>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</si>
  <si>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</si>
  <si>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</si>
  <si>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</si>
  <si>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</si>
  <si>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</si>
  <si>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</si>
  <si>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</si>
  <si>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</si>
  <si>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</si>
  <si>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</si>
  <si>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</si>
  <si>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</si>
  <si>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</si>
  <si>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</si>
  <si>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</si>
  <si>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</si>
  <si>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</si>
  <si>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</si>
  <si>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</si>
  <si>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</si>
  <si>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</si>
  <si>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</si>
  <si>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</si>
  <si>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</si>
  <si>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</si>
  <si>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</si>
  <si>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</si>
  <si>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</si>
  <si>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</si>
  <si>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</si>
  <si>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</si>
  <si>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</si>
  <si>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</si>
  <si>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</si>
  <si>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</si>
  <si>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</si>
  <si>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</si>
  <si>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</si>
  <si>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</si>
  <si>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</si>
  <si>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</si>
  <si>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</si>
  <si>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</si>
  <si>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</si>
  <si>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</si>
  <si>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</si>
  <si>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</si>
  <si>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</si>
  <si>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</si>
  <si>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</si>
  <si>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</si>
  <si>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</si>
  <si>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</si>
  <si>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</si>
  <si>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</si>
  <si>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</si>
  <si>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</si>
  <si>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</si>
  <si>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</si>
  <si>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</si>
  <si>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</si>
  <si>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</si>
  <si>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</si>
  <si>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</si>
  <si>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</si>
  <si>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</si>
  <si>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</si>
  <si>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</si>
  <si>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</si>
  <si>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</si>
  <si>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</si>
  <si>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</si>
  <si>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</si>
  <si>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</si>
  <si>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</si>
  <si>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</si>
  <si>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</si>
  <si>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</si>
  <si>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</si>
  <si>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</si>
  <si>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</si>
  <si>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</si>
  <si>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</si>
  <si>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</si>
  <si>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</si>
  <si>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</si>
  <si>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</si>
  <si>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</si>
  <si>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</si>
  <si>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</si>
  <si>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</si>
  <si>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</si>
  <si>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</si>
  <si>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</si>
  <si>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</si>
  <si>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</si>
  <si>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</si>
  <si>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</si>
  <si>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</si>
  <si>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</si>
  <si>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</si>
  <si>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</si>
  <si>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</si>
  <si>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</si>
  <si>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</si>
  <si>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</si>
  <si>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</si>
  <si>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</si>
  <si>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</si>
  <si>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</si>
  <si>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</si>
  <si>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</si>
  <si>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</si>
  <si>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</si>
  <si>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</si>
  <si>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</si>
  <si>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</si>
  <si>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</si>
  <si>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</si>
  <si>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</si>
  <si>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</si>
  <si>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</si>
  <si>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</si>
  <si>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</si>
  <si>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</si>
  <si>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</si>
  <si>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</si>
  <si>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</si>
  <si>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</si>
  <si>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</si>
  <si>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</si>
  <si>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</si>
  <si>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</si>
  <si>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</si>
  <si>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</si>
  <si>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</si>
  <si>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</si>
  <si>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</si>
  <si>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</si>
  <si>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</si>
  <si>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</si>
  <si>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</si>
  <si>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</si>
  <si>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G_140-15</t>
  </si>
  <si>
    <t>Земельный участок п.Кутузово Гурьевский р-н приобретенный у гр.Савченко Ю.В.</t>
  </si>
  <si>
    <t>п.Кутузово Гурьевский р-н</t>
  </si>
  <si>
    <t>Приобретение земельного участка  п.Кутузово Гурьевский р-н</t>
  </si>
  <si>
    <t>Савченко Ю.В.  договор  №  368 от 08.06.2016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</si>
</sst>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0" fontId="3" fillId="0" borderId="0" xfId="1" applyAlignment="1">
      <alignment horizontal="left"/>
    </xf>
    <xf numFmtId="0" fontId="11" fillId="0" borderId="1" xfId="1" applyFont="1" applyBorder="1" applyAlignment="1">
      <alignment vertical="center" wrapText="1"/>
    </xf>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2005544"/>
      </c:lineChart>
      <c:catAx>
        <c:axId val="951923616"/>
        <c:scaling>
          <c:orientation val="minMax"/>
        </c:scaling>
        <c:delete val="0"/>
        <c:axPos val="b"/>
        <c:numFmt formatCode="General" sourceLinked="1"/>
        <c:majorTickMark val="out"/>
        <c:minorTickMark val="none"/>
        <c:tickLblPos val="nextTo"/>
        <c:crossAx val="952005544"/>
        <c:crosses val="autoZero"/>
        <c:auto val="1"/>
        <c:lblAlgn val="ctr"/>
        <c:lblOffset val="100"/>
        <c:noMultiLvlLbl val="0"/>
      </c:catAx>
      <c:valAx>
        <c:axId val="952005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923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780536"/>
      </c:lineChart>
      <c:catAx>
        <c:axId val="951760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780536"/>
        <c:crosses val="autoZero"/>
        <c:auto val="1"/>
        <c:lblAlgn val="ctr"/>
        <c:lblOffset val="100"/>
        <c:noMultiLvlLbl val="0"/>
      </c:catAx>
      <c:valAx>
        <c:axId val="951780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760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2" t="s">
        <v>555</v>
      </c>
      <c r="B5" s="352"/>
      <c r="C5" s="352"/>
      <c r="D5" s="180"/>
      <c r="E5" s="180"/>
      <c r="F5" s="180"/>
      <c r="G5" s="180"/>
      <c r="H5" s="180"/>
      <c r="I5" s="180"/>
      <c r="J5" s="180"/>
    </row>
    <row r="6" spans="1:22" s="12" customFormat="1" ht="18.75" x14ac:dyDescent="0.3">
      <c r="A6" s="17"/>
      <c r="F6" s="16"/>
      <c r="G6" s="16"/>
      <c r="H6" s="15"/>
    </row>
    <row r="7" spans="1:22" s="12" customFormat="1" ht="18.75" x14ac:dyDescent="0.2">
      <c r="A7" s="356" t="s">
        <v>10</v>
      </c>
      <c r="B7" s="356"/>
      <c r="C7" s="3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7" t="s">
        <v>613</v>
      </c>
      <c r="B9" s="357"/>
      <c r="C9" s="357"/>
      <c r="D9" s="8"/>
      <c r="E9" s="8"/>
      <c r="F9" s="8"/>
      <c r="G9" s="8"/>
      <c r="H9" s="8"/>
      <c r="I9" s="13"/>
      <c r="J9" s="13"/>
      <c r="K9" s="13"/>
      <c r="L9" s="13"/>
      <c r="M9" s="13"/>
      <c r="N9" s="13"/>
      <c r="O9" s="13"/>
      <c r="P9" s="13"/>
      <c r="Q9" s="13"/>
      <c r="R9" s="13"/>
      <c r="S9" s="13"/>
      <c r="T9" s="13"/>
      <c r="U9" s="13"/>
      <c r="V9" s="13"/>
    </row>
    <row r="10" spans="1:22" s="12" customFormat="1" ht="18.75" x14ac:dyDescent="0.2">
      <c r="A10" s="353" t="s">
        <v>9</v>
      </c>
      <c r="B10" s="353"/>
      <c r="C10" s="3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5" t="s">
        <v>625</v>
      </c>
      <c r="B12" s="355"/>
      <c r="C12" s="355"/>
      <c r="D12" s="8"/>
      <c r="E12" s="331"/>
      <c r="F12" s="8"/>
      <c r="G12" s="8"/>
      <c r="H12" s="8"/>
      <c r="I12" s="13"/>
      <c r="J12" s="13"/>
      <c r="K12" s="13"/>
      <c r="L12" s="13"/>
      <c r="M12" s="13"/>
      <c r="N12" s="13"/>
      <c r="O12" s="13"/>
      <c r="P12" s="13"/>
      <c r="Q12" s="13"/>
      <c r="R12" s="13"/>
      <c r="S12" s="13"/>
      <c r="T12" s="13"/>
      <c r="U12" s="13"/>
      <c r="V12" s="13"/>
    </row>
    <row r="13" spans="1:22" s="12" customFormat="1" ht="18.75" x14ac:dyDescent="0.2">
      <c r="A13" s="353" t="s">
        <v>8</v>
      </c>
      <c r="B13" s="353"/>
      <c r="C13" s="35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8" t="s">
        <v>626</v>
      </c>
      <c r="B15" s="358"/>
      <c r="C15" s="358"/>
      <c r="D15" s="8"/>
      <c r="E15" s="8"/>
      <c r="F15" s="8"/>
      <c r="G15" s="8"/>
      <c r="H15" s="8"/>
      <c r="I15" s="8"/>
      <c r="J15" s="8"/>
      <c r="K15" s="8"/>
      <c r="L15" s="8"/>
      <c r="M15" s="8"/>
      <c r="N15" s="8"/>
      <c r="O15" s="8"/>
      <c r="P15" s="8"/>
      <c r="Q15" s="8"/>
      <c r="R15" s="8"/>
      <c r="S15" s="8"/>
      <c r="T15" s="8"/>
      <c r="U15" s="8"/>
      <c r="V15" s="8"/>
    </row>
    <row r="16" spans="1:22" s="3" customFormat="1" ht="15" customHeight="1" x14ac:dyDescent="0.2">
      <c r="A16" s="353" t="s">
        <v>7</v>
      </c>
      <c r="B16" s="353"/>
      <c r="C16" s="35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4" t="s">
        <v>537</v>
      </c>
      <c r="B18" s="355"/>
      <c r="C18" s="35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9"/>
      <c r="B24" s="350"/>
      <c r="C24" s="35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7"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7"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7"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7"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7"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7"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9"/>
      <c r="B39" s="350"/>
      <c r="C39" s="351"/>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9"/>
      <c r="B47" s="350"/>
      <c r="C47" s="35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3"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3"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J52" sqref="J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row>
    <row r="5" spans="1:29" ht="18.75" x14ac:dyDescent="0.3">
      <c r="A5" s="72"/>
      <c r="B5" s="72"/>
      <c r="C5" s="72"/>
      <c r="D5" s="72"/>
      <c r="E5" s="72"/>
      <c r="F5" s="72"/>
      <c r="L5" s="72"/>
      <c r="M5" s="72"/>
      <c r="AC5" s="15"/>
    </row>
    <row r="6" spans="1:29" ht="18.75" x14ac:dyDescent="0.25">
      <c r="A6" s="356" t="s">
        <v>10</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60" t="str">
        <f>'1. паспорт местоположение'!A9:C9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row>
    <row r="9" spans="1:29" ht="18.75" customHeight="1" x14ac:dyDescent="0.25">
      <c r="A9" s="353" t="s">
        <v>9</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60" t="str">
        <f>'1. паспорт местоположение'!A12:C12</f>
        <v>G_140-15</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row>
    <row r="12" spans="1:29"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60" t="str">
        <f>'1. паспорт местоположение'!A15</f>
        <v>Земельный участок п.Кутузово Гурьевский р-н приобретенный у гр.Савченко Ю.В.</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row>
    <row r="15" spans="1:29" ht="15.75" customHeight="1" x14ac:dyDescent="0.25">
      <c r="A15" s="353" t="s">
        <v>7</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7" t="s">
        <v>522</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4" t="s">
        <v>201</v>
      </c>
      <c r="B20" s="434" t="s">
        <v>200</v>
      </c>
      <c r="C20" s="432" t="s">
        <v>199</v>
      </c>
      <c r="D20" s="432"/>
      <c r="E20" s="436" t="s">
        <v>198</v>
      </c>
      <c r="F20" s="436"/>
      <c r="G20" s="442" t="s">
        <v>615</v>
      </c>
      <c r="H20" s="425" t="s">
        <v>616</v>
      </c>
      <c r="I20" s="426"/>
      <c r="J20" s="426"/>
      <c r="K20" s="426"/>
      <c r="L20" s="425" t="s">
        <v>617</v>
      </c>
      <c r="M20" s="426"/>
      <c r="N20" s="426"/>
      <c r="O20" s="426"/>
      <c r="P20" s="425" t="s">
        <v>618</v>
      </c>
      <c r="Q20" s="426"/>
      <c r="R20" s="426"/>
      <c r="S20" s="426"/>
      <c r="T20" s="425" t="s">
        <v>619</v>
      </c>
      <c r="U20" s="426"/>
      <c r="V20" s="426"/>
      <c r="W20" s="426"/>
      <c r="X20" s="425" t="s">
        <v>620</v>
      </c>
      <c r="Y20" s="426"/>
      <c r="Z20" s="426"/>
      <c r="AA20" s="426"/>
      <c r="AB20" s="438" t="s">
        <v>197</v>
      </c>
      <c r="AC20" s="439"/>
      <c r="AD20" s="90"/>
      <c r="AE20" s="90"/>
      <c r="AF20" s="90"/>
    </row>
    <row r="21" spans="1:32" ht="99.75" customHeight="1" x14ac:dyDescent="0.25">
      <c r="A21" s="435"/>
      <c r="B21" s="435"/>
      <c r="C21" s="432"/>
      <c r="D21" s="432"/>
      <c r="E21" s="436"/>
      <c r="F21" s="436"/>
      <c r="G21" s="443"/>
      <c r="H21" s="427" t="s">
        <v>3</v>
      </c>
      <c r="I21" s="427"/>
      <c r="J21" s="427" t="s">
        <v>621</v>
      </c>
      <c r="K21" s="427"/>
      <c r="L21" s="427" t="s">
        <v>3</v>
      </c>
      <c r="M21" s="427"/>
      <c r="N21" s="427" t="s">
        <v>196</v>
      </c>
      <c r="O21" s="427"/>
      <c r="P21" s="427" t="s">
        <v>3</v>
      </c>
      <c r="Q21" s="427"/>
      <c r="R21" s="427" t="s">
        <v>196</v>
      </c>
      <c r="S21" s="427"/>
      <c r="T21" s="427" t="s">
        <v>3</v>
      </c>
      <c r="U21" s="427"/>
      <c r="V21" s="427" t="s">
        <v>196</v>
      </c>
      <c r="W21" s="427"/>
      <c r="X21" s="427" t="s">
        <v>3</v>
      </c>
      <c r="Y21" s="427"/>
      <c r="Z21" s="427" t="s">
        <v>196</v>
      </c>
      <c r="AA21" s="427"/>
      <c r="AB21" s="440"/>
      <c r="AC21" s="441"/>
    </row>
    <row r="22" spans="1:32" ht="89.25" customHeight="1" x14ac:dyDescent="0.25">
      <c r="A22" s="421"/>
      <c r="B22" s="421"/>
      <c r="C22" s="337" t="s">
        <v>3</v>
      </c>
      <c r="D22" s="337" t="s">
        <v>194</v>
      </c>
      <c r="E22" s="338" t="s">
        <v>622</v>
      </c>
      <c r="F22" s="339" t="s">
        <v>623</v>
      </c>
      <c r="G22" s="444"/>
      <c r="H22" s="340" t="s">
        <v>501</v>
      </c>
      <c r="I22" s="340" t="s">
        <v>502</v>
      </c>
      <c r="J22" s="340" t="s">
        <v>501</v>
      </c>
      <c r="K22" s="340" t="s">
        <v>502</v>
      </c>
      <c r="L22" s="340" t="s">
        <v>501</v>
      </c>
      <c r="M22" s="340" t="s">
        <v>502</v>
      </c>
      <c r="N22" s="340" t="s">
        <v>501</v>
      </c>
      <c r="O22" s="340" t="s">
        <v>502</v>
      </c>
      <c r="P22" s="340" t="s">
        <v>501</v>
      </c>
      <c r="Q22" s="340" t="s">
        <v>502</v>
      </c>
      <c r="R22" s="340" t="s">
        <v>501</v>
      </c>
      <c r="S22" s="340" t="s">
        <v>502</v>
      </c>
      <c r="T22" s="340" t="s">
        <v>501</v>
      </c>
      <c r="U22" s="340" t="s">
        <v>502</v>
      </c>
      <c r="V22" s="340" t="s">
        <v>501</v>
      </c>
      <c r="W22" s="340" t="s">
        <v>502</v>
      </c>
      <c r="X22" s="340" t="s">
        <v>501</v>
      </c>
      <c r="Y22" s="340" t="s">
        <v>502</v>
      </c>
      <c r="Z22" s="340" t="s">
        <v>501</v>
      </c>
      <c r="AA22" s="340" t="s">
        <v>502</v>
      </c>
      <c r="AB22" s="337" t="s">
        <v>195</v>
      </c>
      <c r="AC22" s="337" t="s">
        <v>194</v>
      </c>
    </row>
    <row r="23" spans="1:32" ht="19.5" customHeight="1" x14ac:dyDescent="0.25">
      <c r="A23" s="83">
        <v>1</v>
      </c>
      <c r="B23" s="83">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ht="47.25" customHeight="1" x14ac:dyDescent="0.25">
      <c r="A24" s="88">
        <v>1</v>
      </c>
      <c r="B24" s="87" t="s">
        <v>193</v>
      </c>
      <c r="C24" s="334">
        <v>0</v>
      </c>
      <c r="D24" s="334">
        <v>0</v>
      </c>
      <c r="E24" s="334">
        <v>0</v>
      </c>
      <c r="F24" s="334">
        <v>0</v>
      </c>
      <c r="G24" s="334">
        <v>0</v>
      </c>
      <c r="H24" s="334">
        <v>0</v>
      </c>
      <c r="I24" s="334">
        <v>0</v>
      </c>
      <c r="J24" s="334">
        <v>1.4760000000000001E-2</v>
      </c>
      <c r="K24" s="334">
        <v>0</v>
      </c>
      <c r="L24" s="334">
        <v>0</v>
      </c>
      <c r="M24" s="334">
        <v>0</v>
      </c>
      <c r="N24" s="334">
        <v>0</v>
      </c>
      <c r="O24" s="334">
        <v>0</v>
      </c>
      <c r="P24" s="334">
        <v>0</v>
      </c>
      <c r="Q24" s="334">
        <v>0</v>
      </c>
      <c r="R24" s="334">
        <v>0</v>
      </c>
      <c r="S24" s="334">
        <v>0</v>
      </c>
      <c r="T24" s="334">
        <v>0</v>
      </c>
      <c r="U24" s="334">
        <v>0</v>
      </c>
      <c r="V24" s="334">
        <v>0</v>
      </c>
      <c r="W24" s="334">
        <v>0</v>
      </c>
      <c r="X24" s="334">
        <v>0</v>
      </c>
      <c r="Y24" s="334">
        <v>0</v>
      </c>
      <c r="Z24" s="334">
        <v>0</v>
      </c>
      <c r="AA24" s="334">
        <v>0</v>
      </c>
      <c r="AB24" s="334">
        <f>H24+L24+P24+T24+X24</f>
        <v>0</v>
      </c>
      <c r="AC24" s="334">
        <v>0</v>
      </c>
    </row>
    <row r="25" spans="1:32" ht="24" customHeight="1" x14ac:dyDescent="0.25">
      <c r="A25" s="85" t="s">
        <v>192</v>
      </c>
      <c r="B25" s="56" t="s">
        <v>191</v>
      </c>
      <c r="C25" s="334">
        <v>0</v>
      </c>
      <c r="D25" s="334">
        <v>0</v>
      </c>
      <c r="E25" s="335">
        <v>0</v>
      </c>
      <c r="F25" s="335">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34">
        <f t="shared" ref="AB25:AB64" si="1">H25+L25+P25+T25+X25</f>
        <v>0</v>
      </c>
      <c r="AC25" s="334">
        <v>0</v>
      </c>
    </row>
    <row r="26" spans="1:32" x14ac:dyDescent="0.25">
      <c r="A26" s="85" t="s">
        <v>190</v>
      </c>
      <c r="B26" s="56" t="s">
        <v>189</v>
      </c>
      <c r="C26" s="334">
        <v>0</v>
      </c>
      <c r="D26" s="334">
        <v>0</v>
      </c>
      <c r="E26" s="335">
        <v>0</v>
      </c>
      <c r="F26" s="335">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34">
        <f t="shared" si="1"/>
        <v>0</v>
      </c>
      <c r="AC26" s="334">
        <v>0</v>
      </c>
    </row>
    <row r="27" spans="1:32" ht="31.5" x14ac:dyDescent="0.25">
      <c r="A27" s="85" t="s">
        <v>188</v>
      </c>
      <c r="B27" s="56" t="s">
        <v>457</v>
      </c>
      <c r="C27" s="334">
        <v>0</v>
      </c>
      <c r="D27" s="334">
        <v>0</v>
      </c>
      <c r="E27" s="335">
        <v>0</v>
      </c>
      <c r="F27" s="335">
        <v>0</v>
      </c>
      <c r="G27" s="335">
        <v>0</v>
      </c>
      <c r="H27" s="335">
        <v>0</v>
      </c>
      <c r="I27" s="335">
        <v>0</v>
      </c>
      <c r="J27" s="335">
        <v>1.4760000000000001E-2</v>
      </c>
      <c r="K27" s="335">
        <v>0</v>
      </c>
      <c r="L27" s="335">
        <v>0</v>
      </c>
      <c r="M27" s="335">
        <v>0</v>
      </c>
      <c r="N27" s="335">
        <v>0</v>
      </c>
      <c r="O27" s="335">
        <v>0</v>
      </c>
      <c r="P27" s="335">
        <v>0</v>
      </c>
      <c r="Q27" s="335">
        <v>0</v>
      </c>
      <c r="R27" s="335">
        <v>0</v>
      </c>
      <c r="S27" s="335">
        <v>0</v>
      </c>
      <c r="T27" s="335">
        <v>0</v>
      </c>
      <c r="U27" s="335">
        <v>0</v>
      </c>
      <c r="V27" s="335">
        <v>0</v>
      </c>
      <c r="W27" s="335">
        <v>0</v>
      </c>
      <c r="X27" s="335">
        <v>0</v>
      </c>
      <c r="Y27" s="335">
        <v>0</v>
      </c>
      <c r="Z27" s="335">
        <v>0</v>
      </c>
      <c r="AA27" s="335">
        <v>0</v>
      </c>
      <c r="AB27" s="334">
        <f t="shared" si="1"/>
        <v>0</v>
      </c>
      <c r="AC27" s="334">
        <v>0</v>
      </c>
    </row>
    <row r="28" spans="1:32" x14ac:dyDescent="0.25">
      <c r="A28" s="85" t="s">
        <v>187</v>
      </c>
      <c r="B28" s="56" t="s">
        <v>186</v>
      </c>
      <c r="C28" s="334">
        <v>0</v>
      </c>
      <c r="D28" s="334">
        <v>0</v>
      </c>
      <c r="E28" s="335">
        <v>0</v>
      </c>
      <c r="F28" s="335">
        <v>0</v>
      </c>
      <c r="G28" s="335">
        <v>0</v>
      </c>
      <c r="H28" s="335">
        <v>0</v>
      </c>
      <c r="I28" s="335">
        <v>0</v>
      </c>
      <c r="J28" s="335">
        <v>0</v>
      </c>
      <c r="K28" s="335">
        <v>0</v>
      </c>
      <c r="L28" s="335">
        <v>0</v>
      </c>
      <c r="M28" s="335">
        <v>0</v>
      </c>
      <c r="N28" s="335">
        <v>0</v>
      </c>
      <c r="O28" s="335">
        <v>0</v>
      </c>
      <c r="P28" s="335">
        <v>0</v>
      </c>
      <c r="Q28" s="335">
        <v>0</v>
      </c>
      <c r="R28" s="335">
        <v>0</v>
      </c>
      <c r="S28" s="335">
        <v>0</v>
      </c>
      <c r="T28" s="335">
        <v>0</v>
      </c>
      <c r="U28" s="335">
        <v>0</v>
      </c>
      <c r="V28" s="335">
        <v>0</v>
      </c>
      <c r="W28" s="335">
        <v>0</v>
      </c>
      <c r="X28" s="335">
        <v>0</v>
      </c>
      <c r="Y28" s="335">
        <v>0</v>
      </c>
      <c r="Z28" s="335">
        <v>0</v>
      </c>
      <c r="AA28" s="335">
        <v>0</v>
      </c>
      <c r="AB28" s="334">
        <f t="shared" si="1"/>
        <v>0</v>
      </c>
      <c r="AC28" s="334">
        <v>0</v>
      </c>
    </row>
    <row r="29" spans="1:32" x14ac:dyDescent="0.25">
      <c r="A29" s="85" t="s">
        <v>185</v>
      </c>
      <c r="B29" s="89" t="s">
        <v>184</v>
      </c>
      <c r="C29" s="334">
        <v>0</v>
      </c>
      <c r="D29" s="334">
        <v>0</v>
      </c>
      <c r="E29" s="335">
        <v>0</v>
      </c>
      <c r="F29" s="335">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34">
        <f t="shared" si="1"/>
        <v>0</v>
      </c>
      <c r="AC29" s="334">
        <v>0</v>
      </c>
    </row>
    <row r="30" spans="1:32" ht="47.25" x14ac:dyDescent="0.25">
      <c r="A30" s="88" t="s">
        <v>64</v>
      </c>
      <c r="B30" s="87" t="s">
        <v>183</v>
      </c>
      <c r="C30" s="334">
        <v>0</v>
      </c>
      <c r="D30" s="334">
        <v>0</v>
      </c>
      <c r="E30" s="334">
        <v>0</v>
      </c>
      <c r="F30" s="334">
        <v>0</v>
      </c>
      <c r="G30" s="334">
        <v>0</v>
      </c>
      <c r="H30" s="334">
        <v>0</v>
      </c>
      <c r="I30" s="334">
        <v>0</v>
      </c>
      <c r="J30" s="334">
        <v>1.4760000000000001E-2</v>
      </c>
      <c r="K30" s="334">
        <v>0</v>
      </c>
      <c r="L30" s="334">
        <v>0</v>
      </c>
      <c r="M30" s="334">
        <v>0</v>
      </c>
      <c r="N30" s="334">
        <v>0</v>
      </c>
      <c r="O30" s="334">
        <v>0</v>
      </c>
      <c r="P30" s="334">
        <v>0</v>
      </c>
      <c r="Q30" s="334">
        <v>0</v>
      </c>
      <c r="R30" s="334">
        <v>0</v>
      </c>
      <c r="S30" s="334">
        <v>0</v>
      </c>
      <c r="T30" s="334">
        <v>0</v>
      </c>
      <c r="U30" s="334">
        <v>0</v>
      </c>
      <c r="V30" s="334">
        <v>0</v>
      </c>
      <c r="W30" s="334">
        <v>0</v>
      </c>
      <c r="X30" s="334">
        <v>0</v>
      </c>
      <c r="Y30" s="334">
        <v>0</v>
      </c>
      <c r="Z30" s="334">
        <v>0</v>
      </c>
      <c r="AA30" s="334">
        <v>0</v>
      </c>
      <c r="AB30" s="334">
        <f t="shared" si="1"/>
        <v>0</v>
      </c>
      <c r="AC30" s="334">
        <v>0</v>
      </c>
    </row>
    <row r="31" spans="1:32" x14ac:dyDescent="0.25">
      <c r="A31" s="88" t="s">
        <v>182</v>
      </c>
      <c r="B31" s="56" t="s">
        <v>181</v>
      </c>
      <c r="C31" s="334">
        <v>0</v>
      </c>
      <c r="D31" s="334">
        <v>0</v>
      </c>
      <c r="E31" s="335">
        <v>0</v>
      </c>
      <c r="F31" s="335">
        <v>0</v>
      </c>
      <c r="G31" s="335">
        <v>0</v>
      </c>
      <c r="H31" s="335">
        <v>0</v>
      </c>
      <c r="I31" s="335">
        <v>0</v>
      </c>
      <c r="J31" s="335">
        <v>0</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34">
        <f t="shared" si="1"/>
        <v>0</v>
      </c>
      <c r="AC31" s="336">
        <v>0</v>
      </c>
    </row>
    <row r="32" spans="1:32" ht="31.5" x14ac:dyDescent="0.25">
      <c r="A32" s="88" t="s">
        <v>180</v>
      </c>
      <c r="B32" s="56" t="s">
        <v>179</v>
      </c>
      <c r="C32" s="334">
        <v>0</v>
      </c>
      <c r="D32" s="334">
        <v>0</v>
      </c>
      <c r="E32" s="335">
        <v>0</v>
      </c>
      <c r="F32" s="335">
        <v>0</v>
      </c>
      <c r="G32" s="335">
        <v>0</v>
      </c>
      <c r="H32" s="335">
        <v>0</v>
      </c>
      <c r="I32" s="335">
        <v>0</v>
      </c>
      <c r="J32" s="335">
        <v>0</v>
      </c>
      <c r="K32" s="335">
        <v>0</v>
      </c>
      <c r="L32" s="335">
        <v>0</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34">
        <f t="shared" si="1"/>
        <v>0</v>
      </c>
      <c r="AC32" s="336">
        <v>0</v>
      </c>
    </row>
    <row r="33" spans="1:29" x14ac:dyDescent="0.25">
      <c r="A33" s="88" t="s">
        <v>178</v>
      </c>
      <c r="B33" s="56" t="s">
        <v>177</v>
      </c>
      <c r="C33" s="334">
        <v>0</v>
      </c>
      <c r="D33" s="334">
        <v>0</v>
      </c>
      <c r="E33" s="335">
        <v>0</v>
      </c>
      <c r="F33" s="335">
        <v>0</v>
      </c>
      <c r="G33" s="335">
        <v>0</v>
      </c>
      <c r="H33" s="335">
        <v>0</v>
      </c>
      <c r="I33" s="335">
        <v>0</v>
      </c>
      <c r="J33" s="335">
        <v>1.4760000000000001E-2</v>
      </c>
      <c r="K33" s="335">
        <v>0</v>
      </c>
      <c r="L33" s="335">
        <v>0</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34">
        <f t="shared" si="1"/>
        <v>0</v>
      </c>
      <c r="AC33" s="336">
        <v>0</v>
      </c>
    </row>
    <row r="34" spans="1:29" x14ac:dyDescent="0.25">
      <c r="A34" s="88" t="s">
        <v>176</v>
      </c>
      <c r="B34" s="56" t="s">
        <v>175</v>
      </c>
      <c r="C34" s="334">
        <v>0</v>
      </c>
      <c r="D34" s="334">
        <v>0</v>
      </c>
      <c r="E34" s="335">
        <v>0</v>
      </c>
      <c r="F34" s="335">
        <v>0</v>
      </c>
      <c r="G34" s="335">
        <v>0</v>
      </c>
      <c r="H34" s="335">
        <v>0</v>
      </c>
      <c r="I34" s="335">
        <v>0</v>
      </c>
      <c r="J34" s="335">
        <v>0</v>
      </c>
      <c r="K34" s="335">
        <v>0</v>
      </c>
      <c r="L34" s="335">
        <v>0</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34">
        <f t="shared" si="1"/>
        <v>0</v>
      </c>
      <c r="AC34" s="336">
        <v>0</v>
      </c>
    </row>
    <row r="35" spans="1:29" ht="31.5" x14ac:dyDescent="0.25">
      <c r="A35" s="88" t="s">
        <v>63</v>
      </c>
      <c r="B35" s="87" t="s">
        <v>174</v>
      </c>
      <c r="C35" s="334">
        <v>0</v>
      </c>
      <c r="D35" s="334">
        <v>0</v>
      </c>
      <c r="E35" s="334">
        <v>0</v>
      </c>
      <c r="F35" s="334">
        <v>0</v>
      </c>
      <c r="G35" s="334">
        <v>0</v>
      </c>
      <c r="H35" s="334">
        <v>0</v>
      </c>
      <c r="I35" s="334">
        <v>0</v>
      </c>
      <c r="J35" s="334">
        <v>0</v>
      </c>
      <c r="K35" s="334">
        <v>0</v>
      </c>
      <c r="L35" s="334">
        <v>0</v>
      </c>
      <c r="M35" s="334">
        <v>0</v>
      </c>
      <c r="N35" s="334">
        <v>0</v>
      </c>
      <c r="O35" s="334">
        <v>0</v>
      </c>
      <c r="P35" s="334">
        <v>0</v>
      </c>
      <c r="Q35" s="334">
        <v>0</v>
      </c>
      <c r="R35" s="334">
        <v>0</v>
      </c>
      <c r="S35" s="334">
        <v>0</v>
      </c>
      <c r="T35" s="334">
        <v>0</v>
      </c>
      <c r="U35" s="334">
        <v>0</v>
      </c>
      <c r="V35" s="334">
        <v>0</v>
      </c>
      <c r="W35" s="334">
        <v>0</v>
      </c>
      <c r="X35" s="334">
        <v>0</v>
      </c>
      <c r="Y35" s="334">
        <v>0</v>
      </c>
      <c r="Z35" s="334">
        <v>0</v>
      </c>
      <c r="AA35" s="334">
        <v>0</v>
      </c>
      <c r="AB35" s="334">
        <f t="shared" si="1"/>
        <v>0</v>
      </c>
      <c r="AC35" s="336">
        <v>0</v>
      </c>
    </row>
    <row r="36" spans="1:29" ht="31.5" x14ac:dyDescent="0.25">
      <c r="A36" s="85" t="s">
        <v>173</v>
      </c>
      <c r="B36" s="84" t="s">
        <v>172</v>
      </c>
      <c r="C36" s="334">
        <v>0</v>
      </c>
      <c r="D36" s="334">
        <v>0</v>
      </c>
      <c r="E36" s="335">
        <v>0</v>
      </c>
      <c r="F36" s="335">
        <v>0</v>
      </c>
      <c r="G36" s="335">
        <v>0</v>
      </c>
      <c r="H36" s="335">
        <v>0</v>
      </c>
      <c r="I36" s="335">
        <v>0</v>
      </c>
      <c r="J36" s="335">
        <v>0</v>
      </c>
      <c r="K36" s="335">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34">
        <f t="shared" si="1"/>
        <v>0</v>
      </c>
      <c r="AC36" s="334">
        <v>0</v>
      </c>
    </row>
    <row r="37" spans="1:29" x14ac:dyDescent="0.25">
      <c r="A37" s="85" t="s">
        <v>171</v>
      </c>
      <c r="B37" s="84" t="s">
        <v>161</v>
      </c>
      <c r="C37" s="334">
        <v>0</v>
      </c>
      <c r="D37" s="334">
        <v>0</v>
      </c>
      <c r="E37" s="335">
        <v>0</v>
      </c>
      <c r="F37" s="335">
        <v>0</v>
      </c>
      <c r="G37" s="335">
        <v>0</v>
      </c>
      <c r="H37" s="335">
        <v>0</v>
      </c>
      <c r="I37" s="335">
        <v>0</v>
      </c>
      <c r="J37" s="335">
        <v>0</v>
      </c>
      <c r="K37" s="335">
        <v>0</v>
      </c>
      <c r="L37" s="335">
        <v>0</v>
      </c>
      <c r="M37" s="335">
        <v>0</v>
      </c>
      <c r="N37" s="335">
        <v>0</v>
      </c>
      <c r="O37" s="335">
        <v>0</v>
      </c>
      <c r="P37" s="335">
        <v>0</v>
      </c>
      <c r="Q37" s="335">
        <v>0</v>
      </c>
      <c r="R37" s="335">
        <v>0</v>
      </c>
      <c r="S37" s="335">
        <v>0</v>
      </c>
      <c r="T37" s="335">
        <v>0</v>
      </c>
      <c r="U37" s="335">
        <v>0</v>
      </c>
      <c r="V37" s="335">
        <v>0</v>
      </c>
      <c r="W37" s="335">
        <v>0</v>
      </c>
      <c r="X37" s="335">
        <v>0</v>
      </c>
      <c r="Y37" s="335">
        <v>0</v>
      </c>
      <c r="Z37" s="335">
        <v>0</v>
      </c>
      <c r="AA37" s="335">
        <v>0</v>
      </c>
      <c r="AB37" s="334">
        <f t="shared" si="1"/>
        <v>0</v>
      </c>
      <c r="AC37" s="334">
        <v>0</v>
      </c>
    </row>
    <row r="38" spans="1:29" x14ac:dyDescent="0.25">
      <c r="A38" s="85" t="s">
        <v>170</v>
      </c>
      <c r="B38" s="84" t="s">
        <v>159</v>
      </c>
      <c r="C38" s="334">
        <v>0</v>
      </c>
      <c r="D38" s="334">
        <v>0</v>
      </c>
      <c r="E38" s="335">
        <v>0</v>
      </c>
      <c r="F38" s="335">
        <v>0</v>
      </c>
      <c r="G38" s="335">
        <v>0</v>
      </c>
      <c r="H38" s="335">
        <v>0</v>
      </c>
      <c r="I38" s="335">
        <v>0</v>
      </c>
      <c r="J38" s="335">
        <v>0</v>
      </c>
      <c r="K38" s="335">
        <v>0</v>
      </c>
      <c r="L38" s="335">
        <v>0</v>
      </c>
      <c r="M38" s="335">
        <v>0</v>
      </c>
      <c r="N38" s="335">
        <v>0</v>
      </c>
      <c r="O38" s="335">
        <v>0</v>
      </c>
      <c r="P38" s="335">
        <v>0</v>
      </c>
      <c r="Q38" s="335">
        <v>0</v>
      </c>
      <c r="R38" s="335">
        <v>0</v>
      </c>
      <c r="S38" s="335">
        <v>0</v>
      </c>
      <c r="T38" s="335">
        <v>0</v>
      </c>
      <c r="U38" s="335">
        <v>0</v>
      </c>
      <c r="V38" s="335">
        <v>0</v>
      </c>
      <c r="W38" s="335">
        <v>0</v>
      </c>
      <c r="X38" s="335">
        <v>0</v>
      </c>
      <c r="Y38" s="335">
        <v>0</v>
      </c>
      <c r="Z38" s="335">
        <v>0</v>
      </c>
      <c r="AA38" s="335">
        <v>0</v>
      </c>
      <c r="AB38" s="334">
        <f t="shared" si="1"/>
        <v>0</v>
      </c>
      <c r="AC38" s="334">
        <v>0</v>
      </c>
    </row>
    <row r="39" spans="1:29" ht="31.5" x14ac:dyDescent="0.25">
      <c r="A39" s="85" t="s">
        <v>169</v>
      </c>
      <c r="B39" s="56" t="s">
        <v>157</v>
      </c>
      <c r="C39" s="334">
        <v>0</v>
      </c>
      <c r="D39" s="334">
        <v>0</v>
      </c>
      <c r="E39" s="335">
        <v>0</v>
      </c>
      <c r="F39" s="335">
        <v>0</v>
      </c>
      <c r="G39" s="335">
        <v>0</v>
      </c>
      <c r="H39" s="335">
        <v>0</v>
      </c>
      <c r="I39" s="335">
        <v>0</v>
      </c>
      <c r="J39" s="335">
        <v>0</v>
      </c>
      <c r="K39" s="335">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34">
        <f t="shared" si="1"/>
        <v>0</v>
      </c>
      <c r="AC39" s="334">
        <v>0</v>
      </c>
    </row>
    <row r="40" spans="1:29" ht="31.5" x14ac:dyDescent="0.25">
      <c r="A40" s="85" t="s">
        <v>168</v>
      </c>
      <c r="B40" s="56" t="s">
        <v>155</v>
      </c>
      <c r="C40" s="334">
        <v>0</v>
      </c>
      <c r="D40" s="334">
        <v>0</v>
      </c>
      <c r="E40" s="335">
        <v>0</v>
      </c>
      <c r="F40" s="335">
        <v>0</v>
      </c>
      <c r="G40" s="335">
        <v>0</v>
      </c>
      <c r="H40" s="335">
        <v>0</v>
      </c>
      <c r="I40" s="335">
        <v>0</v>
      </c>
      <c r="J40" s="335">
        <v>0</v>
      </c>
      <c r="K40" s="335">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34">
        <f t="shared" si="1"/>
        <v>0</v>
      </c>
      <c r="AC40" s="334">
        <v>0</v>
      </c>
    </row>
    <row r="41" spans="1:29" x14ac:dyDescent="0.25">
      <c r="A41" s="85" t="s">
        <v>167</v>
      </c>
      <c r="B41" s="56" t="s">
        <v>153</v>
      </c>
      <c r="C41" s="334">
        <v>0</v>
      </c>
      <c r="D41" s="334">
        <v>0</v>
      </c>
      <c r="E41" s="335">
        <v>0</v>
      </c>
      <c r="F41" s="335">
        <v>0</v>
      </c>
      <c r="G41" s="335">
        <v>0</v>
      </c>
      <c r="H41" s="335">
        <v>0</v>
      </c>
      <c r="I41" s="335">
        <v>0</v>
      </c>
      <c r="J41" s="335">
        <v>0</v>
      </c>
      <c r="K41" s="335">
        <v>0</v>
      </c>
      <c r="L41" s="335">
        <v>0</v>
      </c>
      <c r="M41" s="335">
        <v>0</v>
      </c>
      <c r="N41" s="335">
        <v>0</v>
      </c>
      <c r="O41" s="335">
        <v>0</v>
      </c>
      <c r="P41" s="335">
        <v>0</v>
      </c>
      <c r="Q41" s="335">
        <v>0</v>
      </c>
      <c r="R41" s="335">
        <v>0</v>
      </c>
      <c r="S41" s="335">
        <v>0</v>
      </c>
      <c r="T41" s="335">
        <v>0</v>
      </c>
      <c r="U41" s="335">
        <v>0</v>
      </c>
      <c r="V41" s="335">
        <v>0</v>
      </c>
      <c r="W41" s="335">
        <v>0</v>
      </c>
      <c r="X41" s="335">
        <v>0</v>
      </c>
      <c r="Y41" s="335">
        <v>0</v>
      </c>
      <c r="Z41" s="335">
        <v>0</v>
      </c>
      <c r="AA41" s="335">
        <v>0</v>
      </c>
      <c r="AB41" s="334">
        <f t="shared" si="1"/>
        <v>0</v>
      </c>
      <c r="AC41" s="334">
        <v>0</v>
      </c>
    </row>
    <row r="42" spans="1:29" ht="18.75" x14ac:dyDescent="0.25">
      <c r="A42" s="85" t="s">
        <v>166</v>
      </c>
      <c r="B42" s="84" t="s">
        <v>151</v>
      </c>
      <c r="C42" s="334">
        <v>0</v>
      </c>
      <c r="D42" s="334">
        <v>0</v>
      </c>
      <c r="E42" s="335">
        <v>0</v>
      </c>
      <c r="F42" s="335">
        <v>0</v>
      </c>
      <c r="G42" s="335">
        <v>0</v>
      </c>
      <c r="H42" s="335">
        <v>0</v>
      </c>
      <c r="I42" s="335">
        <v>0</v>
      </c>
      <c r="J42" s="335">
        <v>0</v>
      </c>
      <c r="K42" s="335">
        <v>0</v>
      </c>
      <c r="L42" s="335">
        <v>0</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34">
        <f t="shared" si="1"/>
        <v>0</v>
      </c>
      <c r="AC42" s="334">
        <v>0</v>
      </c>
    </row>
    <row r="43" spans="1:29" x14ac:dyDescent="0.25">
      <c r="A43" s="88" t="s">
        <v>62</v>
      </c>
      <c r="B43" s="87" t="s">
        <v>165</v>
      </c>
      <c r="C43" s="334">
        <v>0</v>
      </c>
      <c r="D43" s="334">
        <v>0</v>
      </c>
      <c r="E43" s="334">
        <v>0</v>
      </c>
      <c r="F43" s="334">
        <v>0</v>
      </c>
      <c r="G43" s="334">
        <v>0</v>
      </c>
      <c r="H43" s="334">
        <v>0</v>
      </c>
      <c r="I43" s="334">
        <v>0</v>
      </c>
      <c r="J43" s="334">
        <v>0</v>
      </c>
      <c r="K43" s="334">
        <v>0</v>
      </c>
      <c r="L43" s="334">
        <v>0</v>
      </c>
      <c r="M43" s="334">
        <v>0</v>
      </c>
      <c r="N43" s="334">
        <v>0</v>
      </c>
      <c r="O43" s="334">
        <v>0</v>
      </c>
      <c r="P43" s="334">
        <v>0</v>
      </c>
      <c r="Q43" s="334">
        <v>0</v>
      </c>
      <c r="R43" s="334">
        <v>0</v>
      </c>
      <c r="S43" s="334">
        <v>0</v>
      </c>
      <c r="T43" s="334">
        <v>0</v>
      </c>
      <c r="U43" s="334">
        <v>0</v>
      </c>
      <c r="V43" s="334">
        <v>0</v>
      </c>
      <c r="W43" s="334">
        <v>0</v>
      </c>
      <c r="X43" s="334">
        <v>0</v>
      </c>
      <c r="Y43" s="334">
        <v>0</v>
      </c>
      <c r="Z43" s="334">
        <v>0</v>
      </c>
      <c r="AA43" s="334">
        <v>0</v>
      </c>
      <c r="AB43" s="334">
        <f t="shared" si="1"/>
        <v>0</v>
      </c>
      <c r="AC43" s="336">
        <v>0</v>
      </c>
    </row>
    <row r="44" spans="1:29" x14ac:dyDescent="0.25">
      <c r="A44" s="85" t="s">
        <v>164</v>
      </c>
      <c r="B44" s="56" t="s">
        <v>163</v>
      </c>
      <c r="C44" s="334">
        <v>0</v>
      </c>
      <c r="D44" s="334">
        <v>0</v>
      </c>
      <c r="E44" s="335">
        <v>0</v>
      </c>
      <c r="F44" s="335">
        <v>0</v>
      </c>
      <c r="G44" s="335">
        <v>0</v>
      </c>
      <c r="H44" s="335">
        <v>0</v>
      </c>
      <c r="I44" s="335">
        <v>0</v>
      </c>
      <c r="J44" s="335">
        <v>0</v>
      </c>
      <c r="K44" s="335">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34">
        <f t="shared" si="1"/>
        <v>0</v>
      </c>
      <c r="AC44" s="334">
        <v>0</v>
      </c>
    </row>
    <row r="45" spans="1:29" x14ac:dyDescent="0.25">
      <c r="A45" s="85" t="s">
        <v>162</v>
      </c>
      <c r="B45" s="56" t="s">
        <v>161</v>
      </c>
      <c r="C45" s="334">
        <v>0</v>
      </c>
      <c r="D45" s="334">
        <v>0</v>
      </c>
      <c r="E45" s="335">
        <v>0</v>
      </c>
      <c r="F45" s="335">
        <v>0</v>
      </c>
      <c r="G45" s="335">
        <v>0</v>
      </c>
      <c r="H45" s="335">
        <v>0</v>
      </c>
      <c r="I45" s="335">
        <v>0</v>
      </c>
      <c r="J45" s="335">
        <v>0</v>
      </c>
      <c r="K45" s="335">
        <v>0</v>
      </c>
      <c r="L45" s="335">
        <v>0</v>
      </c>
      <c r="M45" s="335">
        <v>0</v>
      </c>
      <c r="N45" s="335">
        <v>0</v>
      </c>
      <c r="O45" s="335">
        <v>0</v>
      </c>
      <c r="P45" s="335">
        <v>0</v>
      </c>
      <c r="Q45" s="335">
        <v>0</v>
      </c>
      <c r="R45" s="335">
        <v>0</v>
      </c>
      <c r="S45" s="335">
        <v>0</v>
      </c>
      <c r="T45" s="335">
        <v>0</v>
      </c>
      <c r="U45" s="335">
        <v>0</v>
      </c>
      <c r="V45" s="335">
        <v>0</v>
      </c>
      <c r="W45" s="335">
        <v>0</v>
      </c>
      <c r="X45" s="335">
        <v>0</v>
      </c>
      <c r="Y45" s="335">
        <v>0</v>
      </c>
      <c r="Z45" s="335">
        <v>0</v>
      </c>
      <c r="AA45" s="335">
        <v>0</v>
      </c>
      <c r="AB45" s="334">
        <f t="shared" si="1"/>
        <v>0</v>
      </c>
      <c r="AC45" s="334">
        <v>0</v>
      </c>
    </row>
    <row r="46" spans="1:29" x14ac:dyDescent="0.25">
      <c r="A46" s="85" t="s">
        <v>160</v>
      </c>
      <c r="B46" s="56" t="s">
        <v>159</v>
      </c>
      <c r="C46" s="334">
        <v>0</v>
      </c>
      <c r="D46" s="334">
        <v>0</v>
      </c>
      <c r="E46" s="335">
        <v>0</v>
      </c>
      <c r="F46" s="335">
        <v>0</v>
      </c>
      <c r="G46" s="335">
        <v>0</v>
      </c>
      <c r="H46" s="335">
        <v>0</v>
      </c>
      <c r="I46" s="335">
        <v>0</v>
      </c>
      <c r="J46" s="335">
        <v>0</v>
      </c>
      <c r="K46" s="335">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34">
        <f t="shared" si="1"/>
        <v>0</v>
      </c>
      <c r="AC46" s="334">
        <v>0</v>
      </c>
    </row>
    <row r="47" spans="1:29" ht="31.5" x14ac:dyDescent="0.25">
      <c r="A47" s="85" t="s">
        <v>158</v>
      </c>
      <c r="B47" s="56" t="s">
        <v>157</v>
      </c>
      <c r="C47" s="334">
        <v>0</v>
      </c>
      <c r="D47" s="334">
        <v>0</v>
      </c>
      <c r="E47" s="335">
        <v>0</v>
      </c>
      <c r="F47" s="335">
        <v>0</v>
      </c>
      <c r="G47" s="335">
        <v>0</v>
      </c>
      <c r="H47" s="335">
        <v>0</v>
      </c>
      <c r="I47" s="335">
        <v>0</v>
      </c>
      <c r="J47" s="335">
        <v>0</v>
      </c>
      <c r="K47" s="335">
        <v>0</v>
      </c>
      <c r="L47" s="335">
        <v>0</v>
      </c>
      <c r="M47" s="335">
        <v>0</v>
      </c>
      <c r="N47" s="335">
        <v>0</v>
      </c>
      <c r="O47" s="335">
        <v>0</v>
      </c>
      <c r="P47" s="335">
        <v>0</v>
      </c>
      <c r="Q47" s="335">
        <v>0</v>
      </c>
      <c r="R47" s="335">
        <v>0</v>
      </c>
      <c r="S47" s="335">
        <v>0</v>
      </c>
      <c r="T47" s="335">
        <v>0</v>
      </c>
      <c r="U47" s="335">
        <v>0</v>
      </c>
      <c r="V47" s="335">
        <v>0</v>
      </c>
      <c r="W47" s="335">
        <v>0</v>
      </c>
      <c r="X47" s="335">
        <v>0</v>
      </c>
      <c r="Y47" s="335">
        <v>0</v>
      </c>
      <c r="Z47" s="335">
        <v>0</v>
      </c>
      <c r="AA47" s="335">
        <v>0</v>
      </c>
      <c r="AB47" s="334">
        <f t="shared" si="1"/>
        <v>0</v>
      </c>
      <c r="AC47" s="334">
        <v>0</v>
      </c>
    </row>
    <row r="48" spans="1:29" ht="31.5" x14ac:dyDescent="0.25">
      <c r="A48" s="85" t="s">
        <v>156</v>
      </c>
      <c r="B48" s="56" t="s">
        <v>155</v>
      </c>
      <c r="C48" s="334">
        <v>0</v>
      </c>
      <c r="D48" s="334">
        <v>0</v>
      </c>
      <c r="E48" s="335">
        <v>0</v>
      </c>
      <c r="F48" s="335">
        <v>0</v>
      </c>
      <c r="G48" s="335">
        <v>0</v>
      </c>
      <c r="H48" s="335">
        <v>0</v>
      </c>
      <c r="I48" s="335">
        <v>0</v>
      </c>
      <c r="J48" s="335">
        <v>0</v>
      </c>
      <c r="K48" s="335">
        <v>0</v>
      </c>
      <c r="L48" s="335">
        <v>0</v>
      </c>
      <c r="M48" s="335">
        <v>0</v>
      </c>
      <c r="N48" s="335">
        <v>0</v>
      </c>
      <c r="O48" s="335">
        <v>0</v>
      </c>
      <c r="P48" s="335">
        <v>0</v>
      </c>
      <c r="Q48" s="335">
        <v>0</v>
      </c>
      <c r="R48" s="335">
        <v>0</v>
      </c>
      <c r="S48" s="335">
        <v>0</v>
      </c>
      <c r="T48" s="335">
        <v>0</v>
      </c>
      <c r="U48" s="335">
        <v>0</v>
      </c>
      <c r="V48" s="335">
        <v>0</v>
      </c>
      <c r="W48" s="335">
        <v>0</v>
      </c>
      <c r="X48" s="335">
        <v>0</v>
      </c>
      <c r="Y48" s="335">
        <v>0</v>
      </c>
      <c r="Z48" s="335">
        <v>0</v>
      </c>
      <c r="AA48" s="335">
        <v>0</v>
      </c>
      <c r="AB48" s="334">
        <f t="shared" si="1"/>
        <v>0</v>
      </c>
      <c r="AC48" s="334">
        <v>0</v>
      </c>
    </row>
    <row r="49" spans="1:29" x14ac:dyDescent="0.25">
      <c r="A49" s="85" t="s">
        <v>154</v>
      </c>
      <c r="B49" s="56" t="s">
        <v>153</v>
      </c>
      <c r="C49" s="334">
        <v>0</v>
      </c>
      <c r="D49" s="334">
        <v>0</v>
      </c>
      <c r="E49" s="335">
        <v>0</v>
      </c>
      <c r="F49" s="335">
        <v>0</v>
      </c>
      <c r="G49" s="335">
        <v>0</v>
      </c>
      <c r="H49" s="335">
        <v>0</v>
      </c>
      <c r="I49" s="335">
        <v>0</v>
      </c>
      <c r="J49" s="335">
        <v>0</v>
      </c>
      <c r="K49" s="335">
        <v>0</v>
      </c>
      <c r="L49" s="335">
        <v>0</v>
      </c>
      <c r="M49" s="335">
        <v>0</v>
      </c>
      <c r="N49" s="335">
        <v>0</v>
      </c>
      <c r="O49" s="335">
        <v>0</v>
      </c>
      <c r="P49" s="335">
        <v>0</v>
      </c>
      <c r="Q49" s="335">
        <v>0</v>
      </c>
      <c r="R49" s="335">
        <v>0</v>
      </c>
      <c r="S49" s="335">
        <v>0</v>
      </c>
      <c r="T49" s="335">
        <v>0</v>
      </c>
      <c r="U49" s="335">
        <v>0</v>
      </c>
      <c r="V49" s="335">
        <v>0</v>
      </c>
      <c r="W49" s="335">
        <v>0</v>
      </c>
      <c r="X49" s="335">
        <v>0</v>
      </c>
      <c r="Y49" s="335">
        <v>0</v>
      </c>
      <c r="Z49" s="335">
        <v>0</v>
      </c>
      <c r="AA49" s="335">
        <v>0</v>
      </c>
      <c r="AB49" s="334">
        <f t="shared" si="1"/>
        <v>0</v>
      </c>
      <c r="AC49" s="334">
        <v>0</v>
      </c>
    </row>
    <row r="50" spans="1:29" ht="18.75" x14ac:dyDescent="0.25">
      <c r="A50" s="85" t="s">
        <v>152</v>
      </c>
      <c r="B50" s="84" t="s">
        <v>151</v>
      </c>
      <c r="C50" s="334">
        <v>0</v>
      </c>
      <c r="D50" s="334">
        <v>0</v>
      </c>
      <c r="E50" s="335">
        <v>0</v>
      </c>
      <c r="F50" s="335">
        <v>0</v>
      </c>
      <c r="G50" s="335">
        <v>0</v>
      </c>
      <c r="H50" s="335">
        <v>0</v>
      </c>
      <c r="I50" s="335">
        <v>0</v>
      </c>
      <c r="J50" s="335">
        <v>0</v>
      </c>
      <c r="K50" s="335">
        <v>0</v>
      </c>
      <c r="L50" s="335">
        <v>0</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34">
        <f t="shared" si="1"/>
        <v>0</v>
      </c>
      <c r="AC50" s="334">
        <v>0</v>
      </c>
    </row>
    <row r="51" spans="1:29" ht="35.25" customHeight="1" x14ac:dyDescent="0.25">
      <c r="A51" s="88" t="s">
        <v>60</v>
      </c>
      <c r="B51" s="87" t="s">
        <v>150</v>
      </c>
      <c r="C51" s="334">
        <v>0</v>
      </c>
      <c r="D51" s="334">
        <v>0</v>
      </c>
      <c r="E51" s="334">
        <v>0</v>
      </c>
      <c r="F51" s="334">
        <v>0</v>
      </c>
      <c r="G51" s="334">
        <v>0</v>
      </c>
      <c r="H51" s="334">
        <v>0</v>
      </c>
      <c r="I51" s="334">
        <v>0</v>
      </c>
      <c r="J51" s="334">
        <v>0</v>
      </c>
      <c r="K51" s="334">
        <v>0</v>
      </c>
      <c r="L51" s="334">
        <v>0</v>
      </c>
      <c r="M51" s="334">
        <v>0</v>
      </c>
      <c r="N51" s="334">
        <v>0</v>
      </c>
      <c r="O51" s="334">
        <v>0</v>
      </c>
      <c r="P51" s="334">
        <v>0</v>
      </c>
      <c r="Q51" s="334">
        <v>0</v>
      </c>
      <c r="R51" s="334">
        <v>0</v>
      </c>
      <c r="S51" s="334">
        <v>0</v>
      </c>
      <c r="T51" s="334">
        <v>0</v>
      </c>
      <c r="U51" s="334">
        <v>0</v>
      </c>
      <c r="V51" s="334">
        <v>0</v>
      </c>
      <c r="W51" s="334">
        <v>0</v>
      </c>
      <c r="X51" s="334">
        <v>0</v>
      </c>
      <c r="Y51" s="334">
        <v>0</v>
      </c>
      <c r="Z51" s="334">
        <v>0</v>
      </c>
      <c r="AA51" s="334">
        <v>0</v>
      </c>
      <c r="AB51" s="334">
        <f t="shared" si="1"/>
        <v>0</v>
      </c>
      <c r="AC51" s="336">
        <v>0</v>
      </c>
    </row>
    <row r="52" spans="1:29" x14ac:dyDescent="0.25">
      <c r="A52" s="85" t="s">
        <v>149</v>
      </c>
      <c r="B52" s="56" t="s">
        <v>148</v>
      </c>
      <c r="C52" s="335">
        <v>0</v>
      </c>
      <c r="D52" s="334">
        <v>0</v>
      </c>
      <c r="E52" s="335">
        <v>0</v>
      </c>
      <c r="F52" s="335">
        <v>0</v>
      </c>
      <c r="G52" s="335">
        <v>0</v>
      </c>
      <c r="H52" s="335">
        <v>0</v>
      </c>
      <c r="I52" s="335">
        <v>0</v>
      </c>
      <c r="J52" s="335">
        <v>1.4760000000000001E-2</v>
      </c>
      <c r="K52" s="335">
        <v>0</v>
      </c>
      <c r="L52" s="335">
        <v>0</v>
      </c>
      <c r="M52" s="335">
        <v>0</v>
      </c>
      <c r="N52" s="334">
        <v>0</v>
      </c>
      <c r="O52" s="335">
        <v>0</v>
      </c>
      <c r="P52" s="335">
        <v>0</v>
      </c>
      <c r="Q52" s="335">
        <v>0</v>
      </c>
      <c r="R52" s="335">
        <v>0</v>
      </c>
      <c r="S52" s="335">
        <v>0</v>
      </c>
      <c r="T52" s="335">
        <v>0</v>
      </c>
      <c r="U52" s="335">
        <v>0</v>
      </c>
      <c r="V52" s="335">
        <v>0</v>
      </c>
      <c r="W52" s="335">
        <v>0</v>
      </c>
      <c r="X52" s="335">
        <v>0</v>
      </c>
      <c r="Y52" s="335">
        <v>0</v>
      </c>
      <c r="Z52" s="335">
        <v>0</v>
      </c>
      <c r="AA52" s="335">
        <v>0</v>
      </c>
      <c r="AB52" s="334">
        <f t="shared" si="1"/>
        <v>0</v>
      </c>
      <c r="AC52" s="334">
        <v>0</v>
      </c>
    </row>
    <row r="53" spans="1:29" x14ac:dyDescent="0.25">
      <c r="A53" s="85" t="s">
        <v>147</v>
      </c>
      <c r="B53" s="56" t="s">
        <v>141</v>
      </c>
      <c r="C53" s="334">
        <v>0</v>
      </c>
      <c r="D53" s="334">
        <v>0</v>
      </c>
      <c r="E53" s="335">
        <v>0</v>
      </c>
      <c r="F53" s="335">
        <v>0</v>
      </c>
      <c r="G53" s="335">
        <v>0</v>
      </c>
      <c r="H53" s="335">
        <v>0</v>
      </c>
      <c r="I53" s="335">
        <v>0</v>
      </c>
      <c r="J53" s="335">
        <v>0</v>
      </c>
      <c r="K53" s="335">
        <v>0</v>
      </c>
      <c r="L53" s="335">
        <v>0</v>
      </c>
      <c r="M53" s="335">
        <v>0</v>
      </c>
      <c r="N53" s="335">
        <v>0</v>
      </c>
      <c r="O53" s="335">
        <v>0</v>
      </c>
      <c r="P53" s="335">
        <v>0</v>
      </c>
      <c r="Q53" s="335">
        <v>0</v>
      </c>
      <c r="R53" s="335">
        <v>0</v>
      </c>
      <c r="S53" s="335">
        <v>0</v>
      </c>
      <c r="T53" s="335">
        <v>0</v>
      </c>
      <c r="U53" s="335">
        <v>0</v>
      </c>
      <c r="V53" s="335">
        <v>0</v>
      </c>
      <c r="W53" s="335">
        <v>0</v>
      </c>
      <c r="X53" s="335">
        <v>0</v>
      </c>
      <c r="Y53" s="335">
        <v>0</v>
      </c>
      <c r="Z53" s="335">
        <v>0</v>
      </c>
      <c r="AA53" s="335">
        <v>0</v>
      </c>
      <c r="AB53" s="334">
        <f t="shared" si="1"/>
        <v>0</v>
      </c>
      <c r="AC53" s="334">
        <v>0</v>
      </c>
    </row>
    <row r="54" spans="1:29" x14ac:dyDescent="0.25">
      <c r="A54" s="85" t="s">
        <v>146</v>
      </c>
      <c r="B54" s="84" t="s">
        <v>140</v>
      </c>
      <c r="C54" s="334">
        <v>0</v>
      </c>
      <c r="D54" s="334">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4">
        <f t="shared" si="1"/>
        <v>0</v>
      </c>
      <c r="AC54" s="334">
        <v>0</v>
      </c>
    </row>
    <row r="55" spans="1:29" x14ac:dyDescent="0.25">
      <c r="A55" s="85" t="s">
        <v>145</v>
      </c>
      <c r="B55" s="84" t="s">
        <v>139</v>
      </c>
      <c r="C55" s="334">
        <v>0</v>
      </c>
      <c r="D55" s="334">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4">
        <f t="shared" si="1"/>
        <v>0</v>
      </c>
      <c r="AC55" s="334">
        <v>0</v>
      </c>
    </row>
    <row r="56" spans="1:29" x14ac:dyDescent="0.25">
      <c r="A56" s="85" t="s">
        <v>144</v>
      </c>
      <c r="B56" s="84" t="s">
        <v>138</v>
      </c>
      <c r="C56" s="334">
        <v>0</v>
      </c>
      <c r="D56" s="334">
        <v>0</v>
      </c>
      <c r="E56" s="335">
        <v>0</v>
      </c>
      <c r="F56" s="335">
        <v>0</v>
      </c>
      <c r="G56" s="335">
        <v>0</v>
      </c>
      <c r="H56" s="335">
        <v>0</v>
      </c>
      <c r="I56" s="335">
        <v>0</v>
      </c>
      <c r="J56" s="335">
        <v>0</v>
      </c>
      <c r="K56" s="335">
        <v>0</v>
      </c>
      <c r="L56" s="335">
        <v>0</v>
      </c>
      <c r="M56" s="335">
        <v>0</v>
      </c>
      <c r="N56" s="335">
        <v>0</v>
      </c>
      <c r="O56" s="335">
        <v>0</v>
      </c>
      <c r="P56" s="335">
        <v>0</v>
      </c>
      <c r="Q56" s="335">
        <v>0</v>
      </c>
      <c r="R56" s="335">
        <v>0</v>
      </c>
      <c r="S56" s="335">
        <v>0</v>
      </c>
      <c r="T56" s="335">
        <v>0</v>
      </c>
      <c r="U56" s="335">
        <v>0</v>
      </c>
      <c r="V56" s="335">
        <v>0</v>
      </c>
      <c r="W56" s="335">
        <v>0</v>
      </c>
      <c r="X56" s="335">
        <v>0</v>
      </c>
      <c r="Y56" s="335">
        <v>0</v>
      </c>
      <c r="Z56" s="335">
        <v>0</v>
      </c>
      <c r="AA56" s="335">
        <v>0</v>
      </c>
      <c r="AB56" s="334">
        <f t="shared" si="1"/>
        <v>0</v>
      </c>
      <c r="AC56" s="334">
        <v>0</v>
      </c>
    </row>
    <row r="57" spans="1:29" ht="18.75" x14ac:dyDescent="0.25">
      <c r="A57" s="85" t="s">
        <v>143</v>
      </c>
      <c r="B57" s="84" t="s">
        <v>137</v>
      </c>
      <c r="C57" s="334">
        <v>0</v>
      </c>
      <c r="D57" s="334">
        <v>0</v>
      </c>
      <c r="E57" s="335">
        <v>0</v>
      </c>
      <c r="F57" s="335">
        <v>0</v>
      </c>
      <c r="G57" s="335">
        <v>0</v>
      </c>
      <c r="H57" s="335">
        <v>0</v>
      </c>
      <c r="I57" s="335">
        <v>0</v>
      </c>
      <c r="J57" s="335">
        <v>0</v>
      </c>
      <c r="K57" s="335">
        <v>0</v>
      </c>
      <c r="L57" s="335">
        <v>0</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34">
        <f t="shared" si="1"/>
        <v>0</v>
      </c>
      <c r="AC57" s="334">
        <v>0</v>
      </c>
    </row>
    <row r="58" spans="1:29" ht="36.75" customHeight="1" x14ac:dyDescent="0.25">
      <c r="A58" s="88" t="s">
        <v>59</v>
      </c>
      <c r="B58" s="109" t="s">
        <v>243</v>
      </c>
      <c r="C58" s="334">
        <v>0</v>
      </c>
      <c r="D58" s="334">
        <v>0</v>
      </c>
      <c r="E58" s="334">
        <v>0</v>
      </c>
      <c r="F58" s="334">
        <v>0</v>
      </c>
      <c r="G58" s="334">
        <v>0</v>
      </c>
      <c r="H58" s="334">
        <v>0</v>
      </c>
      <c r="I58" s="334">
        <v>0</v>
      </c>
      <c r="J58" s="334">
        <v>0</v>
      </c>
      <c r="K58" s="334">
        <v>0</v>
      </c>
      <c r="L58" s="334">
        <v>0</v>
      </c>
      <c r="M58" s="334">
        <v>0</v>
      </c>
      <c r="N58" s="334">
        <v>0</v>
      </c>
      <c r="O58" s="334">
        <v>0</v>
      </c>
      <c r="P58" s="334">
        <v>0</v>
      </c>
      <c r="Q58" s="334">
        <v>0</v>
      </c>
      <c r="R58" s="334">
        <v>0</v>
      </c>
      <c r="S58" s="334">
        <v>0</v>
      </c>
      <c r="T58" s="334">
        <v>0</v>
      </c>
      <c r="U58" s="334">
        <v>0</v>
      </c>
      <c r="V58" s="334">
        <v>0</v>
      </c>
      <c r="W58" s="334">
        <v>0</v>
      </c>
      <c r="X58" s="334">
        <v>0</v>
      </c>
      <c r="Y58" s="334">
        <v>0</v>
      </c>
      <c r="Z58" s="334">
        <v>0</v>
      </c>
      <c r="AA58" s="334">
        <v>0</v>
      </c>
      <c r="AB58" s="334">
        <f t="shared" si="1"/>
        <v>0</v>
      </c>
      <c r="AC58" s="336">
        <v>0</v>
      </c>
    </row>
    <row r="59" spans="1:29" x14ac:dyDescent="0.25">
      <c r="A59" s="88" t="s">
        <v>57</v>
      </c>
      <c r="B59" s="87" t="s">
        <v>142</v>
      </c>
      <c r="C59" s="334">
        <v>0</v>
      </c>
      <c r="D59" s="334">
        <v>0</v>
      </c>
      <c r="E59" s="334">
        <v>0</v>
      </c>
      <c r="F59" s="334">
        <v>0</v>
      </c>
      <c r="G59" s="334">
        <v>0</v>
      </c>
      <c r="H59" s="334">
        <v>0</v>
      </c>
      <c r="I59" s="334">
        <v>0</v>
      </c>
      <c r="J59" s="334">
        <v>0</v>
      </c>
      <c r="K59" s="334">
        <v>0</v>
      </c>
      <c r="L59" s="334">
        <v>0</v>
      </c>
      <c r="M59" s="334">
        <v>0</v>
      </c>
      <c r="N59" s="334">
        <v>0</v>
      </c>
      <c r="O59" s="334">
        <v>0</v>
      </c>
      <c r="P59" s="334">
        <v>0</v>
      </c>
      <c r="Q59" s="334">
        <v>0</v>
      </c>
      <c r="R59" s="334">
        <v>0</v>
      </c>
      <c r="S59" s="334">
        <v>0</v>
      </c>
      <c r="T59" s="334">
        <v>0</v>
      </c>
      <c r="U59" s="334">
        <v>0</v>
      </c>
      <c r="V59" s="334">
        <v>0</v>
      </c>
      <c r="W59" s="334">
        <v>0</v>
      </c>
      <c r="X59" s="334">
        <v>0</v>
      </c>
      <c r="Y59" s="334">
        <v>0</v>
      </c>
      <c r="Z59" s="334">
        <v>0</v>
      </c>
      <c r="AA59" s="334">
        <v>0</v>
      </c>
      <c r="AB59" s="334">
        <f t="shared" si="1"/>
        <v>0</v>
      </c>
      <c r="AC59" s="336">
        <v>0</v>
      </c>
    </row>
    <row r="60" spans="1:29" x14ac:dyDescent="0.25">
      <c r="A60" s="85" t="s">
        <v>237</v>
      </c>
      <c r="B60" s="86" t="s">
        <v>163</v>
      </c>
      <c r="C60" s="334">
        <v>0</v>
      </c>
      <c r="D60" s="334">
        <v>0</v>
      </c>
      <c r="E60" s="335">
        <v>0</v>
      </c>
      <c r="F60" s="335">
        <v>0</v>
      </c>
      <c r="G60" s="335">
        <v>0</v>
      </c>
      <c r="H60" s="335">
        <v>0</v>
      </c>
      <c r="I60" s="335">
        <v>0</v>
      </c>
      <c r="J60" s="335">
        <v>0</v>
      </c>
      <c r="K60" s="335">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34">
        <f t="shared" si="1"/>
        <v>0</v>
      </c>
      <c r="AC60" s="334">
        <v>0</v>
      </c>
    </row>
    <row r="61" spans="1:29" x14ac:dyDescent="0.25">
      <c r="A61" s="85" t="s">
        <v>238</v>
      </c>
      <c r="B61" s="86" t="s">
        <v>161</v>
      </c>
      <c r="C61" s="334">
        <v>0</v>
      </c>
      <c r="D61" s="334">
        <v>0</v>
      </c>
      <c r="E61" s="335">
        <v>0</v>
      </c>
      <c r="F61" s="335">
        <v>0</v>
      </c>
      <c r="G61" s="335">
        <v>0</v>
      </c>
      <c r="H61" s="335">
        <v>0</v>
      </c>
      <c r="I61" s="335">
        <v>0</v>
      </c>
      <c r="J61" s="335">
        <v>0</v>
      </c>
      <c r="K61" s="335">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34">
        <f t="shared" si="1"/>
        <v>0</v>
      </c>
      <c r="AC61" s="334">
        <v>0</v>
      </c>
    </row>
    <row r="62" spans="1:29" x14ac:dyDescent="0.25">
      <c r="A62" s="85" t="s">
        <v>239</v>
      </c>
      <c r="B62" s="86" t="s">
        <v>159</v>
      </c>
      <c r="C62" s="334">
        <v>0</v>
      </c>
      <c r="D62" s="334">
        <v>0</v>
      </c>
      <c r="E62" s="335">
        <v>0</v>
      </c>
      <c r="F62" s="335">
        <v>0</v>
      </c>
      <c r="G62" s="335">
        <v>0</v>
      </c>
      <c r="H62" s="335">
        <v>0</v>
      </c>
      <c r="I62" s="335">
        <v>0</v>
      </c>
      <c r="J62" s="335">
        <v>0</v>
      </c>
      <c r="K62" s="335">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34">
        <f t="shared" si="1"/>
        <v>0</v>
      </c>
      <c r="AC62" s="334">
        <v>0</v>
      </c>
    </row>
    <row r="63" spans="1:29" x14ac:dyDescent="0.25">
      <c r="A63" s="85" t="s">
        <v>240</v>
      </c>
      <c r="B63" s="86" t="s">
        <v>242</v>
      </c>
      <c r="C63" s="334">
        <v>0</v>
      </c>
      <c r="D63" s="334">
        <v>0</v>
      </c>
      <c r="E63" s="335">
        <v>0</v>
      </c>
      <c r="F63" s="335">
        <v>0</v>
      </c>
      <c r="G63" s="335">
        <v>0</v>
      </c>
      <c r="H63" s="335">
        <v>0</v>
      </c>
      <c r="I63" s="335">
        <v>0</v>
      </c>
      <c r="J63" s="335">
        <v>0</v>
      </c>
      <c r="K63" s="335">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34">
        <f t="shared" si="1"/>
        <v>0</v>
      </c>
      <c r="AC63" s="334">
        <v>0</v>
      </c>
    </row>
    <row r="64" spans="1:29" ht="18.75" x14ac:dyDescent="0.25">
      <c r="A64" s="85" t="s">
        <v>241</v>
      </c>
      <c r="B64" s="84" t="s">
        <v>137</v>
      </c>
      <c r="C64" s="334">
        <v>0</v>
      </c>
      <c r="D64" s="334">
        <v>0</v>
      </c>
      <c r="E64" s="335">
        <v>0</v>
      </c>
      <c r="F64" s="335">
        <v>0</v>
      </c>
      <c r="G64" s="335">
        <v>0</v>
      </c>
      <c r="H64" s="335">
        <v>0</v>
      </c>
      <c r="I64" s="335">
        <v>0</v>
      </c>
      <c r="J64" s="335">
        <v>0</v>
      </c>
      <c r="K64" s="335">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34">
        <f t="shared" si="1"/>
        <v>0</v>
      </c>
      <c r="AC64" s="334">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30"/>
      <c r="C66" s="430"/>
      <c r="D66" s="430"/>
      <c r="E66" s="430"/>
      <c r="F66" s="430"/>
      <c r="G66" s="430"/>
      <c r="H66" s="430"/>
      <c r="I66" s="430"/>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1"/>
      <c r="C68" s="431"/>
      <c r="D68" s="431"/>
      <c r="E68" s="431"/>
      <c r="F68" s="431"/>
      <c r="G68" s="431"/>
      <c r="H68" s="431"/>
      <c r="I68" s="431"/>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0"/>
      <c r="C70" s="430"/>
      <c r="D70" s="430"/>
      <c r="E70" s="430"/>
      <c r="F70" s="430"/>
      <c r="G70" s="430"/>
      <c r="H70" s="430"/>
      <c r="I70" s="430"/>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30"/>
      <c r="C72" s="430"/>
      <c r="D72" s="430"/>
      <c r="E72" s="430"/>
      <c r="F72" s="430"/>
      <c r="G72" s="430"/>
      <c r="H72" s="430"/>
      <c r="I72" s="430"/>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31"/>
      <c r="C73" s="431"/>
      <c r="D73" s="431"/>
      <c r="E73" s="431"/>
      <c r="F73" s="431"/>
      <c r="G73" s="431"/>
      <c r="H73" s="431"/>
      <c r="I73" s="431"/>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30"/>
      <c r="C74" s="430"/>
      <c r="D74" s="430"/>
      <c r="E74" s="430"/>
      <c r="F74" s="430"/>
      <c r="G74" s="430"/>
      <c r="H74" s="430"/>
      <c r="I74" s="430"/>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8"/>
      <c r="C75" s="428"/>
      <c r="D75" s="428"/>
      <c r="E75" s="428"/>
      <c r="F75" s="428"/>
      <c r="G75" s="428"/>
      <c r="H75" s="428"/>
      <c r="I75" s="428"/>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9"/>
      <c r="C77" s="429"/>
      <c r="D77" s="429"/>
      <c r="E77" s="429"/>
      <c r="F77" s="429"/>
      <c r="G77" s="429"/>
      <c r="H77" s="429"/>
      <c r="I77" s="429"/>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7" priority="8" operator="notEqual">
      <formula>0</formula>
    </cfRule>
  </conditionalFormatting>
  <conditionalFormatting sqref="H24:J26 H27:I29 H55:AA64 M52:AA52 H30:J54 L53:AA54 L24:AA51">
    <cfRule type="cellIs" dxfId="6" priority="7" operator="notEqual">
      <formula>0</formula>
    </cfRule>
  </conditionalFormatting>
  <conditionalFormatting sqref="C24:F64">
    <cfRule type="cellIs" dxfId="5" priority="6" operator="notEqual">
      <formula>0</formula>
    </cfRule>
  </conditionalFormatting>
  <conditionalFormatting sqref="J27:J29">
    <cfRule type="cellIs" dxfId="4" priority="5" operator="notEqual">
      <formula>0</formula>
    </cfRule>
  </conditionalFormatting>
  <conditionalFormatting sqref="AB24:AC64">
    <cfRule type="cellIs" dxfId="3" priority="4" operator="notEqual">
      <formula>0</formula>
    </cfRule>
  </conditionalFormatting>
  <conditionalFormatting sqref="L52">
    <cfRule type="cellIs" dxfId="2" priority="3" operator="notEqual">
      <formula>0</formula>
    </cfRule>
  </conditionalFormatting>
  <conditionalFormatting sqref="K53:K54 K24:K51">
    <cfRule type="cellIs" dxfId="1" priority="2" operator="notEqual">
      <formula>0</formula>
    </cfRule>
  </conditionalFormatting>
  <conditionalFormatting sqref="K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75" x14ac:dyDescent="0.3">
      <c r="AV6" s="15"/>
    </row>
    <row r="7" spans="1:48" ht="18.75" x14ac:dyDescent="0.25">
      <c r="A7" s="356" t="s">
        <v>10</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53" t="s">
        <v>9</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x14ac:dyDescent="0.25">
      <c r="A12" s="360" t="str">
        <f>'1. паспорт местоположение'!A12:C12</f>
        <v>G_140-15</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row>
    <row r="13" spans="1:48" ht="15.75" x14ac:dyDescent="0.25">
      <c r="A13" s="353" t="s">
        <v>8</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x14ac:dyDescent="0.25">
      <c r="A15" s="360" t="str">
        <f>'1. паспорт местоположение'!A15</f>
        <v>Земельный участок п.Кутузово Гурьевский р-н приобретенный у гр.Савченко Ю.В.</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53" t="s">
        <v>7</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26" customFormat="1"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s="26" customFormat="1" x14ac:dyDescent="0.25">
      <c r="A21" s="459" t="s">
        <v>535</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50" t="s">
        <v>53</v>
      </c>
      <c r="B22" s="461" t="s">
        <v>25</v>
      </c>
      <c r="C22" s="450" t="s">
        <v>52</v>
      </c>
      <c r="D22" s="450" t="s">
        <v>51</v>
      </c>
      <c r="E22" s="464" t="s">
        <v>546</v>
      </c>
      <c r="F22" s="465"/>
      <c r="G22" s="465"/>
      <c r="H22" s="465"/>
      <c r="I22" s="465"/>
      <c r="J22" s="465"/>
      <c r="K22" s="465"/>
      <c r="L22" s="466"/>
      <c r="M22" s="450" t="s">
        <v>50</v>
      </c>
      <c r="N22" s="450" t="s">
        <v>49</v>
      </c>
      <c r="O22" s="450" t="s">
        <v>48</v>
      </c>
      <c r="P22" s="445" t="s">
        <v>273</v>
      </c>
      <c r="Q22" s="445" t="s">
        <v>47</v>
      </c>
      <c r="R22" s="445" t="s">
        <v>46</v>
      </c>
      <c r="S22" s="445" t="s">
        <v>45</v>
      </c>
      <c r="T22" s="445"/>
      <c r="U22" s="467" t="s">
        <v>44</v>
      </c>
      <c r="V22" s="467" t="s">
        <v>43</v>
      </c>
      <c r="W22" s="445" t="s">
        <v>42</v>
      </c>
      <c r="X22" s="445" t="s">
        <v>41</v>
      </c>
      <c r="Y22" s="445" t="s">
        <v>40</v>
      </c>
      <c r="Z22" s="452" t="s">
        <v>39</v>
      </c>
      <c r="AA22" s="445" t="s">
        <v>38</v>
      </c>
      <c r="AB22" s="445" t="s">
        <v>37</v>
      </c>
      <c r="AC22" s="445" t="s">
        <v>36</v>
      </c>
      <c r="AD22" s="445" t="s">
        <v>35</v>
      </c>
      <c r="AE22" s="445" t="s">
        <v>34</v>
      </c>
      <c r="AF22" s="445" t="s">
        <v>33</v>
      </c>
      <c r="AG22" s="445"/>
      <c r="AH22" s="445"/>
      <c r="AI22" s="445"/>
      <c r="AJ22" s="445"/>
      <c r="AK22" s="445"/>
      <c r="AL22" s="445" t="s">
        <v>32</v>
      </c>
      <c r="AM22" s="445"/>
      <c r="AN22" s="445"/>
      <c r="AO22" s="445"/>
      <c r="AP22" s="445" t="s">
        <v>31</v>
      </c>
      <c r="AQ22" s="445"/>
      <c r="AR22" s="445" t="s">
        <v>30</v>
      </c>
      <c r="AS22" s="445" t="s">
        <v>29</v>
      </c>
      <c r="AT22" s="445" t="s">
        <v>28</v>
      </c>
      <c r="AU22" s="445" t="s">
        <v>27</v>
      </c>
      <c r="AV22" s="453" t="s">
        <v>26</v>
      </c>
    </row>
    <row r="23" spans="1:48" s="26" customFormat="1" ht="64.5" customHeight="1" x14ac:dyDescent="0.25">
      <c r="A23" s="460"/>
      <c r="B23" s="462"/>
      <c r="C23" s="460"/>
      <c r="D23" s="460"/>
      <c r="E23" s="455" t="s">
        <v>24</v>
      </c>
      <c r="F23" s="446" t="s">
        <v>141</v>
      </c>
      <c r="G23" s="446" t="s">
        <v>140</v>
      </c>
      <c r="H23" s="446" t="s">
        <v>139</v>
      </c>
      <c r="I23" s="448" t="s">
        <v>454</v>
      </c>
      <c r="J23" s="448" t="s">
        <v>455</v>
      </c>
      <c r="K23" s="448" t="s">
        <v>456</v>
      </c>
      <c r="L23" s="446" t="s">
        <v>81</v>
      </c>
      <c r="M23" s="460"/>
      <c r="N23" s="460"/>
      <c r="O23" s="460"/>
      <c r="P23" s="445"/>
      <c r="Q23" s="445"/>
      <c r="R23" s="445"/>
      <c r="S23" s="457" t="s">
        <v>3</v>
      </c>
      <c r="T23" s="457" t="s">
        <v>12</v>
      </c>
      <c r="U23" s="467"/>
      <c r="V23" s="467"/>
      <c r="W23" s="445"/>
      <c r="X23" s="445"/>
      <c r="Y23" s="445"/>
      <c r="Z23" s="445"/>
      <c r="AA23" s="445"/>
      <c r="AB23" s="445"/>
      <c r="AC23" s="445"/>
      <c r="AD23" s="445"/>
      <c r="AE23" s="445"/>
      <c r="AF23" s="445" t="s">
        <v>23</v>
      </c>
      <c r="AG23" s="445"/>
      <c r="AH23" s="445" t="s">
        <v>22</v>
      </c>
      <c r="AI23" s="445"/>
      <c r="AJ23" s="450" t="s">
        <v>21</v>
      </c>
      <c r="AK23" s="450" t="s">
        <v>20</v>
      </c>
      <c r="AL23" s="450" t="s">
        <v>19</v>
      </c>
      <c r="AM23" s="450" t="s">
        <v>18</v>
      </c>
      <c r="AN23" s="450" t="s">
        <v>17</v>
      </c>
      <c r="AO23" s="450" t="s">
        <v>16</v>
      </c>
      <c r="AP23" s="450" t="s">
        <v>15</v>
      </c>
      <c r="AQ23" s="468" t="s">
        <v>12</v>
      </c>
      <c r="AR23" s="445"/>
      <c r="AS23" s="445"/>
      <c r="AT23" s="445"/>
      <c r="AU23" s="445"/>
      <c r="AV23" s="454"/>
    </row>
    <row r="24" spans="1:48" s="26" customFormat="1" ht="96.75" customHeight="1" x14ac:dyDescent="0.25">
      <c r="A24" s="451"/>
      <c r="B24" s="463"/>
      <c r="C24" s="451"/>
      <c r="D24" s="451"/>
      <c r="E24" s="456"/>
      <c r="F24" s="447"/>
      <c r="G24" s="447"/>
      <c r="H24" s="447"/>
      <c r="I24" s="449"/>
      <c r="J24" s="449"/>
      <c r="K24" s="449"/>
      <c r="L24" s="447"/>
      <c r="M24" s="451"/>
      <c r="N24" s="451"/>
      <c r="O24" s="451"/>
      <c r="P24" s="445"/>
      <c r="Q24" s="445"/>
      <c r="R24" s="445"/>
      <c r="S24" s="458"/>
      <c r="T24" s="458"/>
      <c r="U24" s="467"/>
      <c r="V24" s="467"/>
      <c r="W24" s="445"/>
      <c r="X24" s="445"/>
      <c r="Y24" s="445"/>
      <c r="Z24" s="445"/>
      <c r="AA24" s="445"/>
      <c r="AB24" s="445"/>
      <c r="AC24" s="445"/>
      <c r="AD24" s="445"/>
      <c r="AE24" s="445"/>
      <c r="AF24" s="162" t="s">
        <v>14</v>
      </c>
      <c r="AG24" s="162" t="s">
        <v>13</v>
      </c>
      <c r="AH24" s="163" t="s">
        <v>3</v>
      </c>
      <c r="AI24" s="163" t="s">
        <v>12</v>
      </c>
      <c r="AJ24" s="451"/>
      <c r="AK24" s="451"/>
      <c r="AL24" s="451"/>
      <c r="AM24" s="451"/>
      <c r="AN24" s="451"/>
      <c r="AO24" s="451"/>
      <c r="AP24" s="451"/>
      <c r="AQ24" s="469"/>
      <c r="AR24" s="445"/>
      <c r="AS24" s="445"/>
      <c r="AT24" s="445"/>
      <c r="AU24" s="445"/>
      <c r="AV24" s="45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16" zoomScale="80" zoomScaleNormal="90" zoomScaleSheetLayoutView="80" workbookViewId="0">
      <selection activeCell="B30" sqref="B30"/>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5" t="s">
        <v>388</v>
      </c>
      <c r="B5" s="475"/>
      <c r="C5" s="93"/>
      <c r="D5" s="93"/>
      <c r="E5" s="93"/>
      <c r="F5" s="93"/>
      <c r="G5" s="93"/>
      <c r="H5" s="93"/>
    </row>
    <row r="6" spans="1:8" ht="18.75" x14ac:dyDescent="0.3">
      <c r="A6" s="167"/>
      <c r="B6" s="167"/>
      <c r="C6" s="167"/>
      <c r="D6" s="167"/>
      <c r="E6" s="167"/>
      <c r="F6" s="167"/>
      <c r="G6" s="167"/>
      <c r="H6" s="167"/>
    </row>
    <row r="7" spans="1:8" ht="18.75" x14ac:dyDescent="0.25">
      <c r="A7" s="356" t="s">
        <v>10</v>
      </c>
      <c r="B7" s="356"/>
      <c r="C7" s="166"/>
      <c r="D7" s="166"/>
      <c r="E7" s="166"/>
      <c r="F7" s="166"/>
      <c r="G7" s="166"/>
      <c r="H7" s="166"/>
    </row>
    <row r="8" spans="1:8" ht="18.75" x14ac:dyDescent="0.25">
      <c r="A8" s="166"/>
      <c r="B8" s="166"/>
      <c r="C8" s="166"/>
      <c r="D8" s="166"/>
      <c r="E8" s="166"/>
      <c r="F8" s="166"/>
      <c r="G8" s="166"/>
      <c r="H8" s="166"/>
    </row>
    <row r="9" spans="1:8" x14ac:dyDescent="0.25">
      <c r="A9" s="360" t="str">
        <f>'1. паспорт местоположение'!A9:C9</f>
        <v>Акционерное общество "Янтарьэнерго" ДЗО  ПАО "Россети"</v>
      </c>
      <c r="B9" s="360"/>
      <c r="C9" s="164"/>
      <c r="D9" s="164"/>
      <c r="E9" s="164"/>
      <c r="F9" s="164"/>
      <c r="G9" s="164"/>
      <c r="H9" s="164"/>
    </row>
    <row r="10" spans="1:8" x14ac:dyDescent="0.25">
      <c r="A10" s="353" t="s">
        <v>9</v>
      </c>
      <c r="B10" s="353"/>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360" t="str">
        <f>'1. паспорт местоположение'!A12:C12</f>
        <v>G_140-15</v>
      </c>
      <c r="B12" s="360"/>
      <c r="C12" s="164"/>
      <c r="D12" s="164"/>
      <c r="E12" s="164"/>
      <c r="F12" s="164"/>
      <c r="G12" s="164"/>
      <c r="H12" s="164"/>
    </row>
    <row r="13" spans="1:8" x14ac:dyDescent="0.25">
      <c r="A13" s="353" t="s">
        <v>8</v>
      </c>
      <c r="B13" s="353"/>
      <c r="C13" s="165"/>
      <c r="D13" s="165"/>
      <c r="E13" s="165"/>
      <c r="F13" s="165"/>
      <c r="G13" s="165"/>
      <c r="H13" s="165"/>
    </row>
    <row r="14" spans="1:8" ht="18.75" x14ac:dyDescent="0.25">
      <c r="A14" s="11"/>
      <c r="B14" s="11"/>
      <c r="C14" s="11"/>
      <c r="D14" s="11"/>
      <c r="E14" s="11"/>
      <c r="F14" s="11"/>
      <c r="G14" s="11"/>
      <c r="H14" s="11"/>
    </row>
    <row r="15" spans="1:8" x14ac:dyDescent="0.25">
      <c r="A15" s="360" t="str">
        <f>'1. паспорт местоположение'!A15:C15</f>
        <v>Земельный участок п.Кутузово Гурьевский р-н приобретенный у гр.Савченко Ю.В.</v>
      </c>
      <c r="B15" s="360"/>
      <c r="C15" s="164"/>
      <c r="D15" s="164"/>
      <c r="E15" s="164"/>
      <c r="F15" s="164"/>
      <c r="G15" s="164"/>
      <c r="H15" s="164"/>
    </row>
    <row r="16" spans="1:8" x14ac:dyDescent="0.25">
      <c r="A16" s="353" t="s">
        <v>7</v>
      </c>
      <c r="B16" s="353"/>
      <c r="C16" s="165"/>
      <c r="D16" s="165"/>
      <c r="E16" s="165"/>
      <c r="F16" s="165"/>
      <c r="G16" s="165"/>
      <c r="H16" s="165"/>
    </row>
    <row r="17" spans="1:2" x14ac:dyDescent="0.25">
      <c r="B17" s="135"/>
    </row>
    <row r="18" spans="1:2" ht="33.75" customHeight="1" x14ac:dyDescent="0.25">
      <c r="A18" s="473" t="s">
        <v>536</v>
      </c>
      <c r="B18" s="474"/>
    </row>
    <row r="19" spans="1:2" x14ac:dyDescent="0.25">
      <c r="B19" s="49"/>
    </row>
    <row r="20" spans="1:2" ht="16.5" thickBot="1" x14ac:dyDescent="0.3">
      <c r="B20" s="136"/>
    </row>
    <row r="21" spans="1:2" ht="49.5" customHeight="1" thickBot="1" x14ac:dyDescent="0.3">
      <c r="A21" s="137" t="s">
        <v>399</v>
      </c>
      <c r="B21" s="138" t="str">
        <f>A15</f>
        <v>Земельный участок п.Кутузово Гурьевский р-н приобретенный у гр.Савченко Ю.В.</v>
      </c>
    </row>
    <row r="22" spans="1:2" ht="16.5" thickBot="1" x14ac:dyDescent="0.3">
      <c r="A22" s="137" t="s">
        <v>400</v>
      </c>
      <c r="B22" s="138" t="str">
        <f>CONCATENATE('1. паспорт местоположение'!C26," ",'1. паспорт местоположение'!C27)</f>
        <v>Калининградская область п.Кутузово Гурьевский р-н</v>
      </c>
    </row>
    <row r="23" spans="1:2" ht="16.5" thickBot="1" x14ac:dyDescent="0.3">
      <c r="A23" s="137" t="s">
        <v>364</v>
      </c>
      <c r="B23" s="139" t="s">
        <v>624</v>
      </c>
    </row>
    <row r="24" spans="1:2" ht="16.5" thickBot="1" x14ac:dyDescent="0.3">
      <c r="A24" s="137" t="s">
        <v>401</v>
      </c>
      <c r="B24" s="139">
        <v>0</v>
      </c>
    </row>
    <row r="25" spans="1:2" ht="16.5" thickBot="1" x14ac:dyDescent="0.3">
      <c r="A25" s="140" t="s">
        <v>402</v>
      </c>
      <c r="B25" s="138" t="s">
        <v>403</v>
      </c>
    </row>
    <row r="26" spans="1:2" ht="16.5" thickBot="1" x14ac:dyDescent="0.3">
      <c r="A26" s="141" t="s">
        <v>404</v>
      </c>
      <c r="B26" s="29" t="s">
        <v>612</v>
      </c>
    </row>
    <row r="27" spans="1:2" ht="29.25" thickBot="1" x14ac:dyDescent="0.3">
      <c r="A27" s="148" t="s">
        <v>405</v>
      </c>
      <c r="B27" s="341">
        <v>0</v>
      </c>
    </row>
    <row r="28" spans="1:2" ht="16.5" thickBot="1" x14ac:dyDescent="0.3">
      <c r="A28" s="143" t="s">
        <v>406</v>
      </c>
      <c r="B28" s="143"/>
    </row>
    <row r="29" spans="1:2" ht="29.25" thickBot="1" x14ac:dyDescent="0.3">
      <c r="A29" s="149" t="s">
        <v>407</v>
      </c>
      <c r="B29" s="143"/>
    </row>
    <row r="30" spans="1:2" ht="29.25" thickBot="1" x14ac:dyDescent="0.3">
      <c r="A30" s="149" t="s">
        <v>408</v>
      </c>
      <c r="B30" s="345">
        <f>B32+B37+B42</f>
        <v>1.4760000000000001E-2</v>
      </c>
    </row>
    <row r="31" spans="1:2" ht="16.5" thickBot="1" x14ac:dyDescent="0.3">
      <c r="A31" s="143" t="s">
        <v>409</v>
      </c>
      <c r="B31" s="345"/>
    </row>
    <row r="32" spans="1:2" ht="29.25" thickBot="1" x14ac:dyDescent="0.3">
      <c r="A32" s="149" t="s">
        <v>410</v>
      </c>
      <c r="B32" s="345"/>
    </row>
    <row r="33" spans="1:2" ht="16.5" thickBot="1" x14ac:dyDescent="0.3">
      <c r="A33" s="143" t="s">
        <v>411</v>
      </c>
      <c r="B33" s="345"/>
    </row>
    <row r="34" spans="1:2" ht="16.5" thickBot="1" x14ac:dyDescent="0.3">
      <c r="A34" s="143" t="s">
        <v>412</v>
      </c>
      <c r="B34" s="345"/>
    </row>
    <row r="35" spans="1:2" ht="16.5" thickBot="1" x14ac:dyDescent="0.3">
      <c r="A35" s="143" t="s">
        <v>413</v>
      </c>
      <c r="B35" s="345"/>
    </row>
    <row r="36" spans="1:2" ht="16.5" thickBot="1" x14ac:dyDescent="0.3">
      <c r="A36" s="143" t="s">
        <v>414</v>
      </c>
      <c r="B36" s="345"/>
    </row>
    <row r="37" spans="1:2" ht="29.25" thickBot="1" x14ac:dyDescent="0.3">
      <c r="A37" s="149" t="s">
        <v>415</v>
      </c>
      <c r="B37" s="345"/>
    </row>
    <row r="38" spans="1:2" ht="16.5" thickBot="1" x14ac:dyDescent="0.3">
      <c r="A38" s="143" t="s">
        <v>411</v>
      </c>
      <c r="B38" s="345"/>
    </row>
    <row r="39" spans="1:2" ht="16.5" thickBot="1" x14ac:dyDescent="0.3">
      <c r="A39" s="143" t="s">
        <v>412</v>
      </c>
      <c r="B39" s="345"/>
    </row>
    <row r="40" spans="1:2" ht="16.5" thickBot="1" x14ac:dyDescent="0.3">
      <c r="A40" s="143" t="s">
        <v>413</v>
      </c>
      <c r="B40" s="345"/>
    </row>
    <row r="41" spans="1:2" ht="16.5" thickBot="1" x14ac:dyDescent="0.3">
      <c r="A41" s="143" t="s">
        <v>414</v>
      </c>
      <c r="B41" s="345"/>
    </row>
    <row r="42" spans="1:2" ht="29.25" thickBot="1" x14ac:dyDescent="0.3">
      <c r="A42" s="149" t="s">
        <v>416</v>
      </c>
      <c r="B42" s="345">
        <f>B43+B47</f>
        <v>1.4760000000000001E-2</v>
      </c>
    </row>
    <row r="43" spans="1:2" ht="30.75" thickBot="1" x14ac:dyDescent="0.3">
      <c r="A43" s="143" t="s">
        <v>629</v>
      </c>
      <c r="B43" s="345">
        <v>1.4760000000000001E-2</v>
      </c>
    </row>
    <row r="44" spans="1:2" ht="16.5" thickBot="1" x14ac:dyDescent="0.3">
      <c r="A44" s="143" t="s">
        <v>412</v>
      </c>
      <c r="B44" s="345"/>
    </row>
    <row r="45" spans="1:2" ht="16.5" thickBot="1" x14ac:dyDescent="0.3">
      <c r="A45" s="143" t="s">
        <v>413</v>
      </c>
      <c r="B45" s="345">
        <v>1.4760000000000001E-2</v>
      </c>
    </row>
    <row r="46" spans="1:2" ht="16.5" thickBot="1" x14ac:dyDescent="0.3">
      <c r="A46" s="143" t="s">
        <v>414</v>
      </c>
      <c r="B46" s="345">
        <v>1.4760000000000001E-2</v>
      </c>
    </row>
    <row r="47" spans="1:2" ht="16.5" thickBot="1" x14ac:dyDescent="0.3">
      <c r="A47" s="143" t="s">
        <v>411</v>
      </c>
      <c r="B47" s="345"/>
    </row>
    <row r="48" spans="1:2" ht="16.5" thickBot="1" x14ac:dyDescent="0.3">
      <c r="A48" s="143" t="s">
        <v>412</v>
      </c>
      <c r="B48" s="345"/>
    </row>
    <row r="49" spans="1:2" ht="16.5" thickBot="1" x14ac:dyDescent="0.3">
      <c r="A49" s="143" t="s">
        <v>413</v>
      </c>
      <c r="B49" s="345"/>
    </row>
    <row r="50" spans="1:2" ht="16.5" thickBot="1" x14ac:dyDescent="0.3">
      <c r="A50" s="143" t="s">
        <v>414</v>
      </c>
      <c r="B50" s="345"/>
    </row>
    <row r="51" spans="1:2" ht="29.25" thickBot="1" x14ac:dyDescent="0.3">
      <c r="A51" s="142" t="s">
        <v>417</v>
      </c>
      <c r="B51" s="346"/>
    </row>
    <row r="52" spans="1:2" ht="16.5" thickBot="1" x14ac:dyDescent="0.3">
      <c r="A52" s="144" t="s">
        <v>409</v>
      </c>
      <c r="B52" s="346"/>
    </row>
    <row r="53" spans="1:2" ht="16.5" thickBot="1" x14ac:dyDescent="0.3">
      <c r="A53" s="144" t="s">
        <v>418</v>
      </c>
      <c r="B53" s="346"/>
    </row>
    <row r="54" spans="1:2" ht="16.5" thickBot="1" x14ac:dyDescent="0.3">
      <c r="A54" s="144" t="s">
        <v>419</v>
      </c>
      <c r="B54" s="346"/>
    </row>
    <row r="55" spans="1:2" ht="16.5" thickBot="1" x14ac:dyDescent="0.3">
      <c r="A55" s="144" t="s">
        <v>420</v>
      </c>
      <c r="B55" s="346"/>
    </row>
    <row r="56" spans="1:2" ht="16.5" thickBot="1" x14ac:dyDescent="0.3">
      <c r="A56" s="140" t="s">
        <v>421</v>
      </c>
      <c r="B56" s="347"/>
    </row>
    <row r="57" spans="1:2" ht="16.5" thickBot="1" x14ac:dyDescent="0.3">
      <c r="A57" s="140" t="s">
        <v>422</v>
      </c>
      <c r="B57" s="347">
        <f>B45+B49</f>
        <v>1.4760000000000001E-2</v>
      </c>
    </row>
    <row r="58" spans="1:2" ht="16.5" thickBot="1" x14ac:dyDescent="0.3">
      <c r="A58" s="140" t="s">
        <v>423</v>
      </c>
      <c r="B58" s="347"/>
    </row>
    <row r="59" spans="1:2" ht="16.5" thickBot="1" x14ac:dyDescent="0.3">
      <c r="A59" s="141" t="s">
        <v>424</v>
      </c>
      <c r="B59" s="348">
        <f>B46+B50</f>
        <v>1.4760000000000001E-2</v>
      </c>
    </row>
    <row r="60" spans="1:2" x14ac:dyDescent="0.25">
      <c r="A60" s="142" t="s">
        <v>425</v>
      </c>
      <c r="B60" s="470" t="s">
        <v>426</v>
      </c>
    </row>
    <row r="61" spans="1:2" x14ac:dyDescent="0.25">
      <c r="A61" s="146" t="s">
        <v>427</v>
      </c>
      <c r="B61" s="471"/>
    </row>
    <row r="62" spans="1:2" x14ac:dyDescent="0.25">
      <c r="A62" s="146" t="s">
        <v>428</v>
      </c>
      <c r="B62" s="471"/>
    </row>
    <row r="63" spans="1:2" x14ac:dyDescent="0.25">
      <c r="A63" s="146" t="s">
        <v>429</v>
      </c>
      <c r="B63" s="471"/>
    </row>
    <row r="64" spans="1:2" x14ac:dyDescent="0.25">
      <c r="A64" s="146" t="s">
        <v>430</v>
      </c>
      <c r="B64" s="471"/>
    </row>
    <row r="65" spans="1:2" ht="16.5" thickBot="1" x14ac:dyDescent="0.3">
      <c r="A65" s="147" t="s">
        <v>431</v>
      </c>
      <c r="B65" s="472"/>
    </row>
    <row r="66" spans="1:2" ht="30.75" thickBot="1" x14ac:dyDescent="0.3">
      <c r="A66" s="144" t="s">
        <v>432</v>
      </c>
      <c r="B66" s="145"/>
    </row>
    <row r="67" spans="1:2" ht="29.25" thickBot="1" x14ac:dyDescent="0.3">
      <c r="A67" s="140" t="s">
        <v>433</v>
      </c>
      <c r="B67" s="145"/>
    </row>
    <row r="68" spans="1:2" ht="16.5" thickBot="1" x14ac:dyDescent="0.3">
      <c r="A68" s="144" t="s">
        <v>409</v>
      </c>
      <c r="B68" s="151"/>
    </row>
    <row r="69" spans="1:2" ht="16.5" thickBot="1" x14ac:dyDescent="0.3">
      <c r="A69" s="144" t="s">
        <v>434</v>
      </c>
      <c r="B69" s="145"/>
    </row>
    <row r="70" spans="1:2" ht="16.5" thickBot="1" x14ac:dyDescent="0.3">
      <c r="A70" s="144" t="s">
        <v>435</v>
      </c>
      <c r="B70" s="151"/>
    </row>
    <row r="71" spans="1:2" ht="30.75" thickBot="1" x14ac:dyDescent="0.3">
      <c r="A71" s="152" t="s">
        <v>436</v>
      </c>
      <c r="B71" s="168" t="s">
        <v>437</v>
      </c>
    </row>
    <row r="72" spans="1:2" ht="16.5" thickBot="1" x14ac:dyDescent="0.3">
      <c r="A72" s="140" t="s">
        <v>438</v>
      </c>
      <c r="B72" s="150"/>
    </row>
    <row r="73" spans="1:2" ht="16.5" thickBot="1" x14ac:dyDescent="0.3">
      <c r="A73" s="146" t="s">
        <v>439</v>
      </c>
      <c r="B73" s="153"/>
    </row>
    <row r="74" spans="1:2" ht="16.5" thickBot="1" x14ac:dyDescent="0.3">
      <c r="A74" s="146" t="s">
        <v>440</v>
      </c>
      <c r="B74" s="153"/>
    </row>
    <row r="75" spans="1:2" ht="16.5" thickBot="1" x14ac:dyDescent="0.3">
      <c r="A75" s="146" t="s">
        <v>441</v>
      </c>
      <c r="B75" s="153"/>
    </row>
    <row r="76" spans="1:2" ht="45.75" thickBot="1" x14ac:dyDescent="0.3">
      <c r="A76" s="154" t="s">
        <v>442</v>
      </c>
      <c r="B76" s="151" t="s">
        <v>443</v>
      </c>
    </row>
    <row r="77" spans="1:2" ht="28.5" x14ac:dyDescent="0.25">
      <c r="A77" s="142" t="s">
        <v>444</v>
      </c>
      <c r="B77" s="470" t="s">
        <v>445</v>
      </c>
    </row>
    <row r="78" spans="1:2" x14ac:dyDescent="0.25">
      <c r="A78" s="146" t="s">
        <v>446</v>
      </c>
      <c r="B78" s="471"/>
    </row>
    <row r="79" spans="1:2" x14ac:dyDescent="0.25">
      <c r="A79" s="146" t="s">
        <v>447</v>
      </c>
      <c r="B79" s="471"/>
    </row>
    <row r="80" spans="1:2" x14ac:dyDescent="0.25">
      <c r="A80" s="146" t="s">
        <v>448</v>
      </c>
      <c r="B80" s="471"/>
    </row>
    <row r="81" spans="1:2" x14ac:dyDescent="0.25">
      <c r="A81" s="146" t="s">
        <v>449</v>
      </c>
      <c r="B81" s="471"/>
    </row>
    <row r="82" spans="1:2" ht="16.5" thickBot="1" x14ac:dyDescent="0.3">
      <c r="A82" s="155" t="s">
        <v>450</v>
      </c>
      <c r="B82" s="472"/>
    </row>
    <row r="85" spans="1:2" x14ac:dyDescent="0.25">
      <c r="A85" s="156"/>
      <c r="B85" s="157"/>
    </row>
    <row r="86" spans="1:2" x14ac:dyDescent="0.25">
      <c r="B86" s="158"/>
    </row>
    <row r="87" spans="1:2" x14ac:dyDescent="0.25">
      <c r="B87" s="159"/>
    </row>
  </sheetData>
  <mergeCells count="11">
    <mergeCell ref="A5:B5"/>
    <mergeCell ref="A7:B7"/>
    <mergeCell ref="A9:B9"/>
    <mergeCell ref="A10:B10"/>
    <mergeCell ref="A12:B12"/>
    <mergeCell ref="B77:B82"/>
    <mergeCell ref="A13:B13"/>
    <mergeCell ref="A15:B15"/>
    <mergeCell ref="A16:B16"/>
    <mergeCell ref="A18:B18"/>
    <mergeCell ref="B60:B65"/>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row>
    <row r="5" spans="1:28" s="12" customFormat="1" ht="15.75" x14ac:dyDescent="0.2">
      <c r="A5" s="17"/>
    </row>
    <row r="6" spans="1:28" s="12" customFormat="1" ht="18.75" x14ac:dyDescent="0.2">
      <c r="A6" s="356" t="s">
        <v>10</v>
      </c>
      <c r="B6" s="356"/>
      <c r="C6" s="356"/>
      <c r="D6" s="356"/>
      <c r="E6" s="356"/>
      <c r="F6" s="356"/>
      <c r="G6" s="356"/>
      <c r="H6" s="356"/>
      <c r="I6" s="356"/>
      <c r="J6" s="356"/>
      <c r="K6" s="356"/>
      <c r="L6" s="356"/>
      <c r="M6" s="356"/>
      <c r="N6" s="356"/>
      <c r="O6" s="356"/>
      <c r="P6" s="356"/>
      <c r="Q6" s="356"/>
      <c r="R6" s="356"/>
      <c r="S6" s="356"/>
      <c r="T6" s="13"/>
      <c r="U6" s="13"/>
      <c r="V6" s="13"/>
      <c r="W6" s="13"/>
      <c r="X6" s="13"/>
      <c r="Y6" s="13"/>
      <c r="Z6" s="13"/>
      <c r="AA6" s="13"/>
      <c r="AB6" s="13"/>
    </row>
    <row r="7" spans="1:28" s="12" customFormat="1" ht="18.75" x14ac:dyDescent="0.2">
      <c r="A7" s="356"/>
      <c r="B7" s="356"/>
      <c r="C7" s="356"/>
      <c r="D7" s="356"/>
      <c r="E7" s="356"/>
      <c r="F7" s="356"/>
      <c r="G7" s="356"/>
      <c r="H7" s="356"/>
      <c r="I7" s="356"/>
      <c r="J7" s="356"/>
      <c r="K7" s="356"/>
      <c r="L7" s="356"/>
      <c r="M7" s="356"/>
      <c r="N7" s="356"/>
      <c r="O7" s="356"/>
      <c r="P7" s="356"/>
      <c r="Q7" s="356"/>
      <c r="R7" s="356"/>
      <c r="S7" s="356"/>
      <c r="T7" s="13"/>
      <c r="U7" s="13"/>
      <c r="V7" s="13"/>
      <c r="W7" s="13"/>
      <c r="X7" s="13"/>
      <c r="Y7" s="13"/>
      <c r="Z7" s="13"/>
      <c r="AA7" s="13"/>
      <c r="AB7" s="13"/>
    </row>
    <row r="8" spans="1:28" s="12" customFormat="1" ht="18.75" x14ac:dyDescent="0.2">
      <c r="A8" s="360" t="str">
        <f>'1. паспорт местоположение'!A9:C9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13"/>
      <c r="U8" s="13"/>
      <c r="V8" s="13"/>
      <c r="W8" s="13"/>
      <c r="X8" s="13"/>
      <c r="Y8" s="13"/>
      <c r="Z8" s="13"/>
      <c r="AA8" s="13"/>
      <c r="AB8" s="13"/>
    </row>
    <row r="9" spans="1:28" s="12" customFormat="1" ht="18.75" x14ac:dyDescent="0.2">
      <c r="A9" s="353" t="s">
        <v>9</v>
      </c>
      <c r="B9" s="353"/>
      <c r="C9" s="353"/>
      <c r="D9" s="353"/>
      <c r="E9" s="353"/>
      <c r="F9" s="353"/>
      <c r="G9" s="353"/>
      <c r="H9" s="353"/>
      <c r="I9" s="353"/>
      <c r="J9" s="353"/>
      <c r="K9" s="353"/>
      <c r="L9" s="353"/>
      <c r="M9" s="353"/>
      <c r="N9" s="353"/>
      <c r="O9" s="353"/>
      <c r="P9" s="353"/>
      <c r="Q9" s="353"/>
      <c r="R9" s="353"/>
      <c r="S9" s="353"/>
      <c r="T9" s="13"/>
      <c r="U9" s="13"/>
      <c r="V9" s="13"/>
      <c r="W9" s="13"/>
      <c r="X9" s="13"/>
      <c r="Y9" s="13"/>
      <c r="Z9" s="13"/>
      <c r="AA9" s="13"/>
      <c r="AB9" s="13"/>
    </row>
    <row r="10" spans="1:28" s="12" customFormat="1" ht="18.75" x14ac:dyDescent="0.2">
      <c r="A10" s="356"/>
      <c r="B10" s="356"/>
      <c r="C10" s="356"/>
      <c r="D10" s="356"/>
      <c r="E10" s="356"/>
      <c r="F10" s="356"/>
      <c r="G10" s="356"/>
      <c r="H10" s="356"/>
      <c r="I10" s="356"/>
      <c r="J10" s="356"/>
      <c r="K10" s="356"/>
      <c r="L10" s="356"/>
      <c r="M10" s="356"/>
      <c r="N10" s="356"/>
      <c r="O10" s="356"/>
      <c r="P10" s="356"/>
      <c r="Q10" s="356"/>
      <c r="R10" s="356"/>
      <c r="S10" s="356"/>
      <c r="T10" s="13"/>
      <c r="U10" s="13"/>
      <c r="V10" s="13"/>
      <c r="W10" s="13"/>
      <c r="X10" s="13"/>
      <c r="Y10" s="13"/>
      <c r="Z10" s="13"/>
      <c r="AA10" s="13"/>
      <c r="AB10" s="13"/>
    </row>
    <row r="11" spans="1:28" s="12" customFormat="1" ht="18.75" x14ac:dyDescent="0.2">
      <c r="A11" s="360" t="str">
        <f>'1. паспорт местоположение'!A12:C12</f>
        <v>G_140-15</v>
      </c>
      <c r="B11" s="360"/>
      <c r="C11" s="360"/>
      <c r="D11" s="360"/>
      <c r="E11" s="360"/>
      <c r="F11" s="360"/>
      <c r="G11" s="360"/>
      <c r="H11" s="360"/>
      <c r="I11" s="360"/>
      <c r="J11" s="360"/>
      <c r="K11" s="360"/>
      <c r="L11" s="360"/>
      <c r="M11" s="360"/>
      <c r="N11" s="360"/>
      <c r="O11" s="360"/>
      <c r="P11" s="360"/>
      <c r="Q11" s="360"/>
      <c r="R11" s="360"/>
      <c r="S11" s="360"/>
      <c r="T11" s="13"/>
      <c r="U11" s="13"/>
      <c r="V11" s="13"/>
      <c r="W11" s="13"/>
      <c r="X11" s="13"/>
      <c r="Y11" s="13"/>
      <c r="Z11" s="13"/>
      <c r="AA11" s="13"/>
      <c r="AB11" s="13"/>
    </row>
    <row r="12" spans="1:28" s="12" customFormat="1" ht="18.75" x14ac:dyDescent="0.2">
      <c r="A12" s="353" t="s">
        <v>8</v>
      </c>
      <c r="B12" s="353"/>
      <c r="C12" s="353"/>
      <c r="D12" s="353"/>
      <c r="E12" s="353"/>
      <c r="F12" s="353"/>
      <c r="G12" s="353"/>
      <c r="H12" s="353"/>
      <c r="I12" s="353"/>
      <c r="J12" s="353"/>
      <c r="K12" s="353"/>
      <c r="L12" s="353"/>
      <c r="M12" s="353"/>
      <c r="N12" s="353"/>
      <c r="O12" s="353"/>
      <c r="P12" s="353"/>
      <c r="Q12" s="353"/>
      <c r="R12" s="353"/>
      <c r="S12" s="353"/>
      <c r="T12" s="13"/>
      <c r="U12" s="13"/>
      <c r="V12" s="13"/>
      <c r="W12" s="13"/>
      <c r="X12" s="13"/>
      <c r="Y12" s="13"/>
      <c r="Z12" s="13"/>
      <c r="AA12" s="13"/>
      <c r="AB12" s="13"/>
    </row>
    <row r="13" spans="1:28" s="9"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0"/>
      <c r="U13" s="10"/>
      <c r="V13" s="10"/>
      <c r="W13" s="10"/>
      <c r="X13" s="10"/>
      <c r="Y13" s="10"/>
      <c r="Z13" s="10"/>
      <c r="AA13" s="10"/>
      <c r="AB13" s="10"/>
    </row>
    <row r="14" spans="1:28" s="3" customFormat="1" ht="12" x14ac:dyDescent="0.2">
      <c r="A14" s="360" t="str">
        <f>'1. паспорт местоположение'!A9:C9</f>
        <v>Акционерное общество "Янтарьэнерго" ДЗО  ПАО "Россети"</v>
      </c>
      <c r="B14" s="360"/>
      <c r="C14" s="360"/>
      <c r="D14" s="360"/>
      <c r="E14" s="360"/>
      <c r="F14" s="360"/>
      <c r="G14" s="360"/>
      <c r="H14" s="360"/>
      <c r="I14" s="360"/>
      <c r="J14" s="360"/>
      <c r="K14" s="360"/>
      <c r="L14" s="360"/>
      <c r="M14" s="360"/>
      <c r="N14" s="360"/>
      <c r="O14" s="360"/>
      <c r="P14" s="360"/>
      <c r="Q14" s="360"/>
      <c r="R14" s="360"/>
      <c r="S14" s="360"/>
      <c r="T14" s="8"/>
      <c r="U14" s="8"/>
      <c r="V14" s="8"/>
      <c r="W14" s="8"/>
      <c r="X14" s="8"/>
      <c r="Y14" s="8"/>
      <c r="Z14" s="8"/>
      <c r="AA14" s="8"/>
      <c r="AB14" s="8"/>
    </row>
    <row r="15" spans="1:28" s="3" customFormat="1" ht="15" customHeight="1" x14ac:dyDescent="0.2">
      <c r="A15" s="353" t="s">
        <v>7</v>
      </c>
      <c r="B15" s="353"/>
      <c r="C15" s="353"/>
      <c r="D15" s="353"/>
      <c r="E15" s="353"/>
      <c r="F15" s="353"/>
      <c r="G15" s="353"/>
      <c r="H15" s="353"/>
      <c r="I15" s="353"/>
      <c r="J15" s="353"/>
      <c r="K15" s="353"/>
      <c r="L15" s="353"/>
      <c r="M15" s="353"/>
      <c r="N15" s="353"/>
      <c r="O15" s="353"/>
      <c r="P15" s="353"/>
      <c r="Q15" s="353"/>
      <c r="R15" s="353"/>
      <c r="S15" s="353"/>
      <c r="T15" s="6"/>
      <c r="U15" s="6"/>
      <c r="V15" s="6"/>
      <c r="W15" s="6"/>
      <c r="X15" s="6"/>
      <c r="Y15" s="6"/>
      <c r="Z15" s="6"/>
      <c r="AA15" s="6"/>
      <c r="AB15" s="6"/>
    </row>
    <row r="16" spans="1:28" s="3"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4"/>
      <c r="U16" s="4"/>
      <c r="V16" s="4"/>
      <c r="W16" s="4"/>
      <c r="X16" s="4"/>
      <c r="Y16" s="4"/>
    </row>
    <row r="17" spans="1:28" s="3" customFormat="1" ht="45.75" customHeight="1" x14ac:dyDescent="0.2">
      <c r="A17" s="354" t="s">
        <v>511</v>
      </c>
      <c r="B17" s="354"/>
      <c r="C17" s="354"/>
      <c r="D17" s="354"/>
      <c r="E17" s="354"/>
      <c r="F17" s="354"/>
      <c r="G17" s="354"/>
      <c r="H17" s="354"/>
      <c r="I17" s="354"/>
      <c r="J17" s="354"/>
      <c r="K17" s="354"/>
      <c r="L17" s="354"/>
      <c r="M17" s="354"/>
      <c r="N17" s="354"/>
      <c r="O17" s="354"/>
      <c r="P17" s="354"/>
      <c r="Q17" s="354"/>
      <c r="R17" s="354"/>
      <c r="S17" s="354"/>
      <c r="T17" s="7"/>
      <c r="U17" s="7"/>
      <c r="V17" s="7"/>
      <c r="W17" s="7"/>
      <c r="X17" s="7"/>
      <c r="Y17" s="7"/>
      <c r="Z17" s="7"/>
      <c r="AA17" s="7"/>
      <c r="AB17" s="7"/>
    </row>
    <row r="18" spans="1:28"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4"/>
      <c r="U18" s="4"/>
      <c r="V18" s="4"/>
      <c r="W18" s="4"/>
      <c r="X18" s="4"/>
      <c r="Y18" s="4"/>
    </row>
    <row r="19" spans="1:28" s="3" customFormat="1" ht="54" customHeight="1" x14ac:dyDescent="0.2">
      <c r="A19" s="359" t="s">
        <v>6</v>
      </c>
      <c r="B19" s="359" t="s">
        <v>109</v>
      </c>
      <c r="C19" s="361" t="s">
        <v>398</v>
      </c>
      <c r="D19" s="359" t="s">
        <v>397</v>
      </c>
      <c r="E19" s="359" t="s">
        <v>108</v>
      </c>
      <c r="F19" s="359" t="s">
        <v>107</v>
      </c>
      <c r="G19" s="359" t="s">
        <v>393</v>
      </c>
      <c r="H19" s="359" t="s">
        <v>106</v>
      </c>
      <c r="I19" s="359" t="s">
        <v>105</v>
      </c>
      <c r="J19" s="359" t="s">
        <v>104</v>
      </c>
      <c r="K19" s="359" t="s">
        <v>103</v>
      </c>
      <c r="L19" s="359" t="s">
        <v>102</v>
      </c>
      <c r="M19" s="359" t="s">
        <v>101</v>
      </c>
      <c r="N19" s="359" t="s">
        <v>100</v>
      </c>
      <c r="O19" s="359" t="s">
        <v>99</v>
      </c>
      <c r="P19" s="359" t="s">
        <v>98</v>
      </c>
      <c r="Q19" s="359" t="s">
        <v>396</v>
      </c>
      <c r="R19" s="359"/>
      <c r="S19" s="363" t="s">
        <v>503</v>
      </c>
      <c r="T19" s="4"/>
      <c r="U19" s="4"/>
      <c r="V19" s="4"/>
      <c r="W19" s="4"/>
      <c r="X19" s="4"/>
      <c r="Y19" s="4"/>
    </row>
    <row r="20" spans="1:28" s="3" customFormat="1" ht="180.75" customHeight="1" x14ac:dyDescent="0.2">
      <c r="A20" s="359"/>
      <c r="B20" s="359"/>
      <c r="C20" s="362"/>
      <c r="D20" s="359"/>
      <c r="E20" s="359"/>
      <c r="F20" s="359"/>
      <c r="G20" s="359"/>
      <c r="H20" s="359"/>
      <c r="I20" s="359"/>
      <c r="J20" s="359"/>
      <c r="K20" s="359"/>
      <c r="L20" s="359"/>
      <c r="M20" s="359"/>
      <c r="N20" s="359"/>
      <c r="O20" s="359"/>
      <c r="P20" s="359"/>
      <c r="Q20" s="47" t="s">
        <v>394</v>
      </c>
      <c r="R20" s="48" t="s">
        <v>395</v>
      </c>
      <c r="S20" s="363"/>
      <c r="T20" s="32"/>
      <c r="U20" s="32"/>
      <c r="V20" s="32"/>
      <c r="W20" s="32"/>
      <c r="X20" s="32"/>
      <c r="Y20" s="32"/>
      <c r="Z20" s="31"/>
      <c r="AA20" s="31"/>
      <c r="AB20" s="31"/>
    </row>
    <row r="21" spans="1:28" s="3" customFormat="1" ht="18.75" x14ac:dyDescent="0.2">
      <c r="A21" s="47">
        <v>1</v>
      </c>
      <c r="B21" s="52">
        <v>2</v>
      </c>
      <c r="C21" s="47">
        <v>3</v>
      </c>
      <c r="D21" s="52">
        <v>4</v>
      </c>
      <c r="E21" s="47">
        <v>5</v>
      </c>
      <c r="F21" s="52">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0"/>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0"/>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0"/>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0"/>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0"/>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0"/>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2" t="str">
        <f>'1. паспорт местоположение'!A5:C5</f>
        <v>Год раскрытия информации: 2016 год</v>
      </c>
      <c r="B6" s="352"/>
      <c r="C6" s="352"/>
      <c r="D6" s="352"/>
      <c r="E6" s="352"/>
      <c r="F6" s="352"/>
      <c r="G6" s="352"/>
      <c r="H6" s="352"/>
      <c r="I6" s="352"/>
      <c r="J6" s="352"/>
      <c r="K6" s="352"/>
      <c r="L6" s="352"/>
      <c r="M6" s="352"/>
      <c r="N6" s="352"/>
      <c r="O6" s="352"/>
      <c r="P6" s="352"/>
      <c r="Q6" s="352"/>
      <c r="R6" s="352"/>
      <c r="S6" s="352"/>
      <c r="T6" s="352"/>
    </row>
    <row r="7" spans="1:20" s="12" customFormat="1" x14ac:dyDescent="0.2">
      <c r="A7" s="17"/>
      <c r="H7" s="16"/>
    </row>
    <row r="8" spans="1:20" s="12" customFormat="1" ht="18.75" x14ac:dyDescent="0.2">
      <c r="A8" s="356" t="s">
        <v>10</v>
      </c>
      <c r="B8" s="356"/>
      <c r="C8" s="356"/>
      <c r="D8" s="356"/>
      <c r="E8" s="356"/>
      <c r="F8" s="356"/>
      <c r="G8" s="356"/>
      <c r="H8" s="356"/>
      <c r="I8" s="356"/>
      <c r="J8" s="356"/>
      <c r="K8" s="356"/>
      <c r="L8" s="356"/>
      <c r="M8" s="356"/>
      <c r="N8" s="356"/>
      <c r="O8" s="356"/>
      <c r="P8" s="356"/>
      <c r="Q8" s="356"/>
      <c r="R8" s="356"/>
      <c r="S8" s="356"/>
      <c r="T8" s="356"/>
    </row>
    <row r="9" spans="1:20" s="12" customFormat="1" ht="18.75" x14ac:dyDescent="0.2">
      <c r="A9" s="356"/>
      <c r="B9" s="356"/>
      <c r="C9" s="356"/>
      <c r="D9" s="356"/>
      <c r="E9" s="356"/>
      <c r="F9" s="356"/>
      <c r="G9" s="356"/>
      <c r="H9" s="356"/>
      <c r="I9" s="356"/>
      <c r="J9" s="356"/>
      <c r="K9" s="356"/>
      <c r="L9" s="356"/>
      <c r="M9" s="356"/>
      <c r="N9" s="356"/>
      <c r="O9" s="356"/>
      <c r="P9" s="356"/>
      <c r="Q9" s="356"/>
      <c r="R9" s="356"/>
      <c r="S9" s="356"/>
      <c r="T9" s="356"/>
    </row>
    <row r="10" spans="1:20" s="12" customFormat="1" ht="18.75" customHeight="1" x14ac:dyDescent="0.2">
      <c r="A10" s="360" t="str">
        <f>'1. паспорт местоположение'!A9:C9</f>
        <v>Акционерное общество "Янтарьэнерго" ДЗО  ПАО "Россети"</v>
      </c>
      <c r="B10" s="360"/>
      <c r="C10" s="360"/>
      <c r="D10" s="360"/>
      <c r="E10" s="360"/>
      <c r="F10" s="360"/>
      <c r="G10" s="360"/>
      <c r="H10" s="360"/>
      <c r="I10" s="360"/>
      <c r="J10" s="360"/>
      <c r="K10" s="360"/>
      <c r="L10" s="360"/>
      <c r="M10" s="360"/>
      <c r="N10" s="360"/>
      <c r="O10" s="360"/>
      <c r="P10" s="360"/>
      <c r="Q10" s="360"/>
      <c r="R10" s="360"/>
      <c r="S10" s="360"/>
      <c r="T10" s="360"/>
    </row>
    <row r="11" spans="1:20" s="12" customFormat="1" ht="18.75" customHeight="1" x14ac:dyDescent="0.2">
      <c r="A11" s="353" t="s">
        <v>9</v>
      </c>
      <c r="B11" s="353"/>
      <c r="C11" s="353"/>
      <c r="D11" s="353"/>
      <c r="E11" s="353"/>
      <c r="F11" s="353"/>
      <c r="G11" s="353"/>
      <c r="H11" s="353"/>
      <c r="I11" s="353"/>
      <c r="J11" s="353"/>
      <c r="K11" s="353"/>
      <c r="L11" s="353"/>
      <c r="M11" s="353"/>
      <c r="N11" s="353"/>
      <c r="O11" s="353"/>
      <c r="P11" s="353"/>
      <c r="Q11" s="353"/>
      <c r="R11" s="353"/>
      <c r="S11" s="353"/>
      <c r="T11" s="353"/>
    </row>
    <row r="12" spans="1:20" s="12" customFormat="1" ht="18.75" x14ac:dyDescent="0.2">
      <c r="A12" s="356"/>
      <c r="B12" s="356"/>
      <c r="C12" s="356"/>
      <c r="D12" s="356"/>
      <c r="E12" s="356"/>
      <c r="F12" s="356"/>
      <c r="G12" s="356"/>
      <c r="H12" s="356"/>
      <c r="I12" s="356"/>
      <c r="J12" s="356"/>
      <c r="K12" s="356"/>
      <c r="L12" s="356"/>
      <c r="M12" s="356"/>
      <c r="N12" s="356"/>
      <c r="O12" s="356"/>
      <c r="P12" s="356"/>
      <c r="Q12" s="356"/>
      <c r="R12" s="356"/>
      <c r="S12" s="356"/>
      <c r="T12" s="356"/>
    </row>
    <row r="13" spans="1:20" s="12" customFormat="1" ht="18.75" customHeight="1" x14ac:dyDescent="0.2">
      <c r="A13" s="360" t="str">
        <f>'1. паспорт местоположение'!A12:C12</f>
        <v>G_140-15</v>
      </c>
      <c r="B13" s="360"/>
      <c r="C13" s="360"/>
      <c r="D13" s="360"/>
      <c r="E13" s="360"/>
      <c r="F13" s="360"/>
      <c r="G13" s="360"/>
      <c r="H13" s="360"/>
      <c r="I13" s="360"/>
      <c r="J13" s="360"/>
      <c r="K13" s="360"/>
      <c r="L13" s="360"/>
      <c r="M13" s="360"/>
      <c r="N13" s="360"/>
      <c r="O13" s="360"/>
      <c r="P13" s="360"/>
      <c r="Q13" s="360"/>
      <c r="R13" s="360"/>
      <c r="S13" s="360"/>
      <c r="T13" s="360"/>
    </row>
    <row r="14" spans="1:20" s="12" customFormat="1" ht="18.75" customHeight="1" x14ac:dyDescent="0.2">
      <c r="A14" s="353" t="s">
        <v>8</v>
      </c>
      <c r="B14" s="353"/>
      <c r="C14" s="353"/>
      <c r="D14" s="353"/>
      <c r="E14" s="353"/>
      <c r="F14" s="353"/>
      <c r="G14" s="353"/>
      <c r="H14" s="353"/>
      <c r="I14" s="353"/>
      <c r="J14" s="353"/>
      <c r="K14" s="353"/>
      <c r="L14" s="353"/>
      <c r="M14" s="353"/>
      <c r="N14" s="353"/>
      <c r="O14" s="353"/>
      <c r="P14" s="353"/>
      <c r="Q14" s="353"/>
      <c r="R14" s="353"/>
      <c r="S14" s="353"/>
      <c r="T14" s="353"/>
    </row>
    <row r="15" spans="1:20" s="9"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3" customFormat="1" ht="12" x14ac:dyDescent="0.2">
      <c r="A16" s="360" t="str">
        <f>'1. паспорт местоположение'!A15</f>
        <v>Земельный участок п.Кутузово Гурьевский р-н приобретенный у гр.Савченко Ю.В.</v>
      </c>
      <c r="B16" s="360"/>
      <c r="C16" s="360"/>
      <c r="D16" s="360"/>
      <c r="E16" s="360"/>
      <c r="F16" s="360"/>
      <c r="G16" s="360"/>
      <c r="H16" s="360"/>
      <c r="I16" s="360"/>
      <c r="J16" s="360"/>
      <c r="K16" s="360"/>
      <c r="L16" s="360"/>
      <c r="M16" s="360"/>
      <c r="N16" s="360"/>
      <c r="O16" s="360"/>
      <c r="P16" s="360"/>
      <c r="Q16" s="360"/>
      <c r="R16" s="360"/>
      <c r="S16" s="360"/>
      <c r="T16" s="360"/>
    </row>
    <row r="17" spans="1:113" s="3" customFormat="1" ht="15" customHeight="1" x14ac:dyDescent="0.2">
      <c r="A17" s="353" t="s">
        <v>7</v>
      </c>
      <c r="B17" s="353"/>
      <c r="C17" s="353"/>
      <c r="D17" s="353"/>
      <c r="E17" s="353"/>
      <c r="F17" s="353"/>
      <c r="G17" s="353"/>
      <c r="H17" s="353"/>
      <c r="I17" s="353"/>
      <c r="J17" s="353"/>
      <c r="K17" s="353"/>
      <c r="L17" s="353"/>
      <c r="M17" s="353"/>
      <c r="N17" s="353"/>
      <c r="O17" s="353"/>
      <c r="P17" s="353"/>
      <c r="Q17" s="353"/>
      <c r="R17" s="353"/>
      <c r="S17" s="353"/>
      <c r="T17" s="353"/>
    </row>
    <row r="18" spans="1:113"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3" customFormat="1" ht="15" customHeight="1" x14ac:dyDescent="0.2">
      <c r="A19" s="355" t="s">
        <v>516</v>
      </c>
      <c r="B19" s="355"/>
      <c r="C19" s="355"/>
      <c r="D19" s="355"/>
      <c r="E19" s="355"/>
      <c r="F19" s="355"/>
      <c r="G19" s="355"/>
      <c r="H19" s="355"/>
      <c r="I19" s="355"/>
      <c r="J19" s="355"/>
      <c r="K19" s="355"/>
      <c r="L19" s="355"/>
      <c r="M19" s="355"/>
      <c r="N19" s="355"/>
      <c r="O19" s="355"/>
      <c r="P19" s="355"/>
      <c r="Q19" s="355"/>
      <c r="R19" s="355"/>
      <c r="S19" s="355"/>
      <c r="T19" s="355"/>
    </row>
    <row r="20" spans="1:113" s="65"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75" t="s">
        <v>6</v>
      </c>
      <c r="B21" s="368" t="s">
        <v>236</v>
      </c>
      <c r="C21" s="369"/>
      <c r="D21" s="372" t="s">
        <v>131</v>
      </c>
      <c r="E21" s="368" t="s">
        <v>545</v>
      </c>
      <c r="F21" s="369"/>
      <c r="G21" s="368" t="s">
        <v>287</v>
      </c>
      <c r="H21" s="369"/>
      <c r="I21" s="368" t="s">
        <v>130</v>
      </c>
      <c r="J21" s="369"/>
      <c r="K21" s="372" t="s">
        <v>129</v>
      </c>
      <c r="L21" s="368" t="s">
        <v>128</v>
      </c>
      <c r="M21" s="369"/>
      <c r="N21" s="368" t="s">
        <v>541</v>
      </c>
      <c r="O21" s="369"/>
      <c r="P21" s="372" t="s">
        <v>127</v>
      </c>
      <c r="Q21" s="378" t="s">
        <v>126</v>
      </c>
      <c r="R21" s="379"/>
      <c r="S21" s="378" t="s">
        <v>125</v>
      </c>
      <c r="T21" s="380"/>
    </row>
    <row r="22" spans="1:113" ht="204.75" customHeight="1" x14ac:dyDescent="0.25">
      <c r="A22" s="376"/>
      <c r="B22" s="370"/>
      <c r="C22" s="371"/>
      <c r="D22" s="374"/>
      <c r="E22" s="370"/>
      <c r="F22" s="371"/>
      <c r="G22" s="370"/>
      <c r="H22" s="371"/>
      <c r="I22" s="370"/>
      <c r="J22" s="371"/>
      <c r="K22" s="373"/>
      <c r="L22" s="370"/>
      <c r="M22" s="371"/>
      <c r="N22" s="370"/>
      <c r="O22" s="371"/>
      <c r="P22" s="373"/>
      <c r="Q22" s="121" t="s">
        <v>124</v>
      </c>
      <c r="R22" s="121" t="s">
        <v>515</v>
      </c>
      <c r="S22" s="121" t="s">
        <v>123</v>
      </c>
      <c r="T22" s="121" t="s">
        <v>122</v>
      </c>
    </row>
    <row r="23" spans="1:113" ht="51.75" customHeight="1" x14ac:dyDescent="0.25">
      <c r="A23" s="377"/>
      <c r="B23" s="178" t="s">
        <v>120</v>
      </c>
      <c r="C23" s="178" t="s">
        <v>121</v>
      </c>
      <c r="D23" s="373"/>
      <c r="E23" s="178" t="s">
        <v>120</v>
      </c>
      <c r="F23" s="178" t="s">
        <v>121</v>
      </c>
      <c r="G23" s="178" t="s">
        <v>120</v>
      </c>
      <c r="H23" s="178" t="s">
        <v>121</v>
      </c>
      <c r="I23" s="178" t="s">
        <v>120</v>
      </c>
      <c r="J23" s="178" t="s">
        <v>121</v>
      </c>
      <c r="K23" s="178" t="s">
        <v>120</v>
      </c>
      <c r="L23" s="178" t="s">
        <v>120</v>
      </c>
      <c r="M23" s="178" t="s">
        <v>121</v>
      </c>
      <c r="N23" s="178" t="s">
        <v>120</v>
      </c>
      <c r="O23" s="178" t="s">
        <v>121</v>
      </c>
      <c r="P23" s="179"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7" t="s">
        <v>551</v>
      </c>
      <c r="C30" s="367"/>
      <c r="D30" s="367"/>
      <c r="E30" s="367"/>
      <c r="F30" s="367"/>
      <c r="G30" s="367"/>
      <c r="H30" s="367"/>
      <c r="I30" s="367"/>
      <c r="J30" s="367"/>
      <c r="K30" s="367"/>
      <c r="L30" s="367"/>
      <c r="M30" s="367"/>
      <c r="N30" s="367"/>
      <c r="O30" s="367"/>
      <c r="P30" s="367"/>
      <c r="Q30" s="367"/>
      <c r="R30" s="367"/>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56" t="s">
        <v>10</v>
      </c>
      <c r="F7" s="356"/>
      <c r="G7" s="356"/>
      <c r="H7" s="356"/>
      <c r="I7" s="356"/>
      <c r="J7" s="356"/>
      <c r="K7" s="356"/>
      <c r="L7" s="356"/>
      <c r="M7" s="356"/>
      <c r="N7" s="356"/>
      <c r="O7" s="356"/>
      <c r="P7" s="356"/>
      <c r="Q7" s="356"/>
      <c r="R7" s="356"/>
      <c r="S7" s="356"/>
      <c r="T7" s="356"/>
      <c r="U7" s="356"/>
      <c r="V7" s="356"/>
      <c r="W7" s="356"/>
      <c r="X7" s="356"/>
      <c r="Y7" s="3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0" t="str">
        <f>'1. паспорт местоположение'!A9</f>
        <v>Акционерное общество "Янтарьэнерго" ДЗО  ПАО "Россети"</v>
      </c>
      <c r="F9" s="360"/>
      <c r="G9" s="360"/>
      <c r="H9" s="360"/>
      <c r="I9" s="360"/>
      <c r="J9" s="360"/>
      <c r="K9" s="360"/>
      <c r="L9" s="360"/>
      <c r="M9" s="360"/>
      <c r="N9" s="360"/>
      <c r="O9" s="360"/>
      <c r="P9" s="360"/>
      <c r="Q9" s="360"/>
      <c r="R9" s="360"/>
      <c r="S9" s="360"/>
      <c r="T9" s="360"/>
      <c r="U9" s="360"/>
      <c r="V9" s="360"/>
      <c r="W9" s="360"/>
      <c r="X9" s="360"/>
      <c r="Y9" s="360"/>
    </row>
    <row r="10" spans="1:27" s="12" customFormat="1" ht="18.75" customHeight="1" x14ac:dyDescent="0.2">
      <c r="E10" s="353" t="s">
        <v>9</v>
      </c>
      <c r="F10" s="353"/>
      <c r="G10" s="353"/>
      <c r="H10" s="353"/>
      <c r="I10" s="353"/>
      <c r="J10" s="353"/>
      <c r="K10" s="353"/>
      <c r="L10" s="353"/>
      <c r="M10" s="353"/>
      <c r="N10" s="353"/>
      <c r="O10" s="353"/>
      <c r="P10" s="353"/>
      <c r="Q10" s="353"/>
      <c r="R10" s="353"/>
      <c r="S10" s="353"/>
      <c r="T10" s="353"/>
      <c r="U10" s="353"/>
      <c r="V10" s="353"/>
      <c r="W10" s="353"/>
      <c r="X10" s="353"/>
      <c r="Y10" s="3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0" t="str">
        <f>'1. паспорт местоположение'!A12</f>
        <v>G_140-15</v>
      </c>
      <c r="F12" s="360"/>
      <c r="G12" s="360"/>
      <c r="H12" s="360"/>
      <c r="I12" s="360"/>
      <c r="J12" s="360"/>
      <c r="K12" s="360"/>
      <c r="L12" s="360"/>
      <c r="M12" s="360"/>
      <c r="N12" s="360"/>
      <c r="O12" s="360"/>
      <c r="P12" s="360"/>
      <c r="Q12" s="360"/>
      <c r="R12" s="360"/>
      <c r="S12" s="360"/>
      <c r="T12" s="360"/>
      <c r="U12" s="360"/>
      <c r="V12" s="360"/>
      <c r="W12" s="360"/>
      <c r="X12" s="360"/>
      <c r="Y12" s="360"/>
    </row>
    <row r="13" spans="1:27" s="12" customFormat="1" ht="18.75" customHeight="1" x14ac:dyDescent="0.2">
      <c r="E13" s="353" t="s">
        <v>8</v>
      </c>
      <c r="F13" s="353"/>
      <c r="G13" s="353"/>
      <c r="H13" s="353"/>
      <c r="I13" s="353"/>
      <c r="J13" s="353"/>
      <c r="K13" s="353"/>
      <c r="L13" s="353"/>
      <c r="M13" s="353"/>
      <c r="N13" s="353"/>
      <c r="O13" s="353"/>
      <c r="P13" s="353"/>
      <c r="Q13" s="353"/>
      <c r="R13" s="353"/>
      <c r="S13" s="353"/>
      <c r="T13" s="353"/>
      <c r="U13" s="353"/>
      <c r="V13" s="353"/>
      <c r="W13" s="353"/>
      <c r="X13" s="353"/>
      <c r="Y13" s="3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0" t="str">
        <f>'1. паспорт местоположение'!A15</f>
        <v>Земельный участок п.Кутузово Гурьевский р-н приобретенный у гр.Савченко Ю.В.</v>
      </c>
      <c r="F15" s="360"/>
      <c r="G15" s="360"/>
      <c r="H15" s="360"/>
      <c r="I15" s="360"/>
      <c r="J15" s="360"/>
      <c r="K15" s="360"/>
      <c r="L15" s="360"/>
      <c r="M15" s="360"/>
      <c r="N15" s="360"/>
      <c r="O15" s="360"/>
      <c r="P15" s="360"/>
      <c r="Q15" s="360"/>
      <c r="R15" s="360"/>
      <c r="S15" s="360"/>
      <c r="T15" s="360"/>
      <c r="U15" s="360"/>
      <c r="V15" s="360"/>
      <c r="W15" s="360"/>
      <c r="X15" s="360"/>
      <c r="Y15" s="360"/>
    </row>
    <row r="16" spans="1:27" s="3" customFormat="1" ht="15" customHeight="1" x14ac:dyDescent="0.2">
      <c r="E16" s="353" t="s">
        <v>7</v>
      </c>
      <c r="F16" s="353"/>
      <c r="G16" s="353"/>
      <c r="H16" s="353"/>
      <c r="I16" s="353"/>
      <c r="J16" s="353"/>
      <c r="K16" s="353"/>
      <c r="L16" s="353"/>
      <c r="M16" s="353"/>
      <c r="N16" s="353"/>
      <c r="O16" s="353"/>
      <c r="P16" s="353"/>
      <c r="Q16" s="353"/>
      <c r="R16" s="353"/>
      <c r="S16" s="353"/>
      <c r="T16" s="353"/>
      <c r="U16" s="353"/>
      <c r="V16" s="353"/>
      <c r="W16" s="353"/>
      <c r="X16" s="353"/>
      <c r="Y16" s="3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5"/>
      <c r="F18" s="355"/>
      <c r="G18" s="355"/>
      <c r="H18" s="355"/>
      <c r="I18" s="355"/>
      <c r="J18" s="355"/>
      <c r="K18" s="355"/>
      <c r="L18" s="355"/>
      <c r="M18" s="355"/>
      <c r="N18" s="355"/>
      <c r="O18" s="355"/>
      <c r="P18" s="355"/>
      <c r="Q18" s="355"/>
      <c r="R18" s="355"/>
      <c r="S18" s="355"/>
      <c r="T18" s="355"/>
      <c r="U18" s="355"/>
      <c r="V18" s="355"/>
      <c r="W18" s="355"/>
      <c r="X18" s="355"/>
      <c r="Y18" s="355"/>
    </row>
    <row r="19" spans="1:27" ht="25.5" customHeight="1" x14ac:dyDescent="0.25">
      <c r="A19" s="355" t="s">
        <v>518</v>
      </c>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row>
    <row r="20" spans="1:27" s="65" customFormat="1" ht="21" customHeight="1" x14ac:dyDescent="0.25"/>
    <row r="21" spans="1:27" ht="15.75" customHeight="1" x14ac:dyDescent="0.25">
      <c r="A21" s="382" t="s">
        <v>6</v>
      </c>
      <c r="B21" s="385" t="s">
        <v>525</v>
      </c>
      <c r="C21" s="386"/>
      <c r="D21" s="385" t="s">
        <v>527</v>
      </c>
      <c r="E21" s="386"/>
      <c r="F21" s="378" t="s">
        <v>103</v>
      </c>
      <c r="G21" s="380"/>
      <c r="H21" s="380"/>
      <c r="I21" s="379"/>
      <c r="J21" s="382" t="s">
        <v>528</v>
      </c>
      <c r="K21" s="385" t="s">
        <v>529</v>
      </c>
      <c r="L21" s="386"/>
      <c r="M21" s="385" t="s">
        <v>530</v>
      </c>
      <c r="N21" s="386"/>
      <c r="O21" s="385" t="s">
        <v>517</v>
      </c>
      <c r="P21" s="386"/>
      <c r="Q21" s="385" t="s">
        <v>136</v>
      </c>
      <c r="R21" s="386"/>
      <c r="S21" s="382" t="s">
        <v>135</v>
      </c>
      <c r="T21" s="382" t="s">
        <v>531</v>
      </c>
      <c r="U21" s="382" t="s">
        <v>526</v>
      </c>
      <c r="V21" s="385" t="s">
        <v>134</v>
      </c>
      <c r="W21" s="386"/>
      <c r="X21" s="378" t="s">
        <v>126</v>
      </c>
      <c r="Y21" s="380"/>
      <c r="Z21" s="378" t="s">
        <v>125</v>
      </c>
      <c r="AA21" s="380"/>
    </row>
    <row r="22" spans="1:27" ht="216" customHeight="1" x14ac:dyDescent="0.25">
      <c r="A22" s="383"/>
      <c r="B22" s="387"/>
      <c r="C22" s="388"/>
      <c r="D22" s="387"/>
      <c r="E22" s="388"/>
      <c r="F22" s="378" t="s">
        <v>133</v>
      </c>
      <c r="G22" s="379"/>
      <c r="H22" s="378" t="s">
        <v>132</v>
      </c>
      <c r="I22" s="379"/>
      <c r="J22" s="384"/>
      <c r="K22" s="387"/>
      <c r="L22" s="388"/>
      <c r="M22" s="387"/>
      <c r="N22" s="388"/>
      <c r="O22" s="387"/>
      <c r="P22" s="388"/>
      <c r="Q22" s="387"/>
      <c r="R22" s="388"/>
      <c r="S22" s="384"/>
      <c r="T22" s="384"/>
      <c r="U22" s="384"/>
      <c r="V22" s="387"/>
      <c r="W22" s="388"/>
      <c r="X22" s="121" t="s">
        <v>124</v>
      </c>
      <c r="Y22" s="121" t="s">
        <v>515</v>
      </c>
      <c r="Z22" s="121" t="s">
        <v>123</v>
      </c>
      <c r="AA22" s="121" t="s">
        <v>122</v>
      </c>
    </row>
    <row r="23" spans="1:27" ht="60" customHeight="1" x14ac:dyDescent="0.25">
      <c r="A23" s="384"/>
      <c r="B23" s="176" t="s">
        <v>120</v>
      </c>
      <c r="C23" s="176"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29" customFormat="1" x14ac:dyDescent="0.25">
      <c r="A25" s="330">
        <v>1</v>
      </c>
      <c r="B25" s="67"/>
      <c r="C25" s="67"/>
      <c r="D25" s="67"/>
      <c r="E25" s="67"/>
      <c r="F25" s="67"/>
      <c r="G25" s="326"/>
      <c r="H25" s="326"/>
      <c r="I25" s="326"/>
      <c r="J25" s="327"/>
      <c r="K25" s="327"/>
      <c r="L25" s="181"/>
      <c r="M25" s="181"/>
      <c r="N25" s="328"/>
      <c r="O25" s="328"/>
      <c r="P25" s="328"/>
      <c r="Q25" s="328"/>
      <c r="R25" s="326"/>
      <c r="S25" s="327"/>
      <c r="T25" s="327"/>
      <c r="U25" s="327"/>
      <c r="V25" s="327"/>
      <c r="W25" s="328"/>
      <c r="X25" s="67"/>
      <c r="Y25" s="67"/>
      <c r="Z25" s="67"/>
      <c r="AA25" s="67"/>
    </row>
    <row r="26" spans="1:27" ht="3" customHeight="1" x14ac:dyDescent="0.25">
      <c r="D26" s="67" t="s">
        <v>392</v>
      </c>
      <c r="E26" s="67"/>
      <c r="F26" s="67" t="s">
        <v>392</v>
      </c>
      <c r="G26" s="326"/>
      <c r="H26" s="326" t="s">
        <v>392</v>
      </c>
      <c r="I26" s="326"/>
      <c r="J26" s="327" t="s">
        <v>392</v>
      </c>
      <c r="K26" s="327" t="s">
        <v>392</v>
      </c>
      <c r="L26" s="181"/>
      <c r="M26" s="181" t="s">
        <v>392</v>
      </c>
      <c r="N26" s="328"/>
      <c r="O26" s="328" t="s">
        <v>392</v>
      </c>
      <c r="P26" s="328"/>
      <c r="Q26" s="328" t="s">
        <v>392</v>
      </c>
      <c r="R26" s="326"/>
      <c r="S26" s="327" t="s">
        <v>392</v>
      </c>
      <c r="T26" s="327" t="s">
        <v>392</v>
      </c>
      <c r="U26" s="327" t="s">
        <v>392</v>
      </c>
      <c r="V26" s="327" t="s">
        <v>392</v>
      </c>
      <c r="W26" s="328"/>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2" t="str">
        <f>'1. паспорт местоположение'!A5:C5</f>
        <v>Год раскрытия информации: 2016 год</v>
      </c>
      <c r="B5" s="352"/>
      <c r="C5" s="352"/>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56" t="s">
        <v>10</v>
      </c>
      <c r="B7" s="356"/>
      <c r="C7" s="356"/>
      <c r="D7" s="13"/>
      <c r="E7" s="13"/>
      <c r="F7" s="13"/>
      <c r="G7" s="13"/>
      <c r="H7" s="13"/>
      <c r="I7" s="13"/>
      <c r="J7" s="13"/>
      <c r="K7" s="13"/>
      <c r="L7" s="13"/>
      <c r="M7" s="13"/>
      <c r="N7" s="13"/>
      <c r="O7" s="13"/>
      <c r="P7" s="13"/>
      <c r="Q7" s="13"/>
      <c r="R7" s="13"/>
      <c r="S7" s="13"/>
      <c r="T7" s="13"/>
      <c r="U7" s="13"/>
    </row>
    <row r="8" spans="1:29" s="12" customFormat="1" ht="18.75" x14ac:dyDescent="0.2">
      <c r="A8" s="356"/>
      <c r="B8" s="356"/>
      <c r="C8" s="356"/>
      <c r="D8" s="14"/>
      <c r="E8" s="14"/>
      <c r="F8" s="14"/>
      <c r="G8" s="14"/>
      <c r="H8" s="13"/>
      <c r="I8" s="13"/>
      <c r="J8" s="13"/>
      <c r="K8" s="13"/>
      <c r="L8" s="13"/>
      <c r="M8" s="13"/>
      <c r="N8" s="13"/>
      <c r="O8" s="13"/>
      <c r="P8" s="13"/>
      <c r="Q8" s="13"/>
      <c r="R8" s="13"/>
      <c r="S8" s="13"/>
      <c r="T8" s="13"/>
      <c r="U8" s="13"/>
    </row>
    <row r="9" spans="1:29" s="12" customFormat="1" ht="18.75" x14ac:dyDescent="0.2">
      <c r="A9" s="360" t="str">
        <f>'1. паспорт местоположение'!A9:C9</f>
        <v>Акционерное общество "Янтарьэнерго" ДЗО  ПАО "Россети"</v>
      </c>
      <c r="B9" s="360"/>
      <c r="C9" s="360"/>
      <c r="D9" s="8"/>
      <c r="E9" s="8"/>
      <c r="F9" s="8"/>
      <c r="G9" s="8"/>
      <c r="H9" s="13"/>
      <c r="I9" s="13"/>
      <c r="J9" s="13"/>
      <c r="K9" s="13"/>
      <c r="L9" s="13"/>
      <c r="M9" s="13"/>
      <c r="N9" s="13"/>
      <c r="O9" s="13"/>
      <c r="P9" s="13"/>
      <c r="Q9" s="13"/>
      <c r="R9" s="13"/>
      <c r="S9" s="13"/>
      <c r="T9" s="13"/>
      <c r="U9" s="13"/>
    </row>
    <row r="10" spans="1:29" s="12" customFormat="1" ht="18.75" x14ac:dyDescent="0.2">
      <c r="A10" s="353" t="s">
        <v>9</v>
      </c>
      <c r="B10" s="353"/>
      <c r="C10" s="353"/>
      <c r="D10" s="6"/>
      <c r="E10" s="6"/>
      <c r="F10" s="6"/>
      <c r="G10" s="6"/>
      <c r="H10" s="13"/>
      <c r="I10" s="13"/>
      <c r="J10" s="13"/>
      <c r="K10" s="13"/>
      <c r="L10" s="13"/>
      <c r="M10" s="13"/>
      <c r="N10" s="13"/>
      <c r="O10" s="13"/>
      <c r="P10" s="13"/>
      <c r="Q10" s="13"/>
      <c r="R10" s="13"/>
      <c r="S10" s="13"/>
      <c r="T10" s="13"/>
      <c r="U10" s="13"/>
    </row>
    <row r="11" spans="1:29" s="12" customFormat="1" ht="18.75" x14ac:dyDescent="0.2">
      <c r="A11" s="356"/>
      <c r="B11" s="356"/>
      <c r="C11" s="356"/>
      <c r="D11" s="14"/>
      <c r="E11" s="14"/>
      <c r="F11" s="14"/>
      <c r="G11" s="14"/>
      <c r="H11" s="13"/>
      <c r="I11" s="13"/>
      <c r="J11" s="13"/>
      <c r="K11" s="13"/>
      <c r="L11" s="13"/>
      <c r="M11" s="13"/>
      <c r="N11" s="13"/>
      <c r="O11" s="13"/>
      <c r="P11" s="13"/>
      <c r="Q11" s="13"/>
      <c r="R11" s="13"/>
      <c r="S11" s="13"/>
      <c r="T11" s="13"/>
      <c r="U11" s="13"/>
    </row>
    <row r="12" spans="1:29" s="12" customFormat="1" ht="18.75" x14ac:dyDescent="0.2">
      <c r="A12" s="360" t="str">
        <f>'1. паспорт местоположение'!A12:C12</f>
        <v>G_140-15</v>
      </c>
      <c r="B12" s="360"/>
      <c r="C12" s="360"/>
      <c r="D12" s="8"/>
      <c r="E12" s="8"/>
      <c r="F12" s="8"/>
      <c r="G12" s="8"/>
      <c r="H12" s="13"/>
      <c r="I12" s="13"/>
      <c r="J12" s="13"/>
      <c r="K12" s="13"/>
      <c r="L12" s="13"/>
      <c r="M12" s="13"/>
      <c r="N12" s="13"/>
      <c r="O12" s="13"/>
      <c r="P12" s="13"/>
      <c r="Q12" s="13"/>
      <c r="R12" s="13"/>
      <c r="S12" s="13"/>
      <c r="T12" s="13"/>
      <c r="U12" s="13"/>
    </row>
    <row r="13" spans="1:29" s="12" customFormat="1" ht="18.75" x14ac:dyDescent="0.2">
      <c r="A13" s="353" t="s">
        <v>8</v>
      </c>
      <c r="B13" s="353"/>
      <c r="C13" s="3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4"/>
      <c r="B14" s="364"/>
      <c r="C14" s="364"/>
      <c r="D14" s="10"/>
      <c r="E14" s="10"/>
      <c r="F14" s="10"/>
      <c r="G14" s="10"/>
      <c r="H14" s="10"/>
      <c r="I14" s="10"/>
      <c r="J14" s="10"/>
      <c r="K14" s="10"/>
      <c r="L14" s="10"/>
      <c r="M14" s="10"/>
      <c r="N14" s="10"/>
      <c r="O14" s="10"/>
      <c r="P14" s="10"/>
      <c r="Q14" s="10"/>
      <c r="R14" s="10"/>
      <c r="S14" s="10"/>
      <c r="T14" s="10"/>
      <c r="U14" s="10"/>
    </row>
    <row r="15" spans="1:29" s="3" customFormat="1" ht="12" x14ac:dyDescent="0.2">
      <c r="A15" s="360" t="str">
        <f>'1. паспорт местоположение'!A15</f>
        <v>Земельный участок п.Кутузово Гурьевский р-н приобретенный у гр.Савченко Ю.В.</v>
      </c>
      <c r="B15" s="360"/>
      <c r="C15" s="360"/>
      <c r="D15" s="8"/>
      <c r="E15" s="8"/>
      <c r="F15" s="8"/>
      <c r="G15" s="8"/>
      <c r="H15" s="8"/>
      <c r="I15" s="8"/>
      <c r="J15" s="8"/>
      <c r="K15" s="8"/>
      <c r="L15" s="8"/>
      <c r="M15" s="8"/>
      <c r="N15" s="8"/>
      <c r="O15" s="8"/>
      <c r="P15" s="8"/>
      <c r="Q15" s="8"/>
      <c r="R15" s="8"/>
      <c r="S15" s="8"/>
      <c r="T15" s="8"/>
      <c r="U15" s="8"/>
    </row>
    <row r="16" spans="1:29" s="3" customFormat="1" ht="15" customHeight="1" x14ac:dyDescent="0.2">
      <c r="A16" s="353" t="s">
        <v>7</v>
      </c>
      <c r="B16" s="353"/>
      <c r="C16" s="353"/>
      <c r="D16" s="6"/>
      <c r="E16" s="6"/>
      <c r="F16" s="6"/>
      <c r="G16" s="6"/>
      <c r="H16" s="6"/>
      <c r="I16" s="6"/>
      <c r="J16" s="6"/>
      <c r="K16" s="6"/>
      <c r="L16" s="6"/>
      <c r="M16" s="6"/>
      <c r="N16" s="6"/>
      <c r="O16" s="6"/>
      <c r="P16" s="6"/>
      <c r="Q16" s="6"/>
      <c r="R16" s="6"/>
      <c r="S16" s="6"/>
      <c r="T16" s="6"/>
      <c r="U16" s="6"/>
    </row>
    <row r="17" spans="1:21" s="3" customFormat="1" ht="15" customHeight="1" x14ac:dyDescent="0.2">
      <c r="A17" s="365"/>
      <c r="B17" s="365"/>
      <c r="C17" s="365"/>
      <c r="D17" s="4"/>
      <c r="E17" s="4"/>
      <c r="F17" s="4"/>
      <c r="G17" s="4"/>
      <c r="H17" s="4"/>
      <c r="I17" s="4"/>
      <c r="J17" s="4"/>
      <c r="K17" s="4"/>
      <c r="L17" s="4"/>
      <c r="M17" s="4"/>
      <c r="N17" s="4"/>
      <c r="O17" s="4"/>
      <c r="P17" s="4"/>
      <c r="Q17" s="4"/>
      <c r="R17" s="4"/>
    </row>
    <row r="18" spans="1:21" s="3" customFormat="1" ht="27.75" customHeight="1" x14ac:dyDescent="0.2">
      <c r="A18" s="354" t="s">
        <v>510</v>
      </c>
      <c r="B18" s="354"/>
      <c r="C18" s="3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4"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3">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ht="15.75" x14ac:dyDescent="0.25">
      <c r="A37" s="45">
        <v>2016</v>
      </c>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8.75" x14ac:dyDescent="0.25">
      <c r="A6" s="356" t="s">
        <v>10</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173"/>
      <c r="AB6" s="173"/>
    </row>
    <row r="7" spans="1:28" ht="18.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173"/>
      <c r="AB7" s="173"/>
    </row>
    <row r="8" spans="1:28" x14ac:dyDescent="0.25">
      <c r="A8" s="360" t="str">
        <f>'1. паспорт местоположение'!A9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74"/>
      <c r="AB8" s="174"/>
    </row>
    <row r="9" spans="1:28" ht="15.75" x14ac:dyDescent="0.25">
      <c r="A9" s="353" t="s">
        <v>9</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175"/>
      <c r="AB9" s="175"/>
    </row>
    <row r="10" spans="1:28" ht="18.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173"/>
      <c r="AB10" s="173"/>
    </row>
    <row r="11" spans="1:28" x14ac:dyDescent="0.25">
      <c r="A11" s="360" t="str">
        <f>'1. паспорт местоположение'!A12:C12</f>
        <v>G_140-15</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74"/>
      <c r="AB11" s="174"/>
    </row>
    <row r="12" spans="1:28" ht="15.75"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175"/>
      <c r="AB12" s="175"/>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1"/>
      <c r="AB13" s="11"/>
    </row>
    <row r="14" spans="1:28" x14ac:dyDescent="0.25">
      <c r="A14" s="360" t="str">
        <f>'1. паспорт местоположение'!A15</f>
        <v>Земельный участок п.Кутузово Гурьевский р-н приобретенный у гр.Савченко Ю.В.</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74"/>
      <c r="AB14" s="174"/>
    </row>
    <row r="15" spans="1:28" ht="15.75" x14ac:dyDescent="0.25">
      <c r="A15" s="353" t="s">
        <v>7</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175"/>
      <c r="AB15" s="175"/>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84"/>
      <c r="AB16" s="184"/>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84"/>
      <c r="AB17" s="184"/>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84"/>
      <c r="AB18" s="184"/>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84"/>
      <c r="AB19" s="184"/>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85"/>
      <c r="AB20" s="185"/>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85"/>
      <c r="AB21" s="185"/>
    </row>
    <row r="22" spans="1:28" x14ac:dyDescent="0.25">
      <c r="A22" s="390" t="s">
        <v>542</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86"/>
      <c r="AB22" s="186"/>
    </row>
    <row r="23" spans="1:28" ht="32.25" customHeight="1" x14ac:dyDescent="0.25">
      <c r="A23" s="392" t="s">
        <v>389</v>
      </c>
      <c r="B23" s="393"/>
      <c r="C23" s="393"/>
      <c r="D23" s="393"/>
      <c r="E23" s="393"/>
      <c r="F23" s="393"/>
      <c r="G23" s="393"/>
      <c r="H23" s="393"/>
      <c r="I23" s="393"/>
      <c r="J23" s="393"/>
      <c r="K23" s="393"/>
      <c r="L23" s="394"/>
      <c r="M23" s="391" t="s">
        <v>390</v>
      </c>
      <c r="N23" s="391"/>
      <c r="O23" s="391"/>
      <c r="P23" s="391"/>
      <c r="Q23" s="391"/>
      <c r="R23" s="391"/>
      <c r="S23" s="391"/>
      <c r="T23" s="391"/>
      <c r="U23" s="391"/>
      <c r="V23" s="391"/>
      <c r="W23" s="391"/>
      <c r="X23" s="391"/>
      <c r="Y23" s="391"/>
      <c r="Z23" s="391"/>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7">
        <v>11</v>
      </c>
      <c r="L25" s="119">
        <v>12</v>
      </c>
      <c r="M25" s="187">
        <v>13</v>
      </c>
      <c r="N25" s="119">
        <v>14</v>
      </c>
      <c r="O25" s="187">
        <v>15</v>
      </c>
      <c r="P25" s="119">
        <v>16</v>
      </c>
      <c r="Q25" s="187">
        <v>17</v>
      </c>
      <c r="R25" s="119">
        <v>18</v>
      </c>
      <c r="S25" s="187">
        <v>19</v>
      </c>
      <c r="T25" s="119">
        <v>20</v>
      </c>
      <c r="U25" s="187">
        <v>21</v>
      </c>
      <c r="V25" s="119">
        <v>22</v>
      </c>
      <c r="W25" s="187">
        <v>23</v>
      </c>
      <c r="X25" s="119">
        <v>24</v>
      </c>
      <c r="Y25" s="187">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56" t="s">
        <v>10</v>
      </c>
      <c r="B7" s="356"/>
      <c r="C7" s="356"/>
      <c r="D7" s="356"/>
      <c r="E7" s="356"/>
      <c r="F7" s="356"/>
      <c r="G7" s="356"/>
      <c r="H7" s="356"/>
      <c r="I7" s="356"/>
      <c r="J7" s="356"/>
      <c r="K7" s="356"/>
      <c r="L7" s="356"/>
      <c r="M7" s="356"/>
      <c r="N7" s="356"/>
      <c r="O7" s="356"/>
      <c r="P7" s="13"/>
      <c r="Q7" s="13"/>
      <c r="R7" s="13"/>
      <c r="S7" s="13"/>
      <c r="T7" s="13"/>
      <c r="U7" s="13"/>
      <c r="V7" s="13"/>
      <c r="W7" s="13"/>
      <c r="X7" s="13"/>
      <c r="Y7" s="13"/>
      <c r="Z7" s="13"/>
    </row>
    <row r="8" spans="1:28" s="12" customFormat="1" ht="18.75" x14ac:dyDescent="0.2">
      <c r="A8" s="356"/>
      <c r="B8" s="356"/>
      <c r="C8" s="356"/>
      <c r="D8" s="356"/>
      <c r="E8" s="356"/>
      <c r="F8" s="356"/>
      <c r="G8" s="356"/>
      <c r="H8" s="356"/>
      <c r="I8" s="356"/>
      <c r="J8" s="356"/>
      <c r="K8" s="356"/>
      <c r="L8" s="356"/>
      <c r="M8" s="356"/>
      <c r="N8" s="356"/>
      <c r="O8" s="356"/>
      <c r="P8" s="13"/>
      <c r="Q8" s="13"/>
      <c r="R8" s="13"/>
      <c r="S8" s="13"/>
      <c r="T8" s="13"/>
      <c r="U8" s="13"/>
      <c r="V8" s="13"/>
      <c r="W8" s="13"/>
      <c r="X8" s="13"/>
      <c r="Y8" s="13"/>
      <c r="Z8" s="13"/>
    </row>
    <row r="9" spans="1:28" s="12" customFormat="1" ht="18.75" x14ac:dyDescent="0.2">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13"/>
      <c r="Q9" s="13"/>
      <c r="R9" s="13"/>
      <c r="S9" s="13"/>
      <c r="T9" s="13"/>
      <c r="U9" s="13"/>
      <c r="V9" s="13"/>
      <c r="W9" s="13"/>
      <c r="X9" s="13"/>
      <c r="Y9" s="13"/>
      <c r="Z9" s="13"/>
    </row>
    <row r="10" spans="1:28" s="12" customFormat="1" ht="18.75" x14ac:dyDescent="0.2">
      <c r="A10" s="353" t="s">
        <v>9</v>
      </c>
      <c r="B10" s="353"/>
      <c r="C10" s="353"/>
      <c r="D10" s="353"/>
      <c r="E10" s="353"/>
      <c r="F10" s="353"/>
      <c r="G10" s="353"/>
      <c r="H10" s="353"/>
      <c r="I10" s="353"/>
      <c r="J10" s="353"/>
      <c r="K10" s="353"/>
      <c r="L10" s="353"/>
      <c r="M10" s="353"/>
      <c r="N10" s="353"/>
      <c r="O10" s="353"/>
      <c r="P10" s="13"/>
      <c r="Q10" s="13"/>
      <c r="R10" s="13"/>
      <c r="S10" s="13"/>
      <c r="T10" s="13"/>
      <c r="U10" s="13"/>
      <c r="V10" s="13"/>
      <c r="W10" s="13"/>
      <c r="X10" s="13"/>
      <c r="Y10" s="13"/>
      <c r="Z10" s="13"/>
    </row>
    <row r="11" spans="1:28" s="12" customFormat="1" ht="18.75" x14ac:dyDescent="0.2">
      <c r="A11" s="356"/>
      <c r="B11" s="356"/>
      <c r="C11" s="356"/>
      <c r="D11" s="356"/>
      <c r="E11" s="356"/>
      <c r="F11" s="356"/>
      <c r="G11" s="356"/>
      <c r="H11" s="356"/>
      <c r="I11" s="356"/>
      <c r="J11" s="356"/>
      <c r="K11" s="356"/>
      <c r="L11" s="356"/>
      <c r="M11" s="356"/>
      <c r="N11" s="356"/>
      <c r="O11" s="356"/>
      <c r="P11" s="13"/>
      <c r="Q11" s="13"/>
      <c r="R11" s="13"/>
      <c r="S11" s="13"/>
      <c r="T11" s="13"/>
      <c r="U11" s="13"/>
      <c r="V11" s="13"/>
      <c r="W11" s="13"/>
      <c r="X11" s="13"/>
      <c r="Y11" s="13"/>
      <c r="Z11" s="13"/>
    </row>
    <row r="12" spans="1:28" s="12" customFormat="1" ht="18.75" x14ac:dyDescent="0.2">
      <c r="A12" s="360" t="str">
        <f>'1. паспорт местоположение'!A12:C12</f>
        <v>G_140-15</v>
      </c>
      <c r="B12" s="360"/>
      <c r="C12" s="360"/>
      <c r="D12" s="360"/>
      <c r="E12" s="360"/>
      <c r="F12" s="360"/>
      <c r="G12" s="360"/>
      <c r="H12" s="360"/>
      <c r="I12" s="360"/>
      <c r="J12" s="360"/>
      <c r="K12" s="360"/>
      <c r="L12" s="360"/>
      <c r="M12" s="360"/>
      <c r="N12" s="360"/>
      <c r="O12" s="360"/>
      <c r="P12" s="13"/>
      <c r="Q12" s="13"/>
      <c r="R12" s="13"/>
      <c r="S12" s="13"/>
      <c r="T12" s="13"/>
      <c r="U12" s="13"/>
      <c r="V12" s="13"/>
      <c r="W12" s="13"/>
      <c r="X12" s="13"/>
      <c r="Y12" s="13"/>
      <c r="Z12" s="13"/>
    </row>
    <row r="13" spans="1:28" s="12" customFormat="1" ht="18.75" x14ac:dyDescent="0.2">
      <c r="A13" s="353" t="s">
        <v>8</v>
      </c>
      <c r="B13" s="353"/>
      <c r="C13" s="353"/>
      <c r="D13" s="353"/>
      <c r="E13" s="353"/>
      <c r="F13" s="353"/>
      <c r="G13" s="353"/>
      <c r="H13" s="353"/>
      <c r="I13" s="353"/>
      <c r="J13" s="353"/>
      <c r="K13" s="353"/>
      <c r="L13" s="353"/>
      <c r="M13" s="353"/>
      <c r="N13" s="353"/>
      <c r="O13" s="353"/>
      <c r="P13" s="13"/>
      <c r="Q13" s="13"/>
      <c r="R13" s="13"/>
      <c r="S13" s="13"/>
      <c r="T13" s="13"/>
      <c r="U13" s="13"/>
      <c r="V13" s="13"/>
      <c r="W13" s="13"/>
      <c r="X13" s="13"/>
      <c r="Y13" s="13"/>
      <c r="Z13" s="13"/>
    </row>
    <row r="14" spans="1:28" s="9" customFormat="1" ht="15.75" customHeight="1" x14ac:dyDescent="0.2">
      <c r="A14" s="364"/>
      <c r="B14" s="364"/>
      <c r="C14" s="364"/>
      <c r="D14" s="364"/>
      <c r="E14" s="364"/>
      <c r="F14" s="364"/>
      <c r="G14" s="364"/>
      <c r="H14" s="364"/>
      <c r="I14" s="364"/>
      <c r="J14" s="364"/>
      <c r="K14" s="364"/>
      <c r="L14" s="364"/>
      <c r="M14" s="364"/>
      <c r="N14" s="364"/>
      <c r="O14" s="364"/>
      <c r="P14" s="10"/>
      <c r="Q14" s="10"/>
      <c r="R14" s="10"/>
      <c r="S14" s="10"/>
      <c r="T14" s="10"/>
      <c r="U14" s="10"/>
      <c r="V14" s="10"/>
      <c r="W14" s="10"/>
      <c r="X14" s="10"/>
      <c r="Y14" s="10"/>
      <c r="Z14" s="10"/>
    </row>
    <row r="15" spans="1:28" s="3" customFormat="1" ht="12" x14ac:dyDescent="0.2">
      <c r="A15" s="360" t="str">
        <f>'1. паспорт местоположение'!A15</f>
        <v>Земельный участок п.Кутузово Гурьевский р-н приобретенный у гр.Савченко Ю.В.</v>
      </c>
      <c r="B15" s="360"/>
      <c r="C15" s="360"/>
      <c r="D15" s="360"/>
      <c r="E15" s="360"/>
      <c r="F15" s="360"/>
      <c r="G15" s="360"/>
      <c r="H15" s="360"/>
      <c r="I15" s="360"/>
      <c r="J15" s="360"/>
      <c r="K15" s="360"/>
      <c r="L15" s="360"/>
      <c r="M15" s="360"/>
      <c r="N15" s="360"/>
      <c r="O15" s="360"/>
      <c r="P15" s="8"/>
      <c r="Q15" s="8"/>
      <c r="R15" s="8"/>
      <c r="S15" s="8"/>
      <c r="T15" s="8"/>
      <c r="U15" s="8"/>
      <c r="V15" s="8"/>
      <c r="W15" s="8"/>
      <c r="X15" s="8"/>
      <c r="Y15" s="8"/>
      <c r="Z15" s="8"/>
    </row>
    <row r="16" spans="1:28" s="3" customFormat="1" ht="15" customHeight="1" x14ac:dyDescent="0.2">
      <c r="A16" s="353" t="s">
        <v>7</v>
      </c>
      <c r="B16" s="353"/>
      <c r="C16" s="353"/>
      <c r="D16" s="353"/>
      <c r="E16" s="353"/>
      <c r="F16" s="353"/>
      <c r="G16" s="353"/>
      <c r="H16" s="353"/>
      <c r="I16" s="353"/>
      <c r="J16" s="353"/>
      <c r="K16" s="353"/>
      <c r="L16" s="353"/>
      <c r="M16" s="353"/>
      <c r="N16" s="353"/>
      <c r="O16" s="353"/>
      <c r="P16" s="6"/>
      <c r="Q16" s="6"/>
      <c r="R16" s="6"/>
      <c r="S16" s="6"/>
      <c r="T16" s="6"/>
      <c r="U16" s="6"/>
      <c r="V16" s="6"/>
      <c r="W16" s="6"/>
      <c r="X16" s="6"/>
      <c r="Y16" s="6"/>
      <c r="Z16" s="6"/>
    </row>
    <row r="17" spans="1:26" s="3" customFormat="1" ht="15" customHeight="1" x14ac:dyDescent="0.2">
      <c r="A17" s="365"/>
      <c r="B17" s="365"/>
      <c r="C17" s="365"/>
      <c r="D17" s="365"/>
      <c r="E17" s="365"/>
      <c r="F17" s="365"/>
      <c r="G17" s="365"/>
      <c r="H17" s="365"/>
      <c r="I17" s="365"/>
      <c r="J17" s="365"/>
      <c r="K17" s="365"/>
      <c r="L17" s="365"/>
      <c r="M17" s="365"/>
      <c r="N17" s="365"/>
      <c r="O17" s="365"/>
      <c r="P17" s="4"/>
      <c r="Q17" s="4"/>
      <c r="R17" s="4"/>
      <c r="S17" s="4"/>
      <c r="T17" s="4"/>
      <c r="U17" s="4"/>
      <c r="V17" s="4"/>
      <c r="W17" s="4"/>
    </row>
    <row r="18" spans="1:26" s="3" customFormat="1" ht="91.5" customHeight="1" x14ac:dyDescent="0.2">
      <c r="A18" s="396" t="s">
        <v>519</v>
      </c>
      <c r="B18" s="396"/>
      <c r="C18" s="396"/>
      <c r="D18" s="396"/>
      <c r="E18" s="396"/>
      <c r="F18" s="396"/>
      <c r="G18" s="396"/>
      <c r="H18" s="396"/>
      <c r="I18" s="396"/>
      <c r="J18" s="396"/>
      <c r="K18" s="396"/>
      <c r="L18" s="396"/>
      <c r="M18" s="396"/>
      <c r="N18" s="396"/>
      <c r="O18" s="396"/>
      <c r="P18" s="7"/>
      <c r="Q18" s="7"/>
      <c r="R18" s="7"/>
      <c r="S18" s="7"/>
      <c r="T18" s="7"/>
      <c r="U18" s="7"/>
      <c r="V18" s="7"/>
      <c r="W18" s="7"/>
      <c r="X18" s="7"/>
      <c r="Y18" s="7"/>
      <c r="Z18" s="7"/>
    </row>
    <row r="19" spans="1:26" s="3" customFormat="1" ht="78" customHeight="1" x14ac:dyDescent="0.2">
      <c r="A19" s="359" t="s">
        <v>6</v>
      </c>
      <c r="B19" s="359" t="s">
        <v>89</v>
      </c>
      <c r="C19" s="359" t="s">
        <v>88</v>
      </c>
      <c r="D19" s="359" t="s">
        <v>77</v>
      </c>
      <c r="E19" s="397" t="s">
        <v>87</v>
      </c>
      <c r="F19" s="398"/>
      <c r="G19" s="398"/>
      <c r="H19" s="398"/>
      <c r="I19" s="399"/>
      <c r="J19" s="359" t="s">
        <v>86</v>
      </c>
      <c r="K19" s="359"/>
      <c r="L19" s="359"/>
      <c r="M19" s="359"/>
      <c r="N19" s="359"/>
      <c r="O19" s="359"/>
      <c r="P19" s="4"/>
      <c r="Q19" s="4"/>
      <c r="R19" s="4"/>
      <c r="S19" s="4"/>
      <c r="T19" s="4"/>
      <c r="U19" s="4"/>
      <c r="V19" s="4"/>
      <c r="W19" s="4"/>
    </row>
    <row r="20" spans="1:26" s="3" customFormat="1" ht="51" customHeight="1" x14ac:dyDescent="0.2">
      <c r="A20" s="359"/>
      <c r="B20" s="359"/>
      <c r="C20" s="359"/>
      <c r="D20" s="359"/>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5" zoomScale="80" zoomScaleSheetLayoutView="80" workbookViewId="0">
      <selection activeCell="B122" sqref="B122"/>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13" t="str">
        <f>'[1]1. паспорт местоположение'!A5:C5</f>
        <v>Год раскрытия информации: 2016 год</v>
      </c>
      <c r="B5" s="413"/>
      <c r="C5" s="413"/>
      <c r="D5" s="413"/>
      <c r="E5" s="413"/>
      <c r="F5" s="413"/>
      <c r="G5" s="413"/>
      <c r="H5" s="413"/>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56" t="str">
        <f>'[1]1. паспорт местоположение'!A7:C7</f>
        <v xml:space="preserve">Паспорт инвестиционного проекта </v>
      </c>
      <c r="B7" s="356"/>
      <c r="C7" s="356"/>
      <c r="D7" s="356"/>
      <c r="E7" s="356"/>
      <c r="F7" s="356"/>
      <c r="G7" s="356"/>
      <c r="H7" s="356"/>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99"/>
      <c r="AR7" s="199"/>
    </row>
    <row r="8" spans="1:44" ht="18.75" x14ac:dyDescent="0.2">
      <c r="A8" s="188"/>
      <c r="B8" s="188"/>
      <c r="C8" s="188"/>
      <c r="D8" s="188"/>
      <c r="E8" s="188"/>
      <c r="F8" s="188"/>
      <c r="G8" s="188"/>
      <c r="H8" s="188"/>
      <c r="I8" s="188"/>
      <c r="J8" s="188"/>
      <c r="K8" s="188"/>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6"/>
      <c r="AR8" s="196"/>
    </row>
    <row r="9" spans="1:44" ht="18.75" x14ac:dyDescent="0.2">
      <c r="A9" s="355" t="str">
        <f>'[1]1. паспорт местоположение'!A9:C9</f>
        <v xml:space="preserve">                         АО "Янтарьэнерго"                         </v>
      </c>
      <c r="B9" s="355"/>
      <c r="C9" s="355"/>
      <c r="D9" s="355"/>
      <c r="E9" s="355"/>
      <c r="F9" s="355"/>
      <c r="G9" s="355"/>
      <c r="H9" s="355"/>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53" t="s">
        <v>9</v>
      </c>
      <c r="B10" s="353"/>
      <c r="C10" s="353"/>
      <c r="D10" s="353"/>
      <c r="E10" s="353"/>
      <c r="F10" s="353"/>
      <c r="G10" s="353"/>
      <c r="H10" s="353"/>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01"/>
      <c r="AR10" s="201"/>
    </row>
    <row r="11" spans="1:44" ht="18.75" x14ac:dyDescent="0.2">
      <c r="A11" s="188"/>
      <c r="B11" s="188"/>
      <c r="C11" s="188"/>
      <c r="D11" s="188"/>
      <c r="E11" s="188"/>
      <c r="F11" s="188"/>
      <c r="G11" s="188"/>
      <c r="H11" s="188"/>
      <c r="I11" s="188"/>
      <c r="J11" s="188"/>
      <c r="K11" s="188"/>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55" t="str">
        <f>'1. паспорт местоположение'!A12:C12</f>
        <v>G_140-15</v>
      </c>
      <c r="B12" s="355"/>
      <c r="C12" s="355"/>
      <c r="D12" s="355"/>
      <c r="E12" s="355"/>
      <c r="F12" s="355"/>
      <c r="G12" s="355"/>
      <c r="H12" s="355"/>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53" t="s">
        <v>8</v>
      </c>
      <c r="B13" s="353"/>
      <c r="C13" s="353"/>
      <c r="D13" s="353"/>
      <c r="E13" s="353"/>
      <c r="F13" s="353"/>
      <c r="G13" s="353"/>
      <c r="H13" s="353"/>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01"/>
      <c r="AR13" s="201"/>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9"/>
      <c r="AA14" s="9"/>
      <c r="AB14" s="9"/>
      <c r="AC14" s="9"/>
      <c r="AD14" s="9"/>
      <c r="AE14" s="9"/>
      <c r="AF14" s="9"/>
      <c r="AG14" s="9"/>
      <c r="AH14" s="9"/>
      <c r="AI14" s="9"/>
      <c r="AJ14" s="9"/>
      <c r="AK14" s="9"/>
      <c r="AL14" s="9"/>
      <c r="AM14" s="9"/>
      <c r="AN14" s="9"/>
      <c r="AO14" s="9"/>
      <c r="AP14" s="9"/>
      <c r="AQ14" s="202"/>
      <c r="AR14" s="202"/>
    </row>
    <row r="15" spans="1:44" ht="18.75" x14ac:dyDescent="0.2">
      <c r="A15" s="355" t="str">
        <f>'1. паспорт местоположение'!A15</f>
        <v>Земельный участок п.Кутузово Гурьевский р-н приобретенный у гр.Савченко Ю.В.</v>
      </c>
      <c r="B15" s="355"/>
      <c r="C15" s="355"/>
      <c r="D15" s="355"/>
      <c r="E15" s="355"/>
      <c r="F15" s="355"/>
      <c r="G15" s="355"/>
      <c r="H15" s="355"/>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53" t="s">
        <v>7</v>
      </c>
      <c r="B16" s="353"/>
      <c r="C16" s="353"/>
      <c r="D16" s="353"/>
      <c r="E16" s="353"/>
      <c r="F16" s="353"/>
      <c r="G16" s="353"/>
      <c r="H16" s="353"/>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01"/>
      <c r="AR16" s="201"/>
    </row>
    <row r="17" spans="1:44" ht="18.75" x14ac:dyDescent="0.2">
      <c r="A17" s="190"/>
      <c r="B17" s="190"/>
      <c r="C17" s="190"/>
      <c r="D17" s="190"/>
      <c r="E17" s="190"/>
      <c r="F17" s="190"/>
      <c r="G17" s="190"/>
      <c r="H17" s="190"/>
      <c r="I17" s="190"/>
      <c r="J17" s="190"/>
      <c r="K17" s="190"/>
      <c r="L17" s="190"/>
      <c r="M17" s="190"/>
      <c r="N17" s="190"/>
      <c r="O17" s="190"/>
      <c r="P17" s="190"/>
      <c r="Q17" s="190"/>
      <c r="R17" s="190"/>
      <c r="S17" s="190"/>
      <c r="T17" s="190"/>
      <c r="U17" s="190"/>
      <c r="V17" s="190"/>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55" t="s">
        <v>520</v>
      </c>
      <c r="B18" s="355"/>
      <c r="C18" s="355"/>
      <c r="D18" s="355"/>
      <c r="E18" s="355"/>
      <c r="F18" s="355"/>
      <c r="G18" s="355"/>
      <c r="H18" s="35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362</v>
      </c>
      <c r="B24" s="210" t="s">
        <v>1</v>
      </c>
      <c r="D24" s="211"/>
      <c r="E24" s="212"/>
      <c r="F24" s="212"/>
      <c r="G24" s="212"/>
      <c r="H24" s="212"/>
    </row>
    <row r="25" spans="1:44" x14ac:dyDescent="0.2">
      <c r="A25" s="213" t="s">
        <v>565</v>
      </c>
      <c r="B25" s="214">
        <f>$B$126/1.18</f>
        <v>0</v>
      </c>
    </row>
    <row r="26" spans="1:44" x14ac:dyDescent="0.2">
      <c r="A26" s="215" t="s">
        <v>360</v>
      </c>
      <c r="B26" s="216">
        <v>0</v>
      </c>
    </row>
    <row r="27" spans="1:44" x14ac:dyDescent="0.2">
      <c r="A27" s="215" t="s">
        <v>358</v>
      </c>
      <c r="B27" s="216">
        <f>$B$123</f>
        <v>25</v>
      </c>
      <c r="D27" s="208" t="s">
        <v>361</v>
      </c>
    </row>
    <row r="28" spans="1:44" ht="16.149999999999999" customHeight="1" thickBot="1" x14ac:dyDescent="0.25">
      <c r="A28" s="217" t="s">
        <v>356</v>
      </c>
      <c r="B28" s="218">
        <v>1</v>
      </c>
      <c r="D28" s="403" t="s">
        <v>359</v>
      </c>
      <c r="E28" s="404"/>
      <c r="F28" s="405"/>
      <c r="G28" s="406">
        <f ca="1">IF(SUM(B89:L89)=0,"не окупается",SUM(B89:L89))</f>
        <v>1.3105652235354994</v>
      </c>
      <c r="H28" s="407"/>
    </row>
    <row r="29" spans="1:44" ht="15.6" customHeight="1" x14ac:dyDescent="0.2">
      <c r="A29" s="213" t="s">
        <v>354</v>
      </c>
      <c r="B29" s="214">
        <f>$B$126*$B$127</f>
        <v>0</v>
      </c>
      <c r="D29" s="403" t="s">
        <v>357</v>
      </c>
      <c r="E29" s="404"/>
      <c r="F29" s="405"/>
      <c r="G29" s="406">
        <f ca="1">IF(SUM(B90:L90)=0,"не окупается",SUM(B90:L90))</f>
        <v>1.3742310943602769</v>
      </c>
      <c r="H29" s="407"/>
    </row>
    <row r="30" spans="1:44" ht="27.6" customHeight="1" x14ac:dyDescent="0.2">
      <c r="A30" s="215" t="s">
        <v>566</v>
      </c>
      <c r="B30" s="216">
        <v>1</v>
      </c>
      <c r="D30" s="403" t="s">
        <v>355</v>
      </c>
      <c r="E30" s="404"/>
      <c r="F30" s="405"/>
      <c r="G30" s="408">
        <f ca="1">L87</f>
        <v>17617649.490989048</v>
      </c>
      <c r="H30" s="409"/>
    </row>
    <row r="31" spans="1:44" x14ac:dyDescent="0.2">
      <c r="A31" s="215" t="s">
        <v>353</v>
      </c>
      <c r="B31" s="216">
        <v>1</v>
      </c>
      <c r="D31" s="410"/>
      <c r="E31" s="411"/>
      <c r="F31" s="412"/>
      <c r="G31" s="410"/>
      <c r="H31" s="412"/>
    </row>
    <row r="32" spans="1:44" x14ac:dyDescent="0.2">
      <c r="A32" s="215" t="s">
        <v>331</v>
      </c>
      <c r="B32" s="216"/>
    </row>
    <row r="33" spans="1:42" x14ac:dyDescent="0.2">
      <c r="A33" s="215" t="s">
        <v>352</v>
      </c>
      <c r="B33" s="216"/>
    </row>
    <row r="34" spans="1:42" x14ac:dyDescent="0.2">
      <c r="A34" s="215" t="s">
        <v>351</v>
      </c>
      <c r="B34" s="216"/>
    </row>
    <row r="35" spans="1:42" x14ac:dyDescent="0.2">
      <c r="A35" s="219"/>
      <c r="B35" s="216"/>
    </row>
    <row r="36" spans="1:42" ht="16.5" thickBot="1" x14ac:dyDescent="0.25">
      <c r="A36" s="217" t="s">
        <v>323</v>
      </c>
      <c r="B36" s="220">
        <v>0.2</v>
      </c>
    </row>
    <row r="37" spans="1:42" x14ac:dyDescent="0.2">
      <c r="A37" s="213" t="s">
        <v>567</v>
      </c>
      <c r="B37" s="214">
        <v>0</v>
      </c>
    </row>
    <row r="38" spans="1:42" x14ac:dyDescent="0.2">
      <c r="A38" s="215" t="s">
        <v>350</v>
      </c>
      <c r="B38" s="216"/>
    </row>
    <row r="39" spans="1:42" ht="16.5" thickBot="1" x14ac:dyDescent="0.25">
      <c r="A39" s="221" t="s">
        <v>349</v>
      </c>
      <c r="B39" s="222"/>
    </row>
    <row r="40" spans="1:42" x14ac:dyDescent="0.2">
      <c r="A40" s="223" t="s">
        <v>568</v>
      </c>
      <c r="B40" s="224">
        <v>1</v>
      </c>
    </row>
    <row r="41" spans="1:42" x14ac:dyDescent="0.2">
      <c r="A41" s="225" t="s">
        <v>348</v>
      </c>
      <c r="B41" s="226"/>
    </row>
    <row r="42" spans="1:42" x14ac:dyDescent="0.2">
      <c r="A42" s="225" t="s">
        <v>347</v>
      </c>
      <c r="B42" s="227"/>
    </row>
    <row r="43" spans="1:42" x14ac:dyDescent="0.2">
      <c r="A43" s="225" t="s">
        <v>346</v>
      </c>
      <c r="B43" s="227">
        <v>0</v>
      </c>
    </row>
    <row r="44" spans="1:42" x14ac:dyDescent="0.2">
      <c r="A44" s="225" t="s">
        <v>345</v>
      </c>
      <c r="B44" s="227">
        <f>B129</f>
        <v>0.20499999999999999</v>
      </c>
    </row>
    <row r="45" spans="1:42" x14ac:dyDescent="0.2">
      <c r="A45" s="225" t="s">
        <v>344</v>
      </c>
      <c r="B45" s="227">
        <f>1-B43</f>
        <v>1</v>
      </c>
    </row>
    <row r="46" spans="1:42" ht="16.5" thickBot="1" x14ac:dyDescent="0.25">
      <c r="A46" s="228" t="s">
        <v>343</v>
      </c>
      <c r="B46" s="229">
        <f>B45*B44+B43*B42*(1-B36)</f>
        <v>0.20499999999999999</v>
      </c>
      <c r="C46" s="230"/>
    </row>
    <row r="47" spans="1:42" s="233" customFormat="1" x14ac:dyDescent="0.2">
      <c r="A47" s="231" t="s">
        <v>342</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341</v>
      </c>
      <c r="B48" s="235">
        <f>C136</f>
        <v>5.8000000000000003E-2</v>
      </c>
      <c r="C48" s="235">
        <f t="shared" ref="C48:AP49" si="1">D136</f>
        <v>5.5E-2</v>
      </c>
      <c r="D48" s="235">
        <f t="shared" si="1"/>
        <v>5.5E-2</v>
      </c>
      <c r="E48" s="235">
        <f t="shared" si="1"/>
        <v>5.5E-2</v>
      </c>
      <c r="F48" s="235">
        <f t="shared" si="1"/>
        <v>5.5E-2</v>
      </c>
      <c r="G48" s="235">
        <f t="shared" si="1"/>
        <v>5.5E-2</v>
      </c>
      <c r="H48" s="235">
        <f t="shared" si="1"/>
        <v>5.5E-2</v>
      </c>
      <c r="I48" s="235">
        <f t="shared" si="1"/>
        <v>5.5E-2</v>
      </c>
      <c r="J48" s="235">
        <f t="shared" si="1"/>
        <v>5.5E-2</v>
      </c>
      <c r="K48" s="235">
        <f t="shared" si="1"/>
        <v>5.5E-2</v>
      </c>
      <c r="L48" s="235">
        <f t="shared" si="1"/>
        <v>5.5E-2</v>
      </c>
      <c r="M48" s="235">
        <f t="shared" si="1"/>
        <v>5.5E-2</v>
      </c>
      <c r="N48" s="235">
        <f t="shared" si="1"/>
        <v>5.5E-2</v>
      </c>
      <c r="O48" s="235">
        <f t="shared" si="1"/>
        <v>5.5E-2</v>
      </c>
      <c r="P48" s="235">
        <f t="shared" si="1"/>
        <v>5.5E-2</v>
      </c>
      <c r="Q48" s="235">
        <f t="shared" si="1"/>
        <v>5.5E-2</v>
      </c>
      <c r="R48" s="235">
        <f t="shared" si="1"/>
        <v>5.5E-2</v>
      </c>
      <c r="S48" s="235">
        <f t="shared" si="1"/>
        <v>5.5E-2</v>
      </c>
      <c r="T48" s="235">
        <f t="shared" si="1"/>
        <v>5.5E-2</v>
      </c>
      <c r="U48" s="235">
        <f t="shared" si="1"/>
        <v>5.5E-2</v>
      </c>
      <c r="V48" s="235">
        <f t="shared" si="1"/>
        <v>5.5E-2</v>
      </c>
      <c r="W48" s="235">
        <f t="shared" si="1"/>
        <v>5.5E-2</v>
      </c>
      <c r="X48" s="235">
        <f t="shared" si="1"/>
        <v>5.5E-2</v>
      </c>
      <c r="Y48" s="235">
        <f t="shared" si="1"/>
        <v>5.5E-2</v>
      </c>
      <c r="Z48" s="235">
        <f t="shared" si="1"/>
        <v>5.5E-2</v>
      </c>
      <c r="AA48" s="235">
        <f t="shared" si="1"/>
        <v>5.5E-2</v>
      </c>
      <c r="AB48" s="235">
        <f t="shared" si="1"/>
        <v>5.5E-2</v>
      </c>
      <c r="AC48" s="235">
        <f t="shared" si="1"/>
        <v>5.5E-2</v>
      </c>
      <c r="AD48" s="235">
        <f t="shared" si="1"/>
        <v>5.5E-2</v>
      </c>
      <c r="AE48" s="235">
        <f t="shared" si="1"/>
        <v>5.5E-2</v>
      </c>
      <c r="AF48" s="235">
        <f t="shared" si="1"/>
        <v>5.5E-2</v>
      </c>
      <c r="AG48" s="235">
        <f t="shared" si="1"/>
        <v>5.5E-2</v>
      </c>
      <c r="AH48" s="235">
        <f t="shared" si="1"/>
        <v>5.5E-2</v>
      </c>
      <c r="AI48" s="235">
        <f t="shared" si="1"/>
        <v>5.5E-2</v>
      </c>
      <c r="AJ48" s="235">
        <f t="shared" si="1"/>
        <v>5.5E-2</v>
      </c>
      <c r="AK48" s="235">
        <f t="shared" si="1"/>
        <v>5.5E-2</v>
      </c>
      <c r="AL48" s="235">
        <f t="shared" si="1"/>
        <v>5.5E-2</v>
      </c>
      <c r="AM48" s="235">
        <f t="shared" si="1"/>
        <v>5.5E-2</v>
      </c>
      <c r="AN48" s="235">
        <f t="shared" si="1"/>
        <v>5.5E-2</v>
      </c>
      <c r="AO48" s="235">
        <f t="shared" si="1"/>
        <v>5.5E-2</v>
      </c>
      <c r="AP48" s="235">
        <f t="shared" si="1"/>
        <v>5.5E-2</v>
      </c>
    </row>
    <row r="49" spans="1:45" s="233" customFormat="1" x14ac:dyDescent="0.2">
      <c r="A49" s="234" t="s">
        <v>340</v>
      </c>
      <c r="B49" s="235">
        <f>C137</f>
        <v>5.8000000000000052E-2</v>
      </c>
      <c r="C49" s="235">
        <f t="shared" si="1"/>
        <v>0.11619000000000002</v>
      </c>
      <c r="D49" s="235">
        <f t="shared" si="1"/>
        <v>0.17758045</v>
      </c>
      <c r="E49" s="235">
        <f t="shared" si="1"/>
        <v>0.24234737475000001</v>
      </c>
      <c r="F49" s="235">
        <f t="shared" si="1"/>
        <v>0.31067648036124984</v>
      </c>
      <c r="G49" s="235">
        <f t="shared" si="1"/>
        <v>0.38276368678111861</v>
      </c>
      <c r="H49" s="235">
        <f t="shared" si="1"/>
        <v>0.45881568955408003</v>
      </c>
      <c r="I49" s="235">
        <f t="shared" si="1"/>
        <v>0.53905055247955436</v>
      </c>
      <c r="J49" s="235">
        <f t="shared" si="1"/>
        <v>0.62369833286592979</v>
      </c>
      <c r="K49" s="235">
        <f t="shared" si="1"/>
        <v>0.71300174117355586</v>
      </c>
      <c r="L49" s="235">
        <f t="shared" si="1"/>
        <v>0.80721683693810142</v>
      </c>
      <c r="M49" s="235">
        <f t="shared" si="1"/>
        <v>0.90661376296969687</v>
      </c>
      <c r="N49" s="235">
        <f t="shared" si="1"/>
        <v>1.0114775199330301</v>
      </c>
      <c r="O49" s="235">
        <f t="shared" si="1"/>
        <v>1.1221087835293466</v>
      </c>
      <c r="P49" s="235">
        <f t="shared" si="1"/>
        <v>1.2388247666234604</v>
      </c>
      <c r="Q49" s="235">
        <f t="shared" si="1"/>
        <v>1.3619601287877505</v>
      </c>
      <c r="R49" s="235">
        <f t="shared" si="1"/>
        <v>1.4918679358710767</v>
      </c>
      <c r="S49" s="235">
        <f t="shared" si="1"/>
        <v>1.6289206723439857</v>
      </c>
      <c r="T49" s="235">
        <f t="shared" si="1"/>
        <v>1.7735113093229047</v>
      </c>
      <c r="U49" s="235">
        <f t="shared" si="1"/>
        <v>1.9260544313356642</v>
      </c>
      <c r="V49" s="235">
        <f t="shared" si="1"/>
        <v>2.0869874250591254</v>
      </c>
      <c r="W49" s="235">
        <f t="shared" si="1"/>
        <v>2.2567717334373771</v>
      </c>
      <c r="X49" s="235">
        <f t="shared" si="1"/>
        <v>2.4358941787764326</v>
      </c>
      <c r="Y49" s="235">
        <f t="shared" si="1"/>
        <v>2.6248683586091359</v>
      </c>
      <c r="Z49" s="235">
        <f t="shared" si="1"/>
        <v>2.8242361183326383</v>
      </c>
      <c r="AA49" s="235">
        <f t="shared" si="1"/>
        <v>3.0345691048409336</v>
      </c>
      <c r="AB49" s="235">
        <f t="shared" si="1"/>
        <v>3.2564704056071845</v>
      </c>
      <c r="AC49" s="235">
        <f t="shared" si="1"/>
        <v>3.4905762779155793</v>
      </c>
      <c r="AD49" s="235">
        <f t="shared" si="1"/>
        <v>3.7375579732009356</v>
      </c>
      <c r="AE49" s="235">
        <f t="shared" si="1"/>
        <v>3.9981236617269866</v>
      </c>
      <c r="AF49" s="235">
        <f t="shared" si="1"/>
        <v>4.2730204631219708</v>
      </c>
      <c r="AG49" s="235">
        <f t="shared" si="1"/>
        <v>4.563036588593679</v>
      </c>
      <c r="AH49" s="235">
        <f t="shared" si="1"/>
        <v>4.8690036009663311</v>
      </c>
      <c r="AI49" s="235">
        <f t="shared" si="1"/>
        <v>5.1917987990194794</v>
      </c>
      <c r="AJ49" s="235">
        <f t="shared" si="1"/>
        <v>5.5323477329655502</v>
      </c>
      <c r="AK49" s="235">
        <f t="shared" si="1"/>
        <v>5.8916268582786548</v>
      </c>
      <c r="AL49" s="235">
        <f t="shared" si="1"/>
        <v>6.2706663354839804</v>
      </c>
      <c r="AM49" s="235">
        <f t="shared" si="1"/>
        <v>6.6705529839355986</v>
      </c>
      <c r="AN49" s="235">
        <f t="shared" si="1"/>
        <v>7.0924333980520569</v>
      </c>
      <c r="AO49" s="235">
        <f t="shared" si="1"/>
        <v>7.5375172349449198</v>
      </c>
      <c r="AP49" s="235">
        <f t="shared" si="1"/>
        <v>8.0070806828668903</v>
      </c>
    </row>
    <row r="50" spans="1:45" s="233" customFormat="1" ht="16.5" thickBot="1" x14ac:dyDescent="0.25">
      <c r="A50" s="236" t="s">
        <v>569</v>
      </c>
      <c r="B50" s="237">
        <f>IF($B$124="да",($B$126-0.05),0)</f>
        <v>0</v>
      </c>
      <c r="C50" s="237">
        <f>C108*(1+C49)</f>
        <v>2400555.4206301328</v>
      </c>
      <c r="D50" s="237">
        <f t="shared" ref="D50:AP50" si="2">D108*(1+D49)</f>
        <v>5065171.9375295797</v>
      </c>
      <c r="E50" s="237">
        <f t="shared" si="2"/>
        <v>8096600.5971116759</v>
      </c>
      <c r="F50" s="237">
        <f t="shared" si="2"/>
        <v>8541913.6299528163</v>
      </c>
      <c r="G50" s="237">
        <f t="shared" si="2"/>
        <v>9011718.8796002213</v>
      </c>
      <c r="H50" s="237">
        <f t="shared" si="2"/>
        <v>9507363.4179782327</v>
      </c>
      <c r="I50" s="237">
        <f t="shared" si="2"/>
        <v>10030268.405967036</v>
      </c>
      <c r="J50" s="237">
        <f t="shared" si="2"/>
        <v>10581933.168295223</v>
      </c>
      <c r="K50" s="237">
        <f t="shared" si="2"/>
        <v>11163939.492551459</v>
      </c>
      <c r="L50" s="237">
        <f t="shared" si="2"/>
        <v>11777956.16464179</v>
      </c>
      <c r="M50" s="237">
        <f t="shared" si="2"/>
        <v>12425743.753697086</v>
      </c>
      <c r="N50" s="237">
        <f t="shared" si="2"/>
        <v>13109159.660150426</v>
      </c>
      <c r="O50" s="237">
        <f t="shared" si="2"/>
        <v>13830163.441458698</v>
      </c>
      <c r="P50" s="237">
        <f t="shared" si="2"/>
        <v>14590822.430738926</v>
      </c>
      <c r="Q50" s="237">
        <f t="shared" si="2"/>
        <v>15393317.664429564</v>
      </c>
      <c r="R50" s="237">
        <f t="shared" si="2"/>
        <v>16239950.135973191</v>
      </c>
      <c r="S50" s="237">
        <f t="shared" si="2"/>
        <v>17133147.393451713</v>
      </c>
      <c r="T50" s="237">
        <f t="shared" si="2"/>
        <v>18075470.500091556</v>
      </c>
      <c r="U50" s="237">
        <f t="shared" si="2"/>
        <v>19069621.377596591</v>
      </c>
      <c r="V50" s="237">
        <f t="shared" si="2"/>
        <v>20118450.5533644</v>
      </c>
      <c r="W50" s="237">
        <f t="shared" si="2"/>
        <v>21224965.333799444</v>
      </c>
      <c r="X50" s="237">
        <f t="shared" si="2"/>
        <v>22392338.427158408</v>
      </c>
      <c r="Y50" s="237">
        <f t="shared" si="2"/>
        <v>23623917.040652119</v>
      </c>
      <c r="Z50" s="237">
        <f t="shared" si="2"/>
        <v>24923232.477887984</v>
      </c>
      <c r="AA50" s="237">
        <f t="shared" si="2"/>
        <v>26294010.264171824</v>
      </c>
      <c r="AB50" s="237">
        <f t="shared" si="2"/>
        <v>27740180.828701273</v>
      </c>
      <c r="AC50" s="237">
        <f t="shared" si="2"/>
        <v>29265890.77427984</v>
      </c>
      <c r="AD50" s="237">
        <f t="shared" si="2"/>
        <v>30875514.766865227</v>
      </c>
      <c r="AE50" s="237">
        <f t="shared" si="2"/>
        <v>32573668.079042815</v>
      </c>
      <c r="AF50" s="237">
        <f t="shared" si="2"/>
        <v>34365219.823390171</v>
      </c>
      <c r="AG50" s="237">
        <f t="shared" si="2"/>
        <v>36255306.913676627</v>
      </c>
      <c r="AH50" s="237">
        <f t="shared" si="2"/>
        <v>38249348.793928839</v>
      </c>
      <c r="AI50" s="237">
        <f t="shared" si="2"/>
        <v>40353062.977594927</v>
      </c>
      <c r="AJ50" s="237">
        <f t="shared" si="2"/>
        <v>42572481.441362642</v>
      </c>
      <c r="AK50" s="237">
        <f t="shared" si="2"/>
        <v>44913967.920637585</v>
      </c>
      <c r="AL50" s="237">
        <f t="shared" si="2"/>
        <v>47384236.15627265</v>
      </c>
      <c r="AM50" s="237">
        <f t="shared" si="2"/>
        <v>49990369.144867636</v>
      </c>
      <c r="AN50" s="237">
        <f t="shared" si="2"/>
        <v>52739839.447835363</v>
      </c>
      <c r="AO50" s="237">
        <f t="shared" si="2"/>
        <v>55640530.617466308</v>
      </c>
      <c r="AP50" s="237">
        <f t="shared" si="2"/>
        <v>58700759.801426955</v>
      </c>
    </row>
    <row r="51" spans="1:45" ht="16.5" thickBot="1" x14ac:dyDescent="0.25"/>
    <row r="52" spans="1:45" x14ac:dyDescent="0.2">
      <c r="A52" s="238" t="s">
        <v>339</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338</v>
      </c>
      <c r="B53" s="241">
        <v>0</v>
      </c>
      <c r="C53" s="241">
        <f t="shared" ref="C53:AP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c r="AC53" s="241">
        <f t="shared" si="4"/>
        <v>0</v>
      </c>
      <c r="AD53" s="241">
        <f t="shared" si="4"/>
        <v>0</v>
      </c>
      <c r="AE53" s="241">
        <f t="shared" si="4"/>
        <v>0</v>
      </c>
      <c r="AF53" s="241">
        <f t="shared" si="4"/>
        <v>0</v>
      </c>
      <c r="AG53" s="241">
        <f t="shared" si="4"/>
        <v>0</v>
      </c>
      <c r="AH53" s="241">
        <f t="shared" si="4"/>
        <v>0</v>
      </c>
      <c r="AI53" s="241">
        <f t="shared" si="4"/>
        <v>0</v>
      </c>
      <c r="AJ53" s="241">
        <f t="shared" si="4"/>
        <v>0</v>
      </c>
      <c r="AK53" s="241">
        <f t="shared" si="4"/>
        <v>0</v>
      </c>
      <c r="AL53" s="241">
        <f t="shared" si="4"/>
        <v>0</v>
      </c>
      <c r="AM53" s="241">
        <f t="shared" si="4"/>
        <v>0</v>
      </c>
      <c r="AN53" s="241">
        <f t="shared" si="4"/>
        <v>0</v>
      </c>
      <c r="AO53" s="241">
        <f t="shared" si="4"/>
        <v>0</v>
      </c>
      <c r="AP53" s="241">
        <f t="shared" si="4"/>
        <v>0</v>
      </c>
    </row>
    <row r="54" spans="1:45" x14ac:dyDescent="0.2">
      <c r="A54" s="240" t="s">
        <v>337</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0</v>
      </c>
      <c r="AC54" s="241">
        <v>0</v>
      </c>
      <c r="AD54" s="241">
        <v>0</v>
      </c>
      <c r="AE54" s="241">
        <v>0</v>
      </c>
      <c r="AF54" s="241">
        <v>0</v>
      </c>
      <c r="AG54" s="241">
        <v>0</v>
      </c>
      <c r="AH54" s="241">
        <v>0</v>
      </c>
      <c r="AI54" s="241">
        <v>0</v>
      </c>
      <c r="AJ54" s="241">
        <v>0</v>
      </c>
      <c r="AK54" s="241">
        <v>0</v>
      </c>
      <c r="AL54" s="241">
        <v>0</v>
      </c>
      <c r="AM54" s="241">
        <v>0</v>
      </c>
      <c r="AN54" s="241">
        <v>0</v>
      </c>
      <c r="AO54" s="241">
        <v>0</v>
      </c>
      <c r="AP54" s="241">
        <v>0</v>
      </c>
    </row>
    <row r="55" spans="1:45" x14ac:dyDescent="0.2">
      <c r="A55" s="240" t="s">
        <v>336</v>
      </c>
      <c r="B55" s="241">
        <f>$B$54/$B$40</f>
        <v>0</v>
      </c>
      <c r="C55" s="241">
        <f t="shared" ref="C55:AP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c r="AC55" s="241">
        <f t="shared" si="5"/>
        <v>0</v>
      </c>
      <c r="AD55" s="241">
        <f t="shared" si="5"/>
        <v>0</v>
      </c>
      <c r="AE55" s="241">
        <f t="shared" si="5"/>
        <v>0</v>
      </c>
      <c r="AF55" s="241">
        <f t="shared" si="5"/>
        <v>0</v>
      </c>
      <c r="AG55" s="241">
        <f t="shared" si="5"/>
        <v>0</v>
      </c>
      <c r="AH55" s="241">
        <f t="shared" si="5"/>
        <v>0</v>
      </c>
      <c r="AI55" s="241">
        <f t="shared" si="5"/>
        <v>0</v>
      </c>
      <c r="AJ55" s="241">
        <f t="shared" si="5"/>
        <v>0</v>
      </c>
      <c r="AK55" s="241">
        <f t="shared" si="5"/>
        <v>0</v>
      </c>
      <c r="AL55" s="241">
        <f t="shared" si="5"/>
        <v>0</v>
      </c>
      <c r="AM55" s="241">
        <f t="shared" si="5"/>
        <v>0</v>
      </c>
      <c r="AN55" s="241">
        <f t="shared" si="5"/>
        <v>0</v>
      </c>
      <c r="AO55" s="241">
        <f t="shared" si="5"/>
        <v>0</v>
      </c>
      <c r="AP55" s="241">
        <f t="shared" si="5"/>
        <v>0</v>
      </c>
    </row>
    <row r="56" spans="1:45" ht="16.5" thickBot="1" x14ac:dyDescent="0.25">
      <c r="A56" s="242" t="s">
        <v>335</v>
      </c>
      <c r="B56" s="243">
        <f t="shared" ref="B56:AP56" si="6">AVERAGE(SUM(B53:B54),(SUM(B53:B54)-B55))*$B$42</f>
        <v>0</v>
      </c>
      <c r="C56" s="243">
        <f t="shared" si="6"/>
        <v>0</v>
      </c>
      <c r="D56" s="243">
        <f t="shared" si="6"/>
        <v>0</v>
      </c>
      <c r="E56" s="243">
        <f t="shared" si="6"/>
        <v>0</v>
      </c>
      <c r="F56" s="243">
        <f t="shared" si="6"/>
        <v>0</v>
      </c>
      <c r="G56" s="243">
        <f t="shared" si="6"/>
        <v>0</v>
      </c>
      <c r="H56" s="243">
        <f t="shared" si="6"/>
        <v>0</v>
      </c>
      <c r="I56" s="243">
        <f t="shared" si="6"/>
        <v>0</v>
      </c>
      <c r="J56" s="243">
        <f t="shared" si="6"/>
        <v>0</v>
      </c>
      <c r="K56" s="243">
        <f t="shared" si="6"/>
        <v>0</v>
      </c>
      <c r="L56" s="243">
        <f t="shared" si="6"/>
        <v>0</v>
      </c>
      <c r="M56" s="243">
        <f t="shared" si="6"/>
        <v>0</v>
      </c>
      <c r="N56" s="243">
        <f t="shared" si="6"/>
        <v>0</v>
      </c>
      <c r="O56" s="243">
        <f t="shared" si="6"/>
        <v>0</v>
      </c>
      <c r="P56" s="243">
        <f t="shared" si="6"/>
        <v>0</v>
      </c>
      <c r="Q56" s="243">
        <f t="shared" si="6"/>
        <v>0</v>
      </c>
      <c r="R56" s="243">
        <f t="shared" si="6"/>
        <v>0</v>
      </c>
      <c r="S56" s="243">
        <f t="shared" si="6"/>
        <v>0</v>
      </c>
      <c r="T56" s="243">
        <f t="shared" si="6"/>
        <v>0</v>
      </c>
      <c r="U56" s="243">
        <f t="shared" si="6"/>
        <v>0</v>
      </c>
      <c r="V56" s="243">
        <f t="shared" si="6"/>
        <v>0</v>
      </c>
      <c r="W56" s="243">
        <f t="shared" si="6"/>
        <v>0</v>
      </c>
      <c r="X56" s="243">
        <f t="shared" si="6"/>
        <v>0</v>
      </c>
      <c r="Y56" s="243">
        <f t="shared" si="6"/>
        <v>0</v>
      </c>
      <c r="Z56" s="243">
        <f t="shared" si="6"/>
        <v>0</v>
      </c>
      <c r="AA56" s="243">
        <f t="shared" si="6"/>
        <v>0</v>
      </c>
      <c r="AB56" s="243">
        <f t="shared" si="6"/>
        <v>0</v>
      </c>
      <c r="AC56" s="243">
        <f t="shared" si="6"/>
        <v>0</v>
      </c>
      <c r="AD56" s="243">
        <f t="shared" si="6"/>
        <v>0</v>
      </c>
      <c r="AE56" s="243">
        <f t="shared" si="6"/>
        <v>0</v>
      </c>
      <c r="AF56" s="243">
        <f t="shared" si="6"/>
        <v>0</v>
      </c>
      <c r="AG56" s="243">
        <f t="shared" si="6"/>
        <v>0</v>
      </c>
      <c r="AH56" s="243">
        <f t="shared" si="6"/>
        <v>0</v>
      </c>
      <c r="AI56" s="243">
        <f t="shared" si="6"/>
        <v>0</v>
      </c>
      <c r="AJ56" s="243">
        <f t="shared" si="6"/>
        <v>0</v>
      </c>
      <c r="AK56" s="243">
        <f t="shared" si="6"/>
        <v>0</v>
      </c>
      <c r="AL56" s="243">
        <f t="shared" si="6"/>
        <v>0</v>
      </c>
      <c r="AM56" s="243">
        <f t="shared" si="6"/>
        <v>0</v>
      </c>
      <c r="AN56" s="243">
        <f t="shared" si="6"/>
        <v>0</v>
      </c>
      <c r="AO56" s="243">
        <f t="shared" si="6"/>
        <v>0</v>
      </c>
      <c r="AP56" s="243">
        <f t="shared" si="6"/>
        <v>0</v>
      </c>
    </row>
    <row r="57" spans="1:45"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193"/>
      <c r="AR57" s="193"/>
      <c r="AS57" s="193"/>
    </row>
    <row r="58" spans="1:45" x14ac:dyDescent="0.2">
      <c r="A58" s="238" t="s">
        <v>570</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7" t="s">
        <v>334</v>
      </c>
      <c r="B59" s="248">
        <f t="shared" ref="B59:AP59" si="8">B50*$B$28</f>
        <v>0</v>
      </c>
      <c r="C59" s="248">
        <f t="shared" si="8"/>
        <v>2400555.4206301328</v>
      </c>
      <c r="D59" s="248">
        <f t="shared" si="8"/>
        <v>5065171.9375295797</v>
      </c>
      <c r="E59" s="248">
        <f t="shared" si="8"/>
        <v>8096600.5971116759</v>
      </c>
      <c r="F59" s="248">
        <f t="shared" si="8"/>
        <v>8541913.6299528163</v>
      </c>
      <c r="G59" s="248">
        <f t="shared" si="8"/>
        <v>9011718.8796002213</v>
      </c>
      <c r="H59" s="248">
        <f t="shared" si="8"/>
        <v>9507363.4179782327</v>
      </c>
      <c r="I59" s="248">
        <f t="shared" si="8"/>
        <v>10030268.405967036</v>
      </c>
      <c r="J59" s="248">
        <f t="shared" si="8"/>
        <v>10581933.168295223</v>
      </c>
      <c r="K59" s="248">
        <f t="shared" si="8"/>
        <v>11163939.492551459</v>
      </c>
      <c r="L59" s="248">
        <f t="shared" si="8"/>
        <v>11777956.16464179</v>
      </c>
      <c r="M59" s="248">
        <f t="shared" si="8"/>
        <v>12425743.753697086</v>
      </c>
      <c r="N59" s="248">
        <f t="shared" si="8"/>
        <v>13109159.660150426</v>
      </c>
      <c r="O59" s="248">
        <f t="shared" si="8"/>
        <v>13830163.441458698</v>
      </c>
      <c r="P59" s="248">
        <f t="shared" si="8"/>
        <v>14590822.430738926</v>
      </c>
      <c r="Q59" s="248">
        <f t="shared" si="8"/>
        <v>15393317.664429564</v>
      </c>
      <c r="R59" s="248">
        <f t="shared" si="8"/>
        <v>16239950.135973191</v>
      </c>
      <c r="S59" s="248">
        <f t="shared" si="8"/>
        <v>17133147.393451713</v>
      </c>
      <c r="T59" s="248">
        <f t="shared" si="8"/>
        <v>18075470.500091556</v>
      </c>
      <c r="U59" s="248">
        <f t="shared" si="8"/>
        <v>19069621.377596591</v>
      </c>
      <c r="V59" s="248">
        <f t="shared" si="8"/>
        <v>20118450.5533644</v>
      </c>
      <c r="W59" s="248">
        <f t="shared" si="8"/>
        <v>21224965.333799444</v>
      </c>
      <c r="X59" s="248">
        <f t="shared" si="8"/>
        <v>22392338.427158408</v>
      </c>
      <c r="Y59" s="248">
        <f t="shared" si="8"/>
        <v>23623917.040652119</v>
      </c>
      <c r="Z59" s="248">
        <f t="shared" si="8"/>
        <v>24923232.477887984</v>
      </c>
      <c r="AA59" s="248">
        <f t="shared" si="8"/>
        <v>26294010.264171824</v>
      </c>
      <c r="AB59" s="248">
        <f t="shared" si="8"/>
        <v>27740180.828701273</v>
      </c>
      <c r="AC59" s="248">
        <f t="shared" si="8"/>
        <v>29265890.77427984</v>
      </c>
      <c r="AD59" s="248">
        <f t="shared" si="8"/>
        <v>30875514.766865227</v>
      </c>
      <c r="AE59" s="248">
        <f t="shared" si="8"/>
        <v>32573668.079042815</v>
      </c>
      <c r="AF59" s="248">
        <f t="shared" si="8"/>
        <v>34365219.823390171</v>
      </c>
      <c r="AG59" s="248">
        <f t="shared" si="8"/>
        <v>36255306.913676627</v>
      </c>
      <c r="AH59" s="248">
        <f t="shared" si="8"/>
        <v>38249348.793928839</v>
      </c>
      <c r="AI59" s="248">
        <f t="shared" si="8"/>
        <v>40353062.977594927</v>
      </c>
      <c r="AJ59" s="248">
        <f t="shared" si="8"/>
        <v>42572481.441362642</v>
      </c>
      <c r="AK59" s="248">
        <f t="shared" si="8"/>
        <v>44913967.920637585</v>
      </c>
      <c r="AL59" s="248">
        <f t="shared" si="8"/>
        <v>47384236.15627265</v>
      </c>
      <c r="AM59" s="248">
        <f t="shared" si="8"/>
        <v>49990369.144867636</v>
      </c>
      <c r="AN59" s="248">
        <f t="shared" si="8"/>
        <v>52739839.447835363</v>
      </c>
      <c r="AO59" s="248">
        <f t="shared" si="8"/>
        <v>55640530.617466308</v>
      </c>
      <c r="AP59" s="248">
        <f t="shared" si="8"/>
        <v>58700759.801426955</v>
      </c>
    </row>
    <row r="60" spans="1:45" x14ac:dyDescent="0.2">
      <c r="A60" s="240" t="s">
        <v>333</v>
      </c>
      <c r="B60" s="241">
        <f t="shared" ref="B60:Z60" si="9">SUM(B61:B65)</f>
        <v>0</v>
      </c>
      <c r="C60" s="241">
        <f t="shared" si="9"/>
        <v>0</v>
      </c>
      <c r="D60" s="241">
        <f>SUM(D61:D65)</f>
        <v>0</v>
      </c>
      <c r="E60" s="241">
        <f t="shared" si="9"/>
        <v>0</v>
      </c>
      <c r="F60" s="241">
        <f t="shared" si="9"/>
        <v>0</v>
      </c>
      <c r="G60" s="241">
        <f t="shared" si="9"/>
        <v>0</v>
      </c>
      <c r="H60" s="241">
        <f t="shared" si="9"/>
        <v>0</v>
      </c>
      <c r="I60" s="241">
        <f t="shared" si="9"/>
        <v>0</v>
      </c>
      <c r="J60" s="241">
        <f t="shared" si="9"/>
        <v>0</v>
      </c>
      <c r="K60" s="241">
        <f t="shared" si="9"/>
        <v>0</v>
      </c>
      <c r="L60" s="241">
        <f t="shared" si="9"/>
        <v>0</v>
      </c>
      <c r="M60" s="241">
        <f t="shared" si="9"/>
        <v>0</v>
      </c>
      <c r="N60" s="241">
        <f t="shared" si="9"/>
        <v>0</v>
      </c>
      <c r="O60" s="241">
        <f t="shared" si="9"/>
        <v>0</v>
      </c>
      <c r="P60" s="241">
        <f t="shared" si="9"/>
        <v>0</v>
      </c>
      <c r="Q60" s="241">
        <f t="shared" si="9"/>
        <v>0</v>
      </c>
      <c r="R60" s="241">
        <f t="shared" si="9"/>
        <v>0</v>
      </c>
      <c r="S60" s="241">
        <f t="shared" si="9"/>
        <v>0</v>
      </c>
      <c r="T60" s="241">
        <f t="shared" si="9"/>
        <v>0</v>
      </c>
      <c r="U60" s="241">
        <f t="shared" si="9"/>
        <v>0</v>
      </c>
      <c r="V60" s="241">
        <f t="shared" si="9"/>
        <v>0</v>
      </c>
      <c r="W60" s="241">
        <f t="shared" si="9"/>
        <v>0</v>
      </c>
      <c r="X60" s="241">
        <f t="shared" si="9"/>
        <v>0</v>
      </c>
      <c r="Y60" s="241">
        <f t="shared" si="9"/>
        <v>0</v>
      </c>
      <c r="Z60" s="241">
        <f t="shared" si="9"/>
        <v>0</v>
      </c>
      <c r="AA60" s="241">
        <f t="shared" ref="AA60:AP60" si="10">SUM(AA61:AA65)</f>
        <v>0</v>
      </c>
      <c r="AB60" s="241">
        <f t="shared" si="10"/>
        <v>0</v>
      </c>
      <c r="AC60" s="241">
        <f t="shared" si="10"/>
        <v>0</v>
      </c>
      <c r="AD60" s="241">
        <f t="shared" si="10"/>
        <v>0</v>
      </c>
      <c r="AE60" s="241">
        <f t="shared" si="10"/>
        <v>0</v>
      </c>
      <c r="AF60" s="241">
        <f t="shared" si="10"/>
        <v>0</v>
      </c>
      <c r="AG60" s="241">
        <f t="shared" si="10"/>
        <v>0</v>
      </c>
      <c r="AH60" s="241">
        <f t="shared" si="10"/>
        <v>0</v>
      </c>
      <c r="AI60" s="241">
        <f t="shared" si="10"/>
        <v>0</v>
      </c>
      <c r="AJ60" s="241">
        <f t="shared" si="10"/>
        <v>0</v>
      </c>
      <c r="AK60" s="241">
        <f t="shared" si="10"/>
        <v>0</v>
      </c>
      <c r="AL60" s="241">
        <f t="shared" si="10"/>
        <v>0</v>
      </c>
      <c r="AM60" s="241">
        <f t="shared" si="10"/>
        <v>0</v>
      </c>
      <c r="AN60" s="241">
        <f t="shared" si="10"/>
        <v>0</v>
      </c>
      <c r="AO60" s="241">
        <f t="shared" si="10"/>
        <v>0</v>
      </c>
      <c r="AP60" s="241">
        <f t="shared" si="10"/>
        <v>0</v>
      </c>
    </row>
    <row r="61" spans="1:45" x14ac:dyDescent="0.2">
      <c r="A61" s="249" t="s">
        <v>332</v>
      </c>
      <c r="B61" s="241"/>
      <c r="C61" s="241">
        <f>-IF(C$47&lt;=$B$30,0,$B$29*(1+C$49)*$B$28)</f>
        <v>0</v>
      </c>
      <c r="D61" s="241">
        <f>-IF(D$47&lt;=$B$30,0,$B$29*(1+D$49)*$B$28)</f>
        <v>0</v>
      </c>
      <c r="E61" s="241">
        <f t="shared" ref="E61:AP61" si="11">-IF(E$47&lt;=$B$30,0,$B$29*(1+E$49)*$B$28)</f>
        <v>0</v>
      </c>
      <c r="F61" s="241">
        <f t="shared" si="11"/>
        <v>0</v>
      </c>
      <c r="G61" s="241">
        <f t="shared" si="11"/>
        <v>0</v>
      </c>
      <c r="H61" s="241">
        <f t="shared" si="11"/>
        <v>0</v>
      </c>
      <c r="I61" s="241">
        <f t="shared" si="11"/>
        <v>0</v>
      </c>
      <c r="J61" s="241">
        <f t="shared" si="11"/>
        <v>0</v>
      </c>
      <c r="K61" s="241">
        <f t="shared" si="11"/>
        <v>0</v>
      </c>
      <c r="L61" s="241">
        <f t="shared" si="11"/>
        <v>0</v>
      </c>
      <c r="M61" s="241">
        <f t="shared" si="11"/>
        <v>0</v>
      </c>
      <c r="N61" s="241">
        <f t="shared" si="11"/>
        <v>0</v>
      </c>
      <c r="O61" s="241">
        <f t="shared" si="11"/>
        <v>0</v>
      </c>
      <c r="P61" s="241">
        <f t="shared" si="11"/>
        <v>0</v>
      </c>
      <c r="Q61" s="241">
        <f t="shared" si="11"/>
        <v>0</v>
      </c>
      <c r="R61" s="241">
        <f t="shared" si="11"/>
        <v>0</v>
      </c>
      <c r="S61" s="241">
        <f t="shared" si="11"/>
        <v>0</v>
      </c>
      <c r="T61" s="241">
        <f t="shared" si="11"/>
        <v>0</v>
      </c>
      <c r="U61" s="241">
        <f t="shared" si="11"/>
        <v>0</v>
      </c>
      <c r="V61" s="241">
        <f t="shared" si="11"/>
        <v>0</v>
      </c>
      <c r="W61" s="241">
        <f t="shared" si="11"/>
        <v>0</v>
      </c>
      <c r="X61" s="241">
        <f t="shared" si="11"/>
        <v>0</v>
      </c>
      <c r="Y61" s="241">
        <f t="shared" si="11"/>
        <v>0</v>
      </c>
      <c r="Z61" s="241">
        <f t="shared" si="11"/>
        <v>0</v>
      </c>
      <c r="AA61" s="241">
        <f t="shared" si="11"/>
        <v>0</v>
      </c>
      <c r="AB61" s="241">
        <f t="shared" si="11"/>
        <v>0</v>
      </c>
      <c r="AC61" s="241">
        <f t="shared" si="11"/>
        <v>0</v>
      </c>
      <c r="AD61" s="241">
        <f t="shared" si="11"/>
        <v>0</v>
      </c>
      <c r="AE61" s="241">
        <f t="shared" si="11"/>
        <v>0</v>
      </c>
      <c r="AF61" s="241">
        <f t="shared" si="11"/>
        <v>0</v>
      </c>
      <c r="AG61" s="241">
        <f t="shared" si="11"/>
        <v>0</v>
      </c>
      <c r="AH61" s="241">
        <f t="shared" si="11"/>
        <v>0</v>
      </c>
      <c r="AI61" s="241">
        <f t="shared" si="11"/>
        <v>0</v>
      </c>
      <c r="AJ61" s="241">
        <f t="shared" si="11"/>
        <v>0</v>
      </c>
      <c r="AK61" s="241">
        <f t="shared" si="11"/>
        <v>0</v>
      </c>
      <c r="AL61" s="241">
        <f t="shared" si="11"/>
        <v>0</v>
      </c>
      <c r="AM61" s="241">
        <f t="shared" si="11"/>
        <v>0</v>
      </c>
      <c r="AN61" s="241">
        <f t="shared" si="11"/>
        <v>0</v>
      </c>
      <c r="AO61" s="241">
        <f t="shared" si="11"/>
        <v>0</v>
      </c>
      <c r="AP61" s="241">
        <f t="shared" si="11"/>
        <v>0</v>
      </c>
    </row>
    <row r="62" spans="1:45"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41"/>
      <c r="AO62" s="241"/>
      <c r="AP62" s="241"/>
    </row>
    <row r="63" spans="1:45" x14ac:dyDescent="0.2">
      <c r="A63" s="249" t="s">
        <v>567</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row>
    <row r="64" spans="1:45" x14ac:dyDescent="0.2">
      <c r="A64" s="249" t="s">
        <v>567</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row>
    <row r="65" spans="1:45" ht="31.5" x14ac:dyDescent="0.2">
      <c r="A65" s="249" t="s">
        <v>571</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row>
    <row r="66" spans="1:45" ht="28.5" x14ac:dyDescent="0.2">
      <c r="A66" s="250" t="s">
        <v>330</v>
      </c>
      <c r="B66" s="248">
        <f t="shared" ref="B66:AO66" si="12">B59+B60</f>
        <v>0</v>
      </c>
      <c r="C66" s="248">
        <f t="shared" si="12"/>
        <v>2400555.4206301328</v>
      </c>
      <c r="D66" s="248">
        <f t="shared" si="12"/>
        <v>5065171.9375295797</v>
      </c>
      <c r="E66" s="248">
        <f t="shared" si="12"/>
        <v>8096600.5971116759</v>
      </c>
      <c r="F66" s="248">
        <f t="shared" si="12"/>
        <v>8541913.6299528163</v>
      </c>
      <c r="G66" s="248">
        <f t="shared" si="12"/>
        <v>9011718.8796002213</v>
      </c>
      <c r="H66" s="248">
        <f t="shared" si="12"/>
        <v>9507363.4179782327</v>
      </c>
      <c r="I66" s="248">
        <f t="shared" si="12"/>
        <v>10030268.405967036</v>
      </c>
      <c r="J66" s="248">
        <f t="shared" si="12"/>
        <v>10581933.168295223</v>
      </c>
      <c r="K66" s="248">
        <f t="shared" si="12"/>
        <v>11163939.492551459</v>
      </c>
      <c r="L66" s="248">
        <f t="shared" si="12"/>
        <v>11777956.16464179</v>
      </c>
      <c r="M66" s="248">
        <f t="shared" si="12"/>
        <v>12425743.753697086</v>
      </c>
      <c r="N66" s="248">
        <f t="shared" si="12"/>
        <v>13109159.660150426</v>
      </c>
      <c r="O66" s="248">
        <f t="shared" si="12"/>
        <v>13830163.441458698</v>
      </c>
      <c r="P66" s="248">
        <f t="shared" si="12"/>
        <v>14590822.430738926</v>
      </c>
      <c r="Q66" s="248">
        <f t="shared" si="12"/>
        <v>15393317.664429564</v>
      </c>
      <c r="R66" s="248">
        <f t="shared" si="12"/>
        <v>16239950.135973191</v>
      </c>
      <c r="S66" s="248">
        <f t="shared" si="12"/>
        <v>17133147.393451713</v>
      </c>
      <c r="T66" s="248">
        <f t="shared" si="12"/>
        <v>18075470.500091556</v>
      </c>
      <c r="U66" s="248">
        <f t="shared" si="12"/>
        <v>19069621.377596591</v>
      </c>
      <c r="V66" s="248">
        <f t="shared" si="12"/>
        <v>20118450.5533644</v>
      </c>
      <c r="W66" s="248">
        <f t="shared" si="12"/>
        <v>21224965.333799444</v>
      </c>
      <c r="X66" s="248">
        <f t="shared" si="12"/>
        <v>22392338.427158408</v>
      </c>
      <c r="Y66" s="248">
        <f t="shared" si="12"/>
        <v>23623917.040652119</v>
      </c>
      <c r="Z66" s="248">
        <f t="shared" si="12"/>
        <v>24923232.477887984</v>
      </c>
      <c r="AA66" s="248">
        <f t="shared" si="12"/>
        <v>26294010.264171824</v>
      </c>
      <c r="AB66" s="248">
        <f t="shared" si="12"/>
        <v>27740180.828701273</v>
      </c>
      <c r="AC66" s="248">
        <f t="shared" si="12"/>
        <v>29265890.77427984</v>
      </c>
      <c r="AD66" s="248">
        <f t="shared" si="12"/>
        <v>30875514.766865227</v>
      </c>
      <c r="AE66" s="248">
        <f t="shared" si="12"/>
        <v>32573668.079042815</v>
      </c>
      <c r="AF66" s="248">
        <f t="shared" si="12"/>
        <v>34365219.823390171</v>
      </c>
      <c r="AG66" s="248">
        <f t="shared" si="12"/>
        <v>36255306.913676627</v>
      </c>
      <c r="AH66" s="248">
        <f t="shared" si="12"/>
        <v>38249348.793928839</v>
      </c>
      <c r="AI66" s="248">
        <f t="shared" si="12"/>
        <v>40353062.977594927</v>
      </c>
      <c r="AJ66" s="248">
        <f t="shared" si="12"/>
        <v>42572481.441362642</v>
      </c>
      <c r="AK66" s="248">
        <f t="shared" si="12"/>
        <v>44913967.920637585</v>
      </c>
      <c r="AL66" s="248">
        <f t="shared" si="12"/>
        <v>47384236.15627265</v>
      </c>
      <c r="AM66" s="248">
        <f t="shared" si="12"/>
        <v>49990369.144867636</v>
      </c>
      <c r="AN66" s="248">
        <f t="shared" si="12"/>
        <v>52739839.447835363</v>
      </c>
      <c r="AO66" s="248">
        <f t="shared" si="12"/>
        <v>55640530.617466308</v>
      </c>
      <c r="AP66" s="248">
        <f>AP59+AP60</f>
        <v>58700759.801426955</v>
      </c>
    </row>
    <row r="67" spans="1:45" x14ac:dyDescent="0.2">
      <c r="A67" s="249" t="s">
        <v>325</v>
      </c>
      <c r="B67" s="251"/>
      <c r="C67" s="241">
        <f>-($B$25)*1.18*$B$28/$B$27</f>
        <v>0</v>
      </c>
      <c r="D67" s="241">
        <f>C67</f>
        <v>0</v>
      </c>
      <c r="E67" s="241">
        <f t="shared" ref="E67:AP67" si="13">D67</f>
        <v>0</v>
      </c>
      <c r="F67" s="241">
        <f t="shared" si="13"/>
        <v>0</v>
      </c>
      <c r="G67" s="241">
        <f t="shared" si="13"/>
        <v>0</v>
      </c>
      <c r="H67" s="241">
        <f t="shared" si="13"/>
        <v>0</v>
      </c>
      <c r="I67" s="241">
        <f t="shared" si="13"/>
        <v>0</v>
      </c>
      <c r="J67" s="241">
        <f t="shared" si="13"/>
        <v>0</v>
      </c>
      <c r="K67" s="241">
        <f t="shared" si="13"/>
        <v>0</v>
      </c>
      <c r="L67" s="241">
        <f t="shared" si="13"/>
        <v>0</v>
      </c>
      <c r="M67" s="241">
        <f t="shared" si="13"/>
        <v>0</v>
      </c>
      <c r="N67" s="241">
        <f t="shared" si="13"/>
        <v>0</v>
      </c>
      <c r="O67" s="241">
        <f t="shared" si="13"/>
        <v>0</v>
      </c>
      <c r="P67" s="241">
        <f t="shared" si="13"/>
        <v>0</v>
      </c>
      <c r="Q67" s="241">
        <f t="shared" si="13"/>
        <v>0</v>
      </c>
      <c r="R67" s="241">
        <f t="shared" si="13"/>
        <v>0</v>
      </c>
      <c r="S67" s="241">
        <f t="shared" si="13"/>
        <v>0</v>
      </c>
      <c r="T67" s="241">
        <f t="shared" si="13"/>
        <v>0</v>
      </c>
      <c r="U67" s="241">
        <f t="shared" si="13"/>
        <v>0</v>
      </c>
      <c r="V67" s="241">
        <f t="shared" si="13"/>
        <v>0</v>
      </c>
      <c r="W67" s="241">
        <f t="shared" si="13"/>
        <v>0</v>
      </c>
      <c r="X67" s="241">
        <f t="shared" si="13"/>
        <v>0</v>
      </c>
      <c r="Y67" s="241">
        <f t="shared" si="13"/>
        <v>0</v>
      </c>
      <c r="Z67" s="241">
        <f t="shared" si="13"/>
        <v>0</v>
      </c>
      <c r="AA67" s="241">
        <f t="shared" si="13"/>
        <v>0</v>
      </c>
      <c r="AB67" s="241">
        <f t="shared" si="13"/>
        <v>0</v>
      </c>
      <c r="AC67" s="241">
        <f t="shared" si="13"/>
        <v>0</v>
      </c>
      <c r="AD67" s="241">
        <f t="shared" si="13"/>
        <v>0</v>
      </c>
      <c r="AE67" s="241">
        <f t="shared" si="13"/>
        <v>0</v>
      </c>
      <c r="AF67" s="241">
        <f t="shared" si="13"/>
        <v>0</v>
      </c>
      <c r="AG67" s="241">
        <f t="shared" si="13"/>
        <v>0</v>
      </c>
      <c r="AH67" s="241">
        <f t="shared" si="13"/>
        <v>0</v>
      </c>
      <c r="AI67" s="241">
        <f t="shared" si="13"/>
        <v>0</v>
      </c>
      <c r="AJ67" s="241">
        <f t="shared" si="13"/>
        <v>0</v>
      </c>
      <c r="AK67" s="241">
        <f t="shared" si="13"/>
        <v>0</v>
      </c>
      <c r="AL67" s="241">
        <f t="shared" si="13"/>
        <v>0</v>
      </c>
      <c r="AM67" s="241">
        <f t="shared" si="13"/>
        <v>0</v>
      </c>
      <c r="AN67" s="241">
        <f t="shared" si="13"/>
        <v>0</v>
      </c>
      <c r="AO67" s="241">
        <f t="shared" si="13"/>
        <v>0</v>
      </c>
      <c r="AP67" s="241">
        <f t="shared" si="13"/>
        <v>0</v>
      </c>
      <c r="AQ67" s="252">
        <f>SUM(B67:AA67)/1.18</f>
        <v>0</v>
      </c>
      <c r="AR67" s="253">
        <f>SUM(B67:AF67)/1.18</f>
        <v>0</v>
      </c>
      <c r="AS67" s="253">
        <f>SUM(B67:AP67)/1.18</f>
        <v>0</v>
      </c>
    </row>
    <row r="68" spans="1:45" ht="28.5" x14ac:dyDescent="0.2">
      <c r="A68" s="250" t="s">
        <v>326</v>
      </c>
      <c r="B68" s="248">
        <f t="shared" ref="B68:J68" si="14">B66+B67</f>
        <v>0</v>
      </c>
      <c r="C68" s="248">
        <f>C66+C67</f>
        <v>2400555.4206301328</v>
      </c>
      <c r="D68" s="248">
        <f>D66+D67</f>
        <v>5065171.9375295797</v>
      </c>
      <c r="E68" s="248">
        <f t="shared" si="14"/>
        <v>8096600.5971116759</v>
      </c>
      <c r="F68" s="248">
        <f>F66+C67</f>
        <v>8541913.6299528163</v>
      </c>
      <c r="G68" s="248">
        <f t="shared" si="14"/>
        <v>9011718.8796002213</v>
      </c>
      <c r="H68" s="248">
        <f t="shared" si="14"/>
        <v>9507363.4179782327</v>
      </c>
      <c r="I68" s="248">
        <f t="shared" si="14"/>
        <v>10030268.405967036</v>
      </c>
      <c r="J68" s="248">
        <f t="shared" si="14"/>
        <v>10581933.168295223</v>
      </c>
      <c r="K68" s="248">
        <f>K66+K67</f>
        <v>11163939.492551459</v>
      </c>
      <c r="L68" s="248">
        <f>L66+L67</f>
        <v>11777956.16464179</v>
      </c>
      <c r="M68" s="248">
        <f t="shared" ref="M68:AO68" si="15">M66+M67</f>
        <v>12425743.753697086</v>
      </c>
      <c r="N68" s="248">
        <f t="shared" si="15"/>
        <v>13109159.660150426</v>
      </c>
      <c r="O68" s="248">
        <f t="shared" si="15"/>
        <v>13830163.441458698</v>
      </c>
      <c r="P68" s="248">
        <f t="shared" si="15"/>
        <v>14590822.430738926</v>
      </c>
      <c r="Q68" s="248">
        <f t="shared" si="15"/>
        <v>15393317.664429564</v>
      </c>
      <c r="R68" s="248">
        <f t="shared" si="15"/>
        <v>16239950.135973191</v>
      </c>
      <c r="S68" s="248">
        <f t="shared" si="15"/>
        <v>17133147.393451713</v>
      </c>
      <c r="T68" s="248">
        <f t="shared" si="15"/>
        <v>18075470.500091556</v>
      </c>
      <c r="U68" s="248">
        <f t="shared" si="15"/>
        <v>19069621.377596591</v>
      </c>
      <c r="V68" s="248">
        <f t="shared" si="15"/>
        <v>20118450.5533644</v>
      </c>
      <c r="W68" s="248">
        <f t="shared" si="15"/>
        <v>21224965.333799444</v>
      </c>
      <c r="X68" s="248">
        <f t="shared" si="15"/>
        <v>22392338.427158408</v>
      </c>
      <c r="Y68" s="248">
        <f t="shared" si="15"/>
        <v>23623917.040652119</v>
      </c>
      <c r="Z68" s="248">
        <f t="shared" si="15"/>
        <v>24923232.477887984</v>
      </c>
      <c r="AA68" s="248">
        <f t="shared" si="15"/>
        <v>26294010.264171824</v>
      </c>
      <c r="AB68" s="248">
        <f t="shared" si="15"/>
        <v>27740180.828701273</v>
      </c>
      <c r="AC68" s="248">
        <f t="shared" si="15"/>
        <v>29265890.77427984</v>
      </c>
      <c r="AD68" s="248">
        <f t="shared" si="15"/>
        <v>30875514.766865227</v>
      </c>
      <c r="AE68" s="248">
        <f t="shared" si="15"/>
        <v>32573668.079042815</v>
      </c>
      <c r="AF68" s="248">
        <f t="shared" si="15"/>
        <v>34365219.823390171</v>
      </c>
      <c r="AG68" s="248">
        <f t="shared" si="15"/>
        <v>36255306.913676627</v>
      </c>
      <c r="AH68" s="248">
        <f t="shared" si="15"/>
        <v>38249348.793928839</v>
      </c>
      <c r="AI68" s="248">
        <f t="shared" si="15"/>
        <v>40353062.977594927</v>
      </c>
      <c r="AJ68" s="248">
        <f t="shared" si="15"/>
        <v>42572481.441362642</v>
      </c>
      <c r="AK68" s="248">
        <f t="shared" si="15"/>
        <v>44913967.920637585</v>
      </c>
      <c r="AL68" s="248">
        <f t="shared" si="15"/>
        <v>47384236.15627265</v>
      </c>
      <c r="AM68" s="248">
        <f t="shared" si="15"/>
        <v>49990369.144867636</v>
      </c>
      <c r="AN68" s="248">
        <f t="shared" si="15"/>
        <v>52739839.447835363</v>
      </c>
      <c r="AO68" s="248">
        <f t="shared" si="15"/>
        <v>55640530.617466308</v>
      </c>
      <c r="AP68" s="248">
        <f>AP66+AP67</f>
        <v>58700759.801426955</v>
      </c>
      <c r="AQ68" s="193">
        <v>25</v>
      </c>
      <c r="AR68" s="193">
        <v>30</v>
      </c>
      <c r="AS68" s="193">
        <v>40</v>
      </c>
    </row>
    <row r="69" spans="1:45" x14ac:dyDescent="0.2">
      <c r="A69" s="249" t="s">
        <v>324</v>
      </c>
      <c r="B69" s="241">
        <f t="shared" ref="B69:AO69" si="16">-B56</f>
        <v>0</v>
      </c>
      <c r="C69" s="241">
        <f t="shared" si="16"/>
        <v>0</v>
      </c>
      <c r="D69" s="241">
        <f t="shared" si="16"/>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c r="AC69" s="241">
        <f t="shared" si="16"/>
        <v>0</v>
      </c>
      <c r="AD69" s="241">
        <f t="shared" si="16"/>
        <v>0</v>
      </c>
      <c r="AE69" s="241">
        <f t="shared" si="16"/>
        <v>0</v>
      </c>
      <c r="AF69" s="241">
        <f t="shared" si="16"/>
        <v>0</v>
      </c>
      <c r="AG69" s="241">
        <f t="shared" si="16"/>
        <v>0</v>
      </c>
      <c r="AH69" s="241">
        <f t="shared" si="16"/>
        <v>0</v>
      </c>
      <c r="AI69" s="241">
        <f t="shared" si="16"/>
        <v>0</v>
      </c>
      <c r="AJ69" s="241">
        <f t="shared" si="16"/>
        <v>0</v>
      </c>
      <c r="AK69" s="241">
        <f t="shared" si="16"/>
        <v>0</v>
      </c>
      <c r="AL69" s="241">
        <f t="shared" si="16"/>
        <v>0</v>
      </c>
      <c r="AM69" s="241">
        <f t="shared" si="16"/>
        <v>0</v>
      </c>
      <c r="AN69" s="241">
        <f t="shared" si="16"/>
        <v>0</v>
      </c>
      <c r="AO69" s="241">
        <f t="shared" si="16"/>
        <v>0</v>
      </c>
      <c r="AP69" s="241">
        <f>-AP56</f>
        <v>0</v>
      </c>
    </row>
    <row r="70" spans="1:45" ht="14.25" x14ac:dyDescent="0.2">
      <c r="A70" s="250" t="s">
        <v>329</v>
      </c>
      <c r="B70" s="248">
        <f t="shared" ref="B70:AO70" si="17">B68+B69</f>
        <v>0</v>
      </c>
      <c r="C70" s="248">
        <f t="shared" si="17"/>
        <v>2400555.4206301328</v>
      </c>
      <c r="D70" s="248">
        <f t="shared" si="17"/>
        <v>5065171.9375295797</v>
      </c>
      <c r="E70" s="248">
        <f t="shared" si="17"/>
        <v>8096600.5971116759</v>
      </c>
      <c r="F70" s="248">
        <f t="shared" si="17"/>
        <v>8541913.6299528163</v>
      </c>
      <c r="G70" s="248">
        <f t="shared" si="17"/>
        <v>9011718.8796002213</v>
      </c>
      <c r="H70" s="248">
        <f t="shared" si="17"/>
        <v>9507363.4179782327</v>
      </c>
      <c r="I70" s="248">
        <f t="shared" si="17"/>
        <v>10030268.405967036</v>
      </c>
      <c r="J70" s="248">
        <f t="shared" si="17"/>
        <v>10581933.168295223</v>
      </c>
      <c r="K70" s="248">
        <f t="shared" si="17"/>
        <v>11163939.492551459</v>
      </c>
      <c r="L70" s="248">
        <f t="shared" si="17"/>
        <v>11777956.16464179</v>
      </c>
      <c r="M70" s="248">
        <f t="shared" si="17"/>
        <v>12425743.753697086</v>
      </c>
      <c r="N70" s="248">
        <f t="shared" si="17"/>
        <v>13109159.660150426</v>
      </c>
      <c r="O70" s="248">
        <f t="shared" si="17"/>
        <v>13830163.441458698</v>
      </c>
      <c r="P70" s="248">
        <f t="shared" si="17"/>
        <v>14590822.430738926</v>
      </c>
      <c r="Q70" s="248">
        <f t="shared" si="17"/>
        <v>15393317.664429564</v>
      </c>
      <c r="R70" s="248">
        <f t="shared" si="17"/>
        <v>16239950.135973191</v>
      </c>
      <c r="S70" s="248">
        <f t="shared" si="17"/>
        <v>17133147.393451713</v>
      </c>
      <c r="T70" s="248">
        <f t="shared" si="17"/>
        <v>18075470.500091556</v>
      </c>
      <c r="U70" s="248">
        <f t="shared" si="17"/>
        <v>19069621.377596591</v>
      </c>
      <c r="V70" s="248">
        <f t="shared" si="17"/>
        <v>20118450.5533644</v>
      </c>
      <c r="W70" s="248">
        <f t="shared" si="17"/>
        <v>21224965.333799444</v>
      </c>
      <c r="X70" s="248">
        <f t="shared" si="17"/>
        <v>22392338.427158408</v>
      </c>
      <c r="Y70" s="248">
        <f t="shared" si="17"/>
        <v>23623917.040652119</v>
      </c>
      <c r="Z70" s="248">
        <f t="shared" si="17"/>
        <v>24923232.477887984</v>
      </c>
      <c r="AA70" s="248">
        <f t="shared" si="17"/>
        <v>26294010.264171824</v>
      </c>
      <c r="AB70" s="248">
        <f t="shared" si="17"/>
        <v>27740180.828701273</v>
      </c>
      <c r="AC70" s="248">
        <f t="shared" si="17"/>
        <v>29265890.77427984</v>
      </c>
      <c r="AD70" s="248">
        <f t="shared" si="17"/>
        <v>30875514.766865227</v>
      </c>
      <c r="AE70" s="248">
        <f t="shared" si="17"/>
        <v>32573668.079042815</v>
      </c>
      <c r="AF70" s="248">
        <f t="shared" si="17"/>
        <v>34365219.823390171</v>
      </c>
      <c r="AG70" s="248">
        <f t="shared" si="17"/>
        <v>36255306.913676627</v>
      </c>
      <c r="AH70" s="248">
        <f t="shared" si="17"/>
        <v>38249348.793928839</v>
      </c>
      <c r="AI70" s="248">
        <f t="shared" si="17"/>
        <v>40353062.977594927</v>
      </c>
      <c r="AJ70" s="248">
        <f t="shared" si="17"/>
        <v>42572481.441362642</v>
      </c>
      <c r="AK70" s="248">
        <f t="shared" si="17"/>
        <v>44913967.920637585</v>
      </c>
      <c r="AL70" s="248">
        <f t="shared" si="17"/>
        <v>47384236.15627265</v>
      </c>
      <c r="AM70" s="248">
        <f t="shared" si="17"/>
        <v>49990369.144867636</v>
      </c>
      <c r="AN70" s="248">
        <f t="shared" si="17"/>
        <v>52739839.447835363</v>
      </c>
      <c r="AO70" s="248">
        <f t="shared" si="17"/>
        <v>55640530.617466308</v>
      </c>
      <c r="AP70" s="248">
        <f>AP68+AP69</f>
        <v>58700759.801426955</v>
      </c>
    </row>
    <row r="71" spans="1:45" x14ac:dyDescent="0.2">
      <c r="A71" s="249" t="s">
        <v>323</v>
      </c>
      <c r="B71" s="241">
        <f t="shared" ref="B71:AP71" si="18">-B70*$B$36</f>
        <v>0</v>
      </c>
      <c r="C71" s="241">
        <f t="shared" si="18"/>
        <v>-480111.0841260266</v>
      </c>
      <c r="D71" s="241">
        <f t="shared" si="18"/>
        <v>-1013034.3875059159</v>
      </c>
      <c r="E71" s="241">
        <f t="shared" si="18"/>
        <v>-1619320.1194223352</v>
      </c>
      <c r="F71" s="241">
        <f t="shared" si="18"/>
        <v>-1708382.7259905634</v>
      </c>
      <c r="G71" s="241">
        <f t="shared" si="18"/>
        <v>-1802343.7759200444</v>
      </c>
      <c r="H71" s="241">
        <f t="shared" si="18"/>
        <v>-1901472.6835956466</v>
      </c>
      <c r="I71" s="241">
        <f t="shared" si="18"/>
        <v>-2006053.6811934074</v>
      </c>
      <c r="J71" s="241">
        <f t="shared" si="18"/>
        <v>-2116386.6336590447</v>
      </c>
      <c r="K71" s="241">
        <f t="shared" si="18"/>
        <v>-2232787.8985102917</v>
      </c>
      <c r="L71" s="241">
        <f t="shared" si="18"/>
        <v>-2355591.232928358</v>
      </c>
      <c r="M71" s="241">
        <f t="shared" si="18"/>
        <v>-2485148.7507394175</v>
      </c>
      <c r="N71" s="241">
        <f t="shared" si="18"/>
        <v>-2621831.9320300855</v>
      </c>
      <c r="O71" s="241">
        <f t="shared" si="18"/>
        <v>-2766032.6882917397</v>
      </c>
      <c r="P71" s="241">
        <f t="shared" si="18"/>
        <v>-2918164.4861477856</v>
      </c>
      <c r="Q71" s="241">
        <f t="shared" si="18"/>
        <v>-3078663.5328859128</v>
      </c>
      <c r="R71" s="241">
        <f t="shared" si="18"/>
        <v>-3247990.0271946383</v>
      </c>
      <c r="S71" s="241">
        <f t="shared" si="18"/>
        <v>-3426629.478690343</v>
      </c>
      <c r="T71" s="241">
        <f t="shared" si="18"/>
        <v>-3615094.1000183113</v>
      </c>
      <c r="U71" s="241">
        <f t="shared" si="18"/>
        <v>-3813924.2755193184</v>
      </c>
      <c r="V71" s="241">
        <f t="shared" si="18"/>
        <v>-4023690.11067288</v>
      </c>
      <c r="W71" s="241">
        <f t="shared" si="18"/>
        <v>-4244993.066759889</v>
      </c>
      <c r="X71" s="241">
        <f t="shared" si="18"/>
        <v>-4478467.6854316816</v>
      </c>
      <c r="Y71" s="241">
        <f t="shared" si="18"/>
        <v>-4724783.4081304241</v>
      </c>
      <c r="Z71" s="241">
        <f t="shared" si="18"/>
        <v>-4984646.4955775971</v>
      </c>
      <c r="AA71" s="241">
        <f t="shared" si="18"/>
        <v>-5258802.0528343655</v>
      </c>
      <c r="AB71" s="241">
        <f t="shared" si="18"/>
        <v>-5548036.1657402553</v>
      </c>
      <c r="AC71" s="241">
        <f t="shared" si="18"/>
        <v>-5853178.1548559684</v>
      </c>
      <c r="AD71" s="241">
        <f t="shared" si="18"/>
        <v>-6175102.9533730457</v>
      </c>
      <c r="AE71" s="241">
        <f t="shared" si="18"/>
        <v>-6514733.6158085633</v>
      </c>
      <c r="AF71" s="241">
        <f t="shared" si="18"/>
        <v>-6873043.9646780342</v>
      </c>
      <c r="AG71" s="241">
        <f t="shared" si="18"/>
        <v>-7251061.382735326</v>
      </c>
      <c r="AH71" s="241">
        <f t="shared" si="18"/>
        <v>-7649869.7587857684</v>
      </c>
      <c r="AI71" s="241">
        <f t="shared" si="18"/>
        <v>-8070612.5955189858</v>
      </c>
      <c r="AJ71" s="241">
        <f t="shared" si="18"/>
        <v>-8514496.288272528</v>
      </c>
      <c r="AK71" s="241">
        <f t="shared" si="18"/>
        <v>-8982793.5841275174</v>
      </c>
      <c r="AL71" s="241">
        <f t="shared" si="18"/>
        <v>-9476847.2312545311</v>
      </c>
      <c r="AM71" s="241">
        <f t="shared" si="18"/>
        <v>-9998073.828973528</v>
      </c>
      <c r="AN71" s="241">
        <f t="shared" si="18"/>
        <v>-10547967.889567073</v>
      </c>
      <c r="AO71" s="241">
        <f t="shared" si="18"/>
        <v>-11128106.123493262</v>
      </c>
      <c r="AP71" s="241">
        <f t="shared" si="18"/>
        <v>-11740151.960285392</v>
      </c>
    </row>
    <row r="72" spans="1:45" ht="15" thickBot="1" x14ac:dyDescent="0.25">
      <c r="A72" s="254" t="s">
        <v>328</v>
      </c>
      <c r="B72" s="255">
        <f t="shared" ref="B72:AO72" si="19">B70+B71</f>
        <v>0</v>
      </c>
      <c r="C72" s="255">
        <f t="shared" si="19"/>
        <v>1920444.3365041062</v>
      </c>
      <c r="D72" s="255">
        <f t="shared" si="19"/>
        <v>4052137.5500236638</v>
      </c>
      <c r="E72" s="255">
        <f t="shared" si="19"/>
        <v>6477280.4776893407</v>
      </c>
      <c r="F72" s="255">
        <f t="shared" si="19"/>
        <v>6833530.9039622527</v>
      </c>
      <c r="G72" s="255">
        <f t="shared" si="19"/>
        <v>7209375.1036801767</v>
      </c>
      <c r="H72" s="255">
        <f t="shared" si="19"/>
        <v>7605890.7343825866</v>
      </c>
      <c r="I72" s="255">
        <f t="shared" si="19"/>
        <v>8024214.7247736286</v>
      </c>
      <c r="J72" s="255">
        <f t="shared" si="19"/>
        <v>8465546.534636179</v>
      </c>
      <c r="K72" s="255">
        <f t="shared" si="19"/>
        <v>8931151.5940411668</v>
      </c>
      <c r="L72" s="255">
        <f t="shared" si="19"/>
        <v>9422364.9317134321</v>
      </c>
      <c r="M72" s="255">
        <f t="shared" si="19"/>
        <v>9940595.0029576682</v>
      </c>
      <c r="N72" s="255">
        <f t="shared" si="19"/>
        <v>10487327.72812034</v>
      </c>
      <c r="O72" s="255">
        <f t="shared" si="19"/>
        <v>11064130.753166959</v>
      </c>
      <c r="P72" s="255">
        <f t="shared" si="19"/>
        <v>11672657.94459114</v>
      </c>
      <c r="Q72" s="255">
        <f t="shared" si="19"/>
        <v>12314654.131543651</v>
      </c>
      <c r="R72" s="255">
        <f t="shared" si="19"/>
        <v>12991960.108778553</v>
      </c>
      <c r="S72" s="255">
        <f t="shared" si="19"/>
        <v>13706517.91476137</v>
      </c>
      <c r="T72" s="255">
        <f t="shared" si="19"/>
        <v>14460376.400073245</v>
      </c>
      <c r="U72" s="255">
        <f t="shared" si="19"/>
        <v>15255697.102077272</v>
      </c>
      <c r="V72" s="255">
        <f t="shared" si="19"/>
        <v>16094760.44269152</v>
      </c>
      <c r="W72" s="255">
        <f t="shared" si="19"/>
        <v>16979972.267039556</v>
      </c>
      <c r="X72" s="255">
        <f t="shared" si="19"/>
        <v>17913870.741726726</v>
      </c>
      <c r="Y72" s="255">
        <f t="shared" si="19"/>
        <v>18899133.632521696</v>
      </c>
      <c r="Z72" s="255">
        <f t="shared" si="19"/>
        <v>19938585.982310388</v>
      </c>
      <c r="AA72" s="255">
        <f t="shared" si="19"/>
        <v>21035208.211337458</v>
      </c>
      <c r="AB72" s="255">
        <f t="shared" si="19"/>
        <v>22192144.662961017</v>
      </c>
      <c r="AC72" s="255">
        <f t="shared" si="19"/>
        <v>23412712.619423874</v>
      </c>
      <c r="AD72" s="255">
        <f t="shared" si="19"/>
        <v>24700411.813492183</v>
      </c>
      <c r="AE72" s="255">
        <f t="shared" si="19"/>
        <v>26058934.463234253</v>
      </c>
      <c r="AF72" s="255">
        <f t="shared" si="19"/>
        <v>27492175.858712137</v>
      </c>
      <c r="AG72" s="255">
        <f t="shared" si="19"/>
        <v>29004245.5309413</v>
      </c>
      <c r="AH72" s="255">
        <f t="shared" si="19"/>
        <v>30599479.03514307</v>
      </c>
      <c r="AI72" s="255">
        <f t="shared" si="19"/>
        <v>32282450.382075943</v>
      </c>
      <c r="AJ72" s="255">
        <f t="shared" si="19"/>
        <v>34057985.153090112</v>
      </c>
      <c r="AK72" s="255">
        <f t="shared" si="19"/>
        <v>35931174.33651007</v>
      </c>
      <c r="AL72" s="255">
        <f t="shared" si="19"/>
        <v>37907388.925018117</v>
      </c>
      <c r="AM72" s="255">
        <f t="shared" si="19"/>
        <v>39992295.315894112</v>
      </c>
      <c r="AN72" s="255">
        <f t="shared" si="19"/>
        <v>42191871.558268294</v>
      </c>
      <c r="AO72" s="255">
        <f t="shared" si="19"/>
        <v>44512424.493973047</v>
      </c>
      <c r="AP72" s="255">
        <f>AP70+AP71</f>
        <v>46960607.841141567</v>
      </c>
    </row>
    <row r="73" spans="1:45" s="257" customFormat="1" ht="16.5" thickBot="1" x14ac:dyDescent="0.25">
      <c r="A73" s="244"/>
      <c r="B73" s="256">
        <f>C141</f>
        <v>1.5</v>
      </c>
      <c r="C73" s="256">
        <f t="shared" ref="C73:AP73" si="20">D141</f>
        <v>2.5</v>
      </c>
      <c r="D73" s="256">
        <f t="shared" si="20"/>
        <v>3.5</v>
      </c>
      <c r="E73" s="256">
        <f t="shared" si="20"/>
        <v>4.5</v>
      </c>
      <c r="F73" s="256">
        <f t="shared" si="20"/>
        <v>5.5</v>
      </c>
      <c r="G73" s="256">
        <f t="shared" si="20"/>
        <v>6.5</v>
      </c>
      <c r="H73" s="256">
        <f t="shared" si="20"/>
        <v>7.5</v>
      </c>
      <c r="I73" s="256">
        <f t="shared" si="20"/>
        <v>8.5</v>
      </c>
      <c r="J73" s="256">
        <f t="shared" si="20"/>
        <v>9.5</v>
      </c>
      <c r="K73" s="256">
        <f t="shared" si="20"/>
        <v>10.5</v>
      </c>
      <c r="L73" s="256">
        <f t="shared" si="20"/>
        <v>11.5</v>
      </c>
      <c r="M73" s="256">
        <f t="shared" si="20"/>
        <v>12.5</v>
      </c>
      <c r="N73" s="256">
        <f t="shared" si="20"/>
        <v>13.5</v>
      </c>
      <c r="O73" s="256">
        <f t="shared" si="20"/>
        <v>14.5</v>
      </c>
      <c r="P73" s="256">
        <f t="shared" si="20"/>
        <v>15.5</v>
      </c>
      <c r="Q73" s="256">
        <f t="shared" si="20"/>
        <v>16.5</v>
      </c>
      <c r="R73" s="256">
        <f t="shared" si="20"/>
        <v>17.5</v>
      </c>
      <c r="S73" s="256">
        <f t="shared" si="20"/>
        <v>18.5</v>
      </c>
      <c r="T73" s="256">
        <f t="shared" si="20"/>
        <v>19.5</v>
      </c>
      <c r="U73" s="256">
        <f t="shared" si="20"/>
        <v>20.5</v>
      </c>
      <c r="V73" s="256">
        <f t="shared" si="20"/>
        <v>21.5</v>
      </c>
      <c r="W73" s="256">
        <f t="shared" si="20"/>
        <v>22.5</v>
      </c>
      <c r="X73" s="256">
        <f t="shared" si="20"/>
        <v>23.5</v>
      </c>
      <c r="Y73" s="256">
        <f t="shared" si="20"/>
        <v>24.5</v>
      </c>
      <c r="Z73" s="256">
        <f t="shared" si="20"/>
        <v>25.5</v>
      </c>
      <c r="AA73" s="256">
        <f t="shared" si="20"/>
        <v>26.5</v>
      </c>
      <c r="AB73" s="256">
        <f t="shared" si="20"/>
        <v>27.5</v>
      </c>
      <c r="AC73" s="256">
        <f t="shared" si="20"/>
        <v>28.5</v>
      </c>
      <c r="AD73" s="256">
        <f t="shared" si="20"/>
        <v>29.5</v>
      </c>
      <c r="AE73" s="256">
        <f t="shared" si="20"/>
        <v>30.5</v>
      </c>
      <c r="AF73" s="256">
        <f t="shared" si="20"/>
        <v>31.5</v>
      </c>
      <c r="AG73" s="256">
        <f t="shared" si="20"/>
        <v>32.5</v>
      </c>
      <c r="AH73" s="256">
        <f t="shared" si="20"/>
        <v>33.5</v>
      </c>
      <c r="AI73" s="256">
        <f t="shared" si="20"/>
        <v>34.5</v>
      </c>
      <c r="AJ73" s="256">
        <f t="shared" si="20"/>
        <v>35.5</v>
      </c>
      <c r="AK73" s="256">
        <f t="shared" si="20"/>
        <v>36.5</v>
      </c>
      <c r="AL73" s="256">
        <f t="shared" si="20"/>
        <v>37.5</v>
      </c>
      <c r="AM73" s="256">
        <f t="shared" si="20"/>
        <v>38.5</v>
      </c>
      <c r="AN73" s="256">
        <f t="shared" si="20"/>
        <v>39.5</v>
      </c>
      <c r="AO73" s="256">
        <f t="shared" si="20"/>
        <v>40.5</v>
      </c>
      <c r="AP73" s="256">
        <f t="shared" si="20"/>
        <v>41.5</v>
      </c>
      <c r="AQ73" s="193"/>
      <c r="AR73" s="193"/>
      <c r="AS73" s="193"/>
    </row>
    <row r="74" spans="1:45" x14ac:dyDescent="0.2">
      <c r="A74" s="238" t="s">
        <v>327</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7" t="s">
        <v>326</v>
      </c>
      <c r="B75" s="248">
        <f t="shared" ref="B75:AO75" si="22">B68</f>
        <v>0</v>
      </c>
      <c r="C75" s="248">
        <f t="shared" si="22"/>
        <v>2400555.4206301328</v>
      </c>
      <c r="D75" s="248">
        <f>D68</f>
        <v>5065171.9375295797</v>
      </c>
      <c r="E75" s="248">
        <f t="shared" si="22"/>
        <v>8096600.5971116759</v>
      </c>
      <c r="F75" s="248">
        <f t="shared" si="22"/>
        <v>8541913.6299528163</v>
      </c>
      <c r="G75" s="248">
        <f t="shared" si="22"/>
        <v>9011718.8796002213</v>
      </c>
      <c r="H75" s="248">
        <f t="shared" si="22"/>
        <v>9507363.4179782327</v>
      </c>
      <c r="I75" s="248">
        <f t="shared" si="22"/>
        <v>10030268.405967036</v>
      </c>
      <c r="J75" s="248">
        <f t="shared" si="22"/>
        <v>10581933.168295223</v>
      </c>
      <c r="K75" s="248">
        <f t="shared" si="22"/>
        <v>11163939.492551459</v>
      </c>
      <c r="L75" s="248">
        <f t="shared" si="22"/>
        <v>11777956.16464179</v>
      </c>
      <c r="M75" s="248">
        <f t="shared" si="22"/>
        <v>12425743.753697086</v>
      </c>
      <c r="N75" s="248">
        <f t="shared" si="22"/>
        <v>13109159.660150426</v>
      </c>
      <c r="O75" s="248">
        <f t="shared" si="22"/>
        <v>13830163.441458698</v>
      </c>
      <c r="P75" s="248">
        <f t="shared" si="22"/>
        <v>14590822.430738926</v>
      </c>
      <c r="Q75" s="248">
        <f t="shared" si="22"/>
        <v>15393317.664429564</v>
      </c>
      <c r="R75" s="248">
        <f t="shared" si="22"/>
        <v>16239950.135973191</v>
      </c>
      <c r="S75" s="248">
        <f t="shared" si="22"/>
        <v>17133147.393451713</v>
      </c>
      <c r="T75" s="248">
        <f t="shared" si="22"/>
        <v>18075470.500091556</v>
      </c>
      <c r="U75" s="248">
        <f t="shared" si="22"/>
        <v>19069621.377596591</v>
      </c>
      <c r="V75" s="248">
        <f t="shared" si="22"/>
        <v>20118450.5533644</v>
      </c>
      <c r="W75" s="248">
        <f t="shared" si="22"/>
        <v>21224965.333799444</v>
      </c>
      <c r="X75" s="248">
        <f t="shared" si="22"/>
        <v>22392338.427158408</v>
      </c>
      <c r="Y75" s="248">
        <f t="shared" si="22"/>
        <v>23623917.040652119</v>
      </c>
      <c r="Z75" s="248">
        <f t="shared" si="22"/>
        <v>24923232.477887984</v>
      </c>
      <c r="AA75" s="248">
        <f t="shared" si="22"/>
        <v>26294010.264171824</v>
      </c>
      <c r="AB75" s="248">
        <f t="shared" si="22"/>
        <v>27740180.828701273</v>
      </c>
      <c r="AC75" s="248">
        <f t="shared" si="22"/>
        <v>29265890.77427984</v>
      </c>
      <c r="AD75" s="248">
        <f t="shared" si="22"/>
        <v>30875514.766865227</v>
      </c>
      <c r="AE75" s="248">
        <f t="shared" si="22"/>
        <v>32573668.079042815</v>
      </c>
      <c r="AF75" s="248">
        <f t="shared" si="22"/>
        <v>34365219.823390171</v>
      </c>
      <c r="AG75" s="248">
        <f t="shared" si="22"/>
        <v>36255306.913676627</v>
      </c>
      <c r="AH75" s="248">
        <f t="shared" si="22"/>
        <v>38249348.793928839</v>
      </c>
      <c r="AI75" s="248">
        <f t="shared" si="22"/>
        <v>40353062.977594927</v>
      </c>
      <c r="AJ75" s="248">
        <f t="shared" si="22"/>
        <v>42572481.441362642</v>
      </c>
      <c r="AK75" s="248">
        <f t="shared" si="22"/>
        <v>44913967.920637585</v>
      </c>
      <c r="AL75" s="248">
        <f t="shared" si="22"/>
        <v>47384236.15627265</v>
      </c>
      <c r="AM75" s="248">
        <f t="shared" si="22"/>
        <v>49990369.144867636</v>
      </c>
      <c r="AN75" s="248">
        <f t="shared" si="22"/>
        <v>52739839.447835363</v>
      </c>
      <c r="AO75" s="248">
        <f t="shared" si="22"/>
        <v>55640530.617466308</v>
      </c>
      <c r="AP75" s="248">
        <f>AP68</f>
        <v>58700759.801426955</v>
      </c>
    </row>
    <row r="76" spans="1:45" x14ac:dyDescent="0.2">
      <c r="A76" s="249" t="s">
        <v>325</v>
      </c>
      <c r="B76" s="241">
        <f t="shared" ref="B76:AO76" si="23">-B67</f>
        <v>0</v>
      </c>
      <c r="C76" s="241">
        <f>-C67</f>
        <v>0</v>
      </c>
      <c r="D76" s="241">
        <f t="shared" si="23"/>
        <v>0</v>
      </c>
      <c r="E76" s="241">
        <f t="shared" si="23"/>
        <v>0</v>
      </c>
      <c r="F76" s="241">
        <f>-C67</f>
        <v>0</v>
      </c>
      <c r="G76" s="241">
        <f t="shared" si="23"/>
        <v>0</v>
      </c>
      <c r="H76" s="241">
        <f t="shared" si="23"/>
        <v>0</v>
      </c>
      <c r="I76" s="241">
        <f t="shared" si="23"/>
        <v>0</v>
      </c>
      <c r="J76" s="241">
        <f t="shared" si="23"/>
        <v>0</v>
      </c>
      <c r="K76" s="241">
        <f t="shared" si="23"/>
        <v>0</v>
      </c>
      <c r="L76" s="241">
        <f>-L67</f>
        <v>0</v>
      </c>
      <c r="M76" s="241">
        <f>-M67</f>
        <v>0</v>
      </c>
      <c r="N76" s="241">
        <f t="shared" si="23"/>
        <v>0</v>
      </c>
      <c r="O76" s="241">
        <f t="shared" si="23"/>
        <v>0</v>
      </c>
      <c r="P76" s="241">
        <f t="shared" si="23"/>
        <v>0</v>
      </c>
      <c r="Q76" s="241">
        <f t="shared" si="23"/>
        <v>0</v>
      </c>
      <c r="R76" s="241">
        <f t="shared" si="23"/>
        <v>0</v>
      </c>
      <c r="S76" s="241">
        <f t="shared" si="23"/>
        <v>0</v>
      </c>
      <c r="T76" s="241">
        <f t="shared" si="23"/>
        <v>0</v>
      </c>
      <c r="U76" s="241">
        <f t="shared" si="23"/>
        <v>0</v>
      </c>
      <c r="V76" s="241">
        <f t="shared" si="23"/>
        <v>0</v>
      </c>
      <c r="W76" s="241">
        <f t="shared" si="23"/>
        <v>0</v>
      </c>
      <c r="X76" s="241">
        <f t="shared" si="23"/>
        <v>0</v>
      </c>
      <c r="Y76" s="241">
        <f t="shared" si="23"/>
        <v>0</v>
      </c>
      <c r="Z76" s="241">
        <f t="shared" si="23"/>
        <v>0</v>
      </c>
      <c r="AA76" s="241">
        <f t="shared" si="23"/>
        <v>0</v>
      </c>
      <c r="AB76" s="241">
        <f t="shared" si="23"/>
        <v>0</v>
      </c>
      <c r="AC76" s="241">
        <f t="shared" si="23"/>
        <v>0</v>
      </c>
      <c r="AD76" s="241">
        <f t="shared" si="23"/>
        <v>0</v>
      </c>
      <c r="AE76" s="241">
        <f t="shared" si="23"/>
        <v>0</v>
      </c>
      <c r="AF76" s="241">
        <f t="shared" si="23"/>
        <v>0</v>
      </c>
      <c r="AG76" s="241">
        <f t="shared" si="23"/>
        <v>0</v>
      </c>
      <c r="AH76" s="241">
        <f t="shared" si="23"/>
        <v>0</v>
      </c>
      <c r="AI76" s="241">
        <f t="shared" si="23"/>
        <v>0</v>
      </c>
      <c r="AJ76" s="241">
        <f t="shared" si="23"/>
        <v>0</v>
      </c>
      <c r="AK76" s="241">
        <f t="shared" si="23"/>
        <v>0</v>
      </c>
      <c r="AL76" s="241">
        <f t="shared" si="23"/>
        <v>0</v>
      </c>
      <c r="AM76" s="241">
        <f t="shared" si="23"/>
        <v>0</v>
      </c>
      <c r="AN76" s="241">
        <f t="shared" si="23"/>
        <v>0</v>
      </c>
      <c r="AO76" s="241">
        <f t="shared" si="23"/>
        <v>0</v>
      </c>
      <c r="AP76" s="241">
        <f>-AP67</f>
        <v>0</v>
      </c>
    </row>
    <row r="77" spans="1:45" x14ac:dyDescent="0.2">
      <c r="A77" s="249" t="s">
        <v>324</v>
      </c>
      <c r="B77" s="241">
        <f t="shared" ref="B77:AO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c r="AC77" s="241">
        <f t="shared" si="24"/>
        <v>0</v>
      </c>
      <c r="AD77" s="241">
        <f t="shared" si="24"/>
        <v>0</v>
      </c>
      <c r="AE77" s="241">
        <f t="shared" si="24"/>
        <v>0</v>
      </c>
      <c r="AF77" s="241">
        <f t="shared" si="24"/>
        <v>0</v>
      </c>
      <c r="AG77" s="241">
        <f t="shared" si="24"/>
        <v>0</v>
      </c>
      <c r="AH77" s="241">
        <f t="shared" si="24"/>
        <v>0</v>
      </c>
      <c r="AI77" s="241">
        <f t="shared" si="24"/>
        <v>0</v>
      </c>
      <c r="AJ77" s="241">
        <f t="shared" si="24"/>
        <v>0</v>
      </c>
      <c r="AK77" s="241">
        <f t="shared" si="24"/>
        <v>0</v>
      </c>
      <c r="AL77" s="241">
        <f t="shared" si="24"/>
        <v>0</v>
      </c>
      <c r="AM77" s="241">
        <f t="shared" si="24"/>
        <v>0</v>
      </c>
      <c r="AN77" s="241">
        <f t="shared" si="24"/>
        <v>0</v>
      </c>
      <c r="AO77" s="241">
        <f t="shared" si="24"/>
        <v>0</v>
      </c>
      <c r="AP77" s="241">
        <f>AP69</f>
        <v>0</v>
      </c>
    </row>
    <row r="78" spans="1:45" x14ac:dyDescent="0.2">
      <c r="A78" s="249" t="s">
        <v>323</v>
      </c>
      <c r="B78" s="241">
        <f>IF(SUM($B$71:B71)+SUM($A$78:A78)&gt;0,0,SUM($B$71:B71)-SUM($A$78:A78))</f>
        <v>0</v>
      </c>
      <c r="C78" s="241">
        <f>IF(SUM($B$71:C71)+SUM($A$78:B78)&gt;0,0,SUM($B$71:C71)-SUM($A$78:B78))</f>
        <v>-480111.0841260266</v>
      </c>
      <c r="D78" s="241">
        <f>IF(SUM($B$71:D71)+SUM($A$78:C78)&gt;0,0,SUM($B$71:D71)-SUM($A$78:C78))</f>
        <v>-1013034.3875059159</v>
      </c>
      <c r="E78" s="241">
        <f>IF(SUM($B$71:E71)+SUM($A$78:D78)&gt;0,0,SUM($B$71:E71)-SUM($A$78:D78))</f>
        <v>-1619320.1194223349</v>
      </c>
      <c r="F78" s="241">
        <f>IF(SUM($B$71:F71)+SUM($A$78:E78)&gt;0,0,SUM($B$71:F71)-SUM($A$78:E78))</f>
        <v>-1708382.7259905636</v>
      </c>
      <c r="G78" s="241">
        <f>IF(SUM($B$71:G71)+SUM($A$78:F78)&gt;0,0,SUM($B$71:G71)-SUM($A$78:F78))</f>
        <v>-1802343.7759200446</v>
      </c>
      <c r="H78" s="241">
        <f>IF(SUM($B$71:H71)+SUM($A$78:G78)&gt;0,0,SUM($B$71:H71)-SUM($A$78:G78))</f>
        <v>-1901472.6835956462</v>
      </c>
      <c r="I78" s="241">
        <f>IF(SUM($B$71:I71)+SUM($A$78:H78)&gt;0,0,SUM($B$71:I71)-SUM($A$78:H78))</f>
        <v>-2006053.6811934076</v>
      </c>
      <c r="J78" s="241">
        <f>IF(SUM($B$71:J71)+SUM($A$78:I78)&gt;0,0,SUM($B$71:J71)-SUM($A$78:I78))</f>
        <v>-2116386.6336590443</v>
      </c>
      <c r="K78" s="241">
        <f>IF(SUM($B$71:K71)+SUM($A$78:J78)&gt;0,0,SUM($B$71:K71)-SUM($A$78:J78))</f>
        <v>-2232787.8985102922</v>
      </c>
      <c r="L78" s="241">
        <f>IF(SUM($B$71:L71)+SUM($A$78:K78)&gt;0,0,SUM($B$71:L71)-SUM($A$78:K78))</f>
        <v>-2355591.232928358</v>
      </c>
      <c r="M78" s="241">
        <f>IF(SUM($B$71:M71)+SUM($A$78:L78)&gt;0,0,SUM($B$71:M71)-SUM($A$78:L78))</f>
        <v>-2485148.750739418</v>
      </c>
      <c r="N78" s="241">
        <f>IF(SUM($B$71:N71)+SUM($A$78:M78)&gt;0,0,SUM($B$71:N71)-SUM($A$78:M78))</f>
        <v>-2621831.9320300855</v>
      </c>
      <c r="O78" s="241">
        <f>IF(SUM($B$71:O71)+SUM($A$78:N78)&gt;0,0,SUM($B$71:O71)-SUM($A$78:N78))</f>
        <v>-2766032.6882917397</v>
      </c>
      <c r="P78" s="241">
        <f>IF(SUM($B$71:P71)+SUM($A$78:O78)&gt;0,0,SUM($B$71:P71)-SUM($A$78:O78))</f>
        <v>-2918164.4861477837</v>
      </c>
      <c r="Q78" s="241">
        <f>IF(SUM($B$71:Q71)+SUM($A$78:P78)&gt;0,0,SUM($B$71:Q71)-SUM($A$78:P78))</f>
        <v>-3078663.5328859128</v>
      </c>
      <c r="R78" s="241">
        <f>IF(SUM($B$71:R71)+SUM($A$78:Q78)&gt;0,0,SUM($B$71:R71)-SUM($A$78:Q78))</f>
        <v>-3247990.0271946378</v>
      </c>
      <c r="S78" s="241">
        <f>IF(SUM($B$71:S71)+SUM($A$78:R78)&gt;0,0,SUM($B$71:S71)-SUM($A$78:R78))</f>
        <v>-3426629.4786903411</v>
      </c>
      <c r="T78" s="241">
        <f>IF(SUM($B$71:T71)+SUM($A$78:S78)&gt;0,0,SUM($B$71:T71)-SUM($A$78:S78))</f>
        <v>-3615094.100018315</v>
      </c>
      <c r="U78" s="241">
        <f>IF(SUM($B$71:U71)+SUM($A$78:T78)&gt;0,0,SUM($B$71:U71)-SUM($A$78:T78))</f>
        <v>-3813924.2755193189</v>
      </c>
      <c r="V78" s="241">
        <f>IF(SUM($B$71:V71)+SUM($A$78:U78)&gt;0,0,SUM($B$71:V71)-SUM($A$78:U78))</f>
        <v>-4023690.1106728837</v>
      </c>
      <c r="W78" s="241">
        <f>IF(SUM($B$71:W71)+SUM($A$78:V78)&gt;0,0,SUM($B$71:W71)-SUM($A$78:V78))</f>
        <v>-4244993.0667598918</v>
      </c>
      <c r="X78" s="241">
        <f>IF(SUM($B$71:X71)+SUM($A$78:W78)&gt;0,0,SUM($B$71:X71)-SUM($A$78:W78))</f>
        <v>-4478467.6854316816</v>
      </c>
      <c r="Y78" s="241">
        <f>IF(SUM($B$71:Y71)+SUM($A$78:X78)&gt;0,0,SUM($B$71:Y71)-SUM($A$78:X78))</f>
        <v>-4724783.4081304222</v>
      </c>
      <c r="Z78" s="241">
        <f>IF(SUM($B$71:Z71)+SUM($A$78:Y78)&gt;0,0,SUM($B$71:Z71)-SUM($A$78:Y78))</f>
        <v>-4984646.4955776036</v>
      </c>
      <c r="AA78" s="241">
        <f>IF(SUM($B$71:AA71)+SUM($A$78:Z78)&gt;0,0,SUM($B$71:AA71)-SUM($A$78:Z78))</f>
        <v>-5258802.0528343618</v>
      </c>
      <c r="AB78" s="241">
        <f>IF(SUM($B$71:AB71)+SUM($A$78:AA78)&gt;0,0,SUM($B$71:AB71)-SUM($A$78:AA78))</f>
        <v>-5548036.1657402515</v>
      </c>
      <c r="AC78" s="241">
        <f>IF(SUM($B$71:AC71)+SUM($A$78:AB78)&gt;0,0,SUM($B$71:AC71)-SUM($A$78:AB78))</f>
        <v>-5853178.1548559666</v>
      </c>
      <c r="AD78" s="241">
        <f>IF(SUM($B$71:AD71)+SUM($A$78:AC78)&gt;0,0,SUM($B$71:AD71)-SUM($A$78:AC78))</f>
        <v>-6175102.9533730447</v>
      </c>
      <c r="AE78" s="241">
        <f>IF(SUM($B$71:AE71)+SUM($A$78:AD78)&gt;0,0,SUM($B$71:AE71)-SUM($A$78:AD78))</f>
        <v>-6514733.6158085614</v>
      </c>
      <c r="AF78" s="241">
        <f>IF(SUM($B$71:AF71)+SUM($A$78:AE78)&gt;0,0,SUM($B$71:AF71)-SUM($A$78:AE78))</f>
        <v>-6873043.9646780342</v>
      </c>
      <c r="AG78" s="241">
        <f>IF(SUM($B$71:AG71)+SUM($A$78:AF78)&gt;0,0,SUM($B$71:AG71)-SUM($A$78:AF78))</f>
        <v>-7251061.3827353269</v>
      </c>
      <c r="AH78" s="241">
        <f>IF(SUM($B$71:AH71)+SUM($A$78:AG78)&gt;0,0,SUM($B$71:AH71)-SUM($A$78:AG78))</f>
        <v>-7649869.7587857693</v>
      </c>
      <c r="AI78" s="241">
        <f>IF(SUM($B$71:AI71)+SUM($A$78:AH78)&gt;0,0,SUM($B$71:AI71)-SUM($A$78:AH78))</f>
        <v>-8070612.5955189914</v>
      </c>
      <c r="AJ78" s="241">
        <f>IF(SUM($B$71:AJ71)+SUM($A$78:AI78)&gt;0,0,SUM($B$71:AJ71)-SUM($A$78:AI78))</f>
        <v>-8514496.2882725298</v>
      </c>
      <c r="AK78" s="241">
        <f>IF(SUM($B$71:AK71)+SUM($A$78:AJ78)&gt;0,0,SUM($B$71:AK71)-SUM($A$78:AJ78))</f>
        <v>-8982793.5841275156</v>
      </c>
      <c r="AL78" s="241">
        <f>IF(SUM($B$71:AL71)+SUM($A$78:AK78)&gt;0,0,SUM($B$71:AL71)-SUM($A$78:AK78))</f>
        <v>-9476847.231254518</v>
      </c>
      <c r="AM78" s="241">
        <f>IF(SUM($B$71:AM71)+SUM($A$78:AL78)&gt;0,0,SUM($B$71:AM71)-SUM($A$78:AL78))</f>
        <v>-9998073.8289735317</v>
      </c>
      <c r="AN78" s="241">
        <f>IF(SUM($B$71:AN71)+SUM($A$78:AM78)&gt;0,0,SUM($B$71:AN71)-SUM($A$78:AM78))</f>
        <v>-10547967.889567077</v>
      </c>
      <c r="AO78" s="241">
        <f>IF(SUM($B$71:AO71)+SUM($A$78:AN78)&gt;0,0,SUM($B$71:AO71)-SUM($A$78:AN78))</f>
        <v>-11128106.123493254</v>
      </c>
      <c r="AP78" s="241">
        <f>IF(SUM($B$71:AP71)+SUM($A$78:AO78)&gt;0,0,SUM($B$71:AP71)-SUM($A$78:AO78))</f>
        <v>-11740151.960285395</v>
      </c>
    </row>
    <row r="79" spans="1:45" x14ac:dyDescent="0.2">
      <c r="A79" s="249" t="s">
        <v>322</v>
      </c>
      <c r="B79" s="241">
        <f ca="1">IF(((SUM($B$59:B59)+SUM($B$61:B64))+SUM($B$81:B81))&lt;0,((SUM($B$59:B59)+SUM($B$61:B64))+SUM($B$81:B81))*0.18-SUM($A$79:A79),IF(SUM(A$79:$B79)&lt;0,0-SUM(A$79:$B79),0))</f>
        <v>-95479.747199999998</v>
      </c>
      <c r="C79" s="241">
        <f ca="1">IF(((SUM($B$59:C59)+SUM($B$61:C64))+SUM($B$81:C81))&lt;0,((SUM($B$59:C59)+SUM($B$61:C64))+SUM($B$81:C81))*0.18-SUM($A$79:B79),IF(SUM($B$79:B79)&lt;0,0-SUM($B$79:B79),0))</f>
        <v>95479.747199999998</v>
      </c>
      <c r="D79" s="241">
        <f ca="1">IF(((SUM($B$59:D59)+SUM($B$61:D64))+SUM($B$81:D81))&lt;0,((SUM($B$59:D59)+SUM($B$61:D64))+SUM($B$81:D81))*0.18-SUM($A$79:C79),IF(SUM($B$79:C79)&lt;0,0-SUM($B$79:C79),0))</f>
        <v>0</v>
      </c>
      <c r="E79" s="241">
        <f ca="1">IF(((SUM($B$59:E59)+SUM($B$61:E64))+SUM($B$81:E81))&lt;0,((SUM($B$59:E59)+SUM($B$61:E64))+SUM($B$81:E81))*0.18-SUM($A$79:D79),IF(SUM($B$79:D79)&lt;0,0-SUM($B$79:D79),0))</f>
        <v>0</v>
      </c>
      <c r="F79" s="241">
        <f ca="1">IF(((SUM($B$59:F59)+SUM($B$61:F64))+SUM($B$81:F81))&lt;0,((SUM($B$59:F59)+SUM($B$61:F64))+SUM($B$81:F81))*0.18-SUM($A$79:E79),IF(SUM($B$79:E79)&lt;0,0-SUM($B$79:E79),0))</f>
        <v>0</v>
      </c>
      <c r="G79" s="241">
        <f ca="1">IF(((SUM($B$59:G59)+SUM($B$61:G64))+SUM($B$81:G81))&lt;0,((SUM($B$59:G59)+SUM($B$61:G64))+SUM($B$81:G81))*0.18-SUM($A$79:F79),IF(SUM($B$79:F79)&lt;0,0-SUM($B$79:F79),0))</f>
        <v>0</v>
      </c>
      <c r="H79" s="241">
        <f ca="1">IF(((SUM($B$59:H59)+SUM($B$61:H64))+SUM($B$81:H81))&lt;0,((SUM($B$59:H59)+SUM($B$61:H64))+SUM($B$81:H81))*0.18-SUM($A$79:G79),IF(SUM($B$79:G79)&lt;0,0-SUM($B$79:G79),0))</f>
        <v>0</v>
      </c>
      <c r="I79" s="241">
        <f ca="1">IF(((SUM($B$59:I59)+SUM($B$61:I64))+SUM($B$81:I81))&lt;0,((SUM($B$59:I59)+SUM($B$61:I64))+SUM($B$81:I81))*0.18-SUM($A$79:H79),IF(SUM($B$79:H79)&lt;0,0-SUM($B$79:H79),0))</f>
        <v>0</v>
      </c>
      <c r="J79" s="241">
        <f ca="1">IF(((SUM($B$59:J59)+SUM($B$61:J64))+SUM($B$81:J81))&lt;0,((SUM($B$59:J59)+SUM($B$61:J64))+SUM($B$81:J81))*0.18-SUM($A$79:I79),IF(SUM($B$79:I79)&lt;0,0-SUM($B$79:I79),0))</f>
        <v>0</v>
      </c>
      <c r="K79" s="241">
        <f ca="1">IF(((SUM($B$59:K59)+SUM($B$61:K64))+SUM($B$81:K81))&lt;0,((SUM($B$59:K59)+SUM($B$61:K64))+SUM($B$81:K81))*0.18-SUM($A$79:J79),IF(SUM($B$79:J79)&lt;0,0-SUM($B$79:J79),0))</f>
        <v>0</v>
      </c>
      <c r="L79" s="241">
        <f ca="1">IF(((SUM($B$59:L59)+SUM($B$61:L64))+SUM($B$81:L81))&lt;0,((SUM($B$59:L59)+SUM($B$61:L64))+SUM($B$81:L81))*0.18-SUM($A$79:K79),IF(SUM($B$79:K79)&lt;0,0-SUM($B$79:K79),0))</f>
        <v>0</v>
      </c>
      <c r="M79" s="241">
        <f ca="1">IF(((SUM($B$59:M59)+SUM($B$61:M64))+SUM($B$81:M81))&lt;0,((SUM($B$59:M59)+SUM($B$61:M64))+SUM($B$81:M81))*0.18-SUM($A$79:L79),IF(SUM($B$79:L79)&lt;0,0-SUM($B$79:L79),0))</f>
        <v>0</v>
      </c>
      <c r="N79" s="241">
        <f ca="1">IF(((SUM($B$59:N59)+SUM($B$61:N64))+SUM($B$81:N81))&lt;0,((SUM($B$59:N59)+SUM($B$61:N64))+SUM($B$81:N81))*0.18-SUM($A$79:M79),IF(SUM($B$79:M79)&lt;0,0-SUM($B$79:M79),0))</f>
        <v>0</v>
      </c>
      <c r="O79" s="241">
        <f ca="1">IF(((SUM($B$59:O59)+SUM($B$61:O64))+SUM($B$81:O81))&lt;0,((SUM($B$59:O59)+SUM($B$61:O64))+SUM($B$81:O81))*0.18-SUM($A$79:N79),IF(SUM($B$79:N79)&lt;0,0-SUM($B$79:N79),0))</f>
        <v>0</v>
      </c>
      <c r="P79" s="241">
        <f ca="1">IF(((SUM($B$59:P59)+SUM($B$61:P64))+SUM($B$81:P81))&lt;0,((SUM($B$59:P59)+SUM($B$61:P64))+SUM($B$81:P81))*0.18-SUM($A$79:O79),IF(SUM($B$79:O79)&lt;0,0-SUM($B$79:O79),0))</f>
        <v>0</v>
      </c>
      <c r="Q79" s="241">
        <f ca="1">IF(((SUM($B$59:Q59)+SUM($B$61:Q64))+SUM($B$81:Q81))&lt;0,((SUM($B$59:Q59)+SUM($B$61:Q64))+SUM($B$81:Q81))*0.18-SUM($A$79:P79),IF(SUM($B$79:P79)&lt;0,0-SUM($B$79:P79),0))</f>
        <v>0</v>
      </c>
      <c r="R79" s="241">
        <f ca="1">IF(((SUM($B$59:R59)+SUM($B$61:R64))+SUM($B$81:R81))&lt;0,((SUM($B$59:R59)+SUM($B$61:R64))+SUM($B$81:R81))*0.18-SUM($A$79:Q79),IF(SUM($B$79:Q79)&lt;0,0-SUM($B$79:Q79),0))</f>
        <v>0</v>
      </c>
      <c r="S79" s="241">
        <f ca="1">IF(((SUM($B$59:S59)+SUM($B$61:S64))+SUM($B$81:S81))&lt;0,((SUM($B$59:S59)+SUM($B$61:S64))+SUM($B$81:S81))*0.18-SUM($A$79:R79),IF(SUM($B$79:R79)&lt;0,0-SUM($B$79:R79),0))</f>
        <v>0</v>
      </c>
      <c r="T79" s="241">
        <f ca="1">IF(((SUM($B$59:T59)+SUM($B$61:T64))+SUM($B$81:T81))&lt;0,((SUM($B$59:T59)+SUM($B$61:T64))+SUM($B$81:T81))*0.18-SUM($A$79:S79),IF(SUM($B$79:S79)&lt;0,0-SUM($B$79:S79),0))</f>
        <v>0</v>
      </c>
      <c r="U79" s="241">
        <f ca="1">IF(((SUM($B$59:U59)+SUM($B$61:U64))+SUM($B$81:U81))&lt;0,((SUM($B$59:U59)+SUM($B$61:U64))+SUM($B$81:U81))*0.18-SUM($A$79:T79),IF(SUM($B$79:T79)&lt;0,0-SUM($B$79:T79),0))</f>
        <v>0</v>
      </c>
      <c r="V79" s="241">
        <f ca="1">IF(((SUM($B$59:V59)+SUM($B$61:V64))+SUM($B$81:V81))&lt;0,((SUM($B$59:V59)+SUM($B$61:V64))+SUM($B$81:V81))*0.18-SUM($A$79:U79),IF(SUM($B$79:U79)&lt;0,0-SUM($B$79:U79),0))</f>
        <v>0</v>
      </c>
      <c r="W79" s="241">
        <f ca="1">IF(((SUM($B$59:W59)+SUM($B$61:W64))+SUM($B$81:W81))&lt;0,((SUM($B$59:W59)+SUM($B$61:W64))+SUM($B$81:W81))*0.18-SUM($A$79:V79),IF(SUM($B$79:V79)&lt;0,0-SUM($B$79:V79),0))</f>
        <v>0</v>
      </c>
      <c r="X79" s="241">
        <f ca="1">IF(((SUM($B$59:X59)+SUM($B$61:X64))+SUM($B$81:X81))&lt;0,((SUM($B$59:X59)+SUM($B$61:X64))+SUM($B$81:X81))*0.18-SUM($A$79:W79),IF(SUM($B$79:W79)&lt;0,0-SUM($B$79:W79),0))</f>
        <v>0</v>
      </c>
      <c r="Y79" s="241">
        <f ca="1">IF(((SUM($B$59:Y59)+SUM($B$61:Y64))+SUM($B$81:Y81))&lt;0,((SUM($B$59:Y59)+SUM($B$61:Y64))+SUM($B$81:Y81))*0.18-SUM($A$79:X79),IF(SUM($B$79:X79)&lt;0,0-SUM($B$79:X79),0))</f>
        <v>0</v>
      </c>
      <c r="Z79" s="241">
        <f ca="1">IF(((SUM($B$59:Z59)+SUM($B$61:Z64))+SUM($B$81:Z81))&lt;0,((SUM($B$59:Z59)+SUM($B$61:Z64))+SUM($B$81:Z81))*0.18-SUM($A$79:Y79),IF(SUM($B$79:Y79)&lt;0,0-SUM($B$79:Y79),0))</f>
        <v>0</v>
      </c>
      <c r="AA79" s="241">
        <f ca="1">IF(((SUM($B$59:AA59)+SUM($B$61:AA64))+SUM($B$81:AA81))&lt;0,((SUM($B$59:AA59)+SUM($B$61:AA64))+SUM($B$81:AA81))*0.18-SUM($A$79:Z79),IF(SUM($B$79:Z79)&lt;0,0-SUM($B$79:Z79),0))</f>
        <v>0</v>
      </c>
      <c r="AB79" s="241">
        <f ca="1">IF(((SUM($B$59:AB59)+SUM($B$61:AB64))+SUM($B$81:AB81))&lt;0,((SUM($B$59:AB59)+SUM($B$61:AB64))+SUM($B$81:AB81))*0.18-SUM($A$79:AA79),IF(SUM($B$79:AA79)&lt;0,0-SUM($B$79:AA79),0))</f>
        <v>0</v>
      </c>
      <c r="AC79" s="241">
        <f ca="1">IF(((SUM($B$59:AC59)+SUM($B$61:AC64))+SUM($B$81:AC81))&lt;0,((SUM($B$59:AC59)+SUM($B$61:AC64))+SUM($B$81:AC81))*0.18-SUM($A$79:AB79),IF(SUM($B$79:AB79)&lt;0,0-SUM($B$79:AB79),0))</f>
        <v>0</v>
      </c>
      <c r="AD79" s="241">
        <f ca="1">IF(((SUM($B$59:AD59)+SUM($B$61:AD64))+SUM($B$81:AD81))&lt;0,((SUM($B$59:AD59)+SUM($B$61:AD64))+SUM($B$81:AD81))*0.18-SUM($A$79:AC79),IF(SUM($B$79:AC79)&lt;0,0-SUM($B$79:AC79),0))</f>
        <v>0</v>
      </c>
      <c r="AE79" s="241">
        <f ca="1">IF(((SUM($B$59:AE59)+SUM($B$61:AE64))+SUM($B$81:AE81))&lt;0,((SUM($B$59:AE59)+SUM($B$61:AE64))+SUM($B$81:AE81))*0.18-SUM($A$79:AD79),IF(SUM($B$79:AD79)&lt;0,0-SUM($B$79:AD79),0))</f>
        <v>0</v>
      </c>
      <c r="AF79" s="241">
        <f ca="1">IF(((SUM($B$59:AF59)+SUM($B$61:AF64))+SUM($B$81:AF81))&lt;0,((SUM($B$59:AF59)+SUM($B$61:AF64))+SUM($B$81:AF81))*0.18-SUM($A$79:AE79),IF(SUM($B$79:AE79)&lt;0,0-SUM($B$79:AE79),0))</f>
        <v>0</v>
      </c>
      <c r="AG79" s="241">
        <f ca="1">IF(((SUM($B$59:AG59)+SUM($B$61:AG64))+SUM($B$81:AG81))&lt;0,((SUM($B$59:AG59)+SUM($B$61:AG64))+SUM($B$81:AG81))*0.18-SUM($A$79:AF79),IF(SUM($B$79:AF79)&lt;0,0-SUM($B$79:AF79),0))</f>
        <v>0</v>
      </c>
      <c r="AH79" s="241">
        <f ca="1">IF(((SUM($B$59:AH59)+SUM($B$61:AH64))+SUM($B$81:AH81))&lt;0,((SUM($B$59:AH59)+SUM($B$61:AH64))+SUM($B$81:AH81))*0.18-SUM($A$79:AG79),IF(SUM($B$79:AG79)&lt;0,0-SUM($B$79:AG79),0))</f>
        <v>0</v>
      </c>
      <c r="AI79" s="241">
        <f ca="1">IF(((SUM($B$59:AI59)+SUM($B$61:AI64))+SUM($B$81:AI81))&lt;0,((SUM($B$59:AI59)+SUM($B$61:AI64))+SUM($B$81:AI81))*0.18-SUM($A$79:AH79),IF(SUM($B$79:AH79)&lt;0,0-SUM($B$79:AH79),0))</f>
        <v>0</v>
      </c>
      <c r="AJ79" s="241">
        <f ca="1">IF(((SUM($B$59:AJ59)+SUM($B$61:AJ64))+SUM($B$81:AJ81))&lt;0,((SUM($B$59:AJ59)+SUM($B$61:AJ64))+SUM($B$81:AJ81))*0.18-SUM($A$79:AI79),IF(SUM($B$79:AI79)&lt;0,0-SUM($B$79:AI79),0))</f>
        <v>0</v>
      </c>
      <c r="AK79" s="241">
        <f ca="1">IF(((SUM($B$59:AK59)+SUM($B$61:AK64))+SUM($B$81:AK81))&lt;0,((SUM($B$59:AK59)+SUM($B$61:AK64))+SUM($B$81:AK81))*0.18-SUM($A$79:AJ79),IF(SUM($B$79:AJ79)&lt;0,0-SUM($B$79:AJ79),0))</f>
        <v>0</v>
      </c>
      <c r="AL79" s="241">
        <f ca="1">IF(((SUM($B$59:AL59)+SUM($B$61:AL64))+SUM($B$81:AL81))&lt;0,((SUM($B$59:AL59)+SUM($B$61:AL64))+SUM($B$81:AL81))*0.18-SUM($A$79:AK79),IF(SUM($B$79:AK79)&lt;0,0-SUM($B$79:AK79),0))</f>
        <v>0</v>
      </c>
      <c r="AM79" s="241">
        <f ca="1">IF(((SUM($B$59:AM59)+SUM($B$61:AM64))+SUM($B$81:AM81))&lt;0,((SUM($B$59:AM59)+SUM($B$61:AM64))+SUM($B$81:AM81))*0.18-SUM($A$79:AL79),IF(SUM($B$79:AL79)&lt;0,0-SUM($B$79:AL79),0))</f>
        <v>0</v>
      </c>
      <c r="AN79" s="241">
        <f ca="1">IF(((SUM($B$59:AN59)+SUM($B$61:AN64))+SUM($B$81:AN81))&lt;0,((SUM($B$59:AN59)+SUM($B$61:AN64))+SUM($B$81:AN81))*0.18-SUM($A$79:AM79),IF(SUM($B$79:AM79)&lt;0,0-SUM($B$79:AM79),0))</f>
        <v>0</v>
      </c>
      <c r="AO79" s="241">
        <f ca="1">IF(((SUM($B$59:AO59)+SUM($B$61:AO64))+SUM($B$81:AO81))&lt;0,((SUM($B$59:AO59)+SUM($B$61:AO64))+SUM($B$81:AO81))*0.18-SUM($A$79:AN79),IF(SUM($B$79:AN79)&lt;0,0-SUM($B$79:AN79),0))</f>
        <v>0</v>
      </c>
      <c r="AP79" s="241">
        <f ca="1">IF(((SUM($B$59:AP59)+SUM($B$61:AP64))+SUM($B$81:AP81))&lt;0,((SUM($B$59:AP59)+SUM($B$61:AP64))+SUM($B$81:AP81))*0.18-SUM($A$79:AO79),IF(SUM($B$79:AO79)&lt;0,0-SUM($B$79:AO79),0))</f>
        <v>0</v>
      </c>
    </row>
    <row r="80" spans="1:45" x14ac:dyDescent="0.2">
      <c r="A80" s="249" t="s">
        <v>321</v>
      </c>
      <c r="B80" s="241">
        <f>-B59*(B39)</f>
        <v>0</v>
      </c>
      <c r="C80" s="241">
        <f t="shared" ref="C80:AP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c r="AC80" s="241">
        <f t="shared" si="25"/>
        <v>0</v>
      </c>
      <c r="AD80" s="241">
        <f t="shared" si="25"/>
        <v>0</v>
      </c>
      <c r="AE80" s="241">
        <f t="shared" si="25"/>
        <v>0</v>
      </c>
      <c r="AF80" s="241">
        <f t="shared" si="25"/>
        <v>0</v>
      </c>
      <c r="AG80" s="241">
        <f t="shared" si="25"/>
        <v>0</v>
      </c>
      <c r="AH80" s="241">
        <f t="shared" si="25"/>
        <v>0</v>
      </c>
      <c r="AI80" s="241">
        <f t="shared" si="25"/>
        <v>0</v>
      </c>
      <c r="AJ80" s="241">
        <f t="shared" si="25"/>
        <v>0</v>
      </c>
      <c r="AK80" s="241">
        <f t="shared" si="25"/>
        <v>0</v>
      </c>
      <c r="AL80" s="241">
        <f t="shared" si="25"/>
        <v>0</v>
      </c>
      <c r="AM80" s="241">
        <f t="shared" si="25"/>
        <v>0</v>
      </c>
      <c r="AN80" s="241">
        <f t="shared" si="25"/>
        <v>0</v>
      </c>
      <c r="AO80" s="241">
        <f t="shared" si="25"/>
        <v>0</v>
      </c>
      <c r="AP80" s="241">
        <f t="shared" si="25"/>
        <v>0</v>
      </c>
    </row>
    <row r="81" spans="1:45" x14ac:dyDescent="0.2">
      <c r="A81" s="249" t="s">
        <v>572</v>
      </c>
      <c r="B81" s="241">
        <f>-$B$126</f>
        <v>0</v>
      </c>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52">
        <f>SUM(B81:AP81)</f>
        <v>0</v>
      </c>
      <c r="AR81" s="253"/>
    </row>
    <row r="82" spans="1:45" x14ac:dyDescent="0.2">
      <c r="A82" s="249" t="s">
        <v>320</v>
      </c>
      <c r="B82" s="241">
        <f t="shared" ref="B82:AO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0</v>
      </c>
      <c r="AC82" s="241">
        <f t="shared" si="26"/>
        <v>0</v>
      </c>
      <c r="AD82" s="241">
        <f t="shared" si="26"/>
        <v>0</v>
      </c>
      <c r="AE82" s="241">
        <f t="shared" si="26"/>
        <v>0</v>
      </c>
      <c r="AF82" s="241">
        <f t="shared" si="26"/>
        <v>0</v>
      </c>
      <c r="AG82" s="241">
        <f t="shared" si="26"/>
        <v>0</v>
      </c>
      <c r="AH82" s="241">
        <f t="shared" si="26"/>
        <v>0</v>
      </c>
      <c r="AI82" s="241">
        <f t="shared" si="26"/>
        <v>0</v>
      </c>
      <c r="AJ82" s="241">
        <f t="shared" si="26"/>
        <v>0</v>
      </c>
      <c r="AK82" s="241">
        <f t="shared" si="26"/>
        <v>0</v>
      </c>
      <c r="AL82" s="241">
        <f t="shared" si="26"/>
        <v>0</v>
      </c>
      <c r="AM82" s="241">
        <f t="shared" si="26"/>
        <v>0</v>
      </c>
      <c r="AN82" s="241">
        <f t="shared" si="26"/>
        <v>0</v>
      </c>
      <c r="AO82" s="241">
        <f t="shared" si="26"/>
        <v>0</v>
      </c>
      <c r="AP82" s="241">
        <f>AP54-AP55</f>
        <v>0</v>
      </c>
    </row>
    <row r="83" spans="1:45" ht="14.25" x14ac:dyDescent="0.2">
      <c r="A83" s="250" t="s">
        <v>319</v>
      </c>
      <c r="B83" s="248">
        <f ca="1">SUM(B75:B82)</f>
        <v>-625922.78720000002</v>
      </c>
      <c r="C83" s="248">
        <f t="shared" ref="C83:V83" ca="1" si="27">SUM(C75:C82)</f>
        <v>2015431.0262895653</v>
      </c>
      <c r="D83" s="248">
        <f t="shared" ca="1" si="27"/>
        <v>4051383.9795137234</v>
      </c>
      <c r="E83" s="248">
        <f t="shared" ca="1" si="27"/>
        <v>6476252.0658637527</v>
      </c>
      <c r="F83" s="248">
        <f t="shared" ca="1" si="27"/>
        <v>6832212.5345486589</v>
      </c>
      <c r="G83" s="248">
        <f t="shared" ca="1" si="27"/>
        <v>7207750.8290112354</v>
      </c>
      <c r="H83" s="248">
        <f t="shared" ca="1" si="27"/>
        <v>7603943.7296692524</v>
      </c>
      <c r="I83" s="248">
        <f t="shared" ca="1" si="27"/>
        <v>8021927.2398634609</v>
      </c>
      <c r="J83" s="248">
        <f t="shared" ca="1" si="27"/>
        <v>8462899.8431183528</v>
      </c>
      <c r="K83" s="248">
        <f t="shared" ca="1" si="27"/>
        <v>8928125.9395522606</v>
      </c>
      <c r="L83" s="248">
        <f t="shared" ca="1" si="27"/>
        <v>9418939.4712900333</v>
      </c>
      <c r="M83" s="248">
        <f t="shared" ca="1" si="27"/>
        <v>9936747.7472733837</v>
      </c>
      <c r="N83" s="248">
        <f t="shared" ca="1" si="27"/>
        <v>10483035.478435822</v>
      </c>
      <c r="O83" s="248">
        <f t="shared" ca="1" si="27"/>
        <v>11059369.034812192</v>
      </c>
      <c r="P83" s="248">
        <f t="shared" ca="1" si="27"/>
        <v>11667400.936789259</v>
      </c>
      <c r="Q83" s="248">
        <f t="shared" ca="1" si="27"/>
        <v>12308874.593375066</v>
      </c>
      <c r="R83" s="248">
        <f t="shared" ca="1" si="27"/>
        <v>12985629.301073095</v>
      </c>
      <c r="S83" s="248">
        <f t="shared" ca="1" si="27"/>
        <v>13699605.517694518</v>
      </c>
      <c r="T83" s="248">
        <f t="shared" ca="1" si="27"/>
        <v>14452850.426230114</v>
      </c>
      <c r="U83" s="248">
        <f t="shared" ca="1" si="27"/>
        <v>15247523.804735169</v>
      </c>
      <c r="V83" s="248">
        <f t="shared" ca="1" si="27"/>
        <v>16085904.219057996</v>
      </c>
      <c r="W83" s="248">
        <f ca="1">SUM(W75:W82)</f>
        <v>16970395.55616859</v>
      </c>
      <c r="X83" s="248">
        <f ca="1">SUM(X75:X82)</f>
        <v>17903533.916820258</v>
      </c>
      <c r="Y83" s="248">
        <f ca="1">SUM(Y75:Y82)</f>
        <v>18887994.887307774</v>
      </c>
      <c r="Z83" s="248">
        <f ca="1">SUM(Z75:Z82)</f>
        <v>19926601.211172096</v>
      </c>
      <c r="AA83" s="248">
        <f t="shared" ref="AA83:AP83" ca="1" si="28">SUM(AA75:AA82)</f>
        <v>21022330.882848959</v>
      </c>
      <c r="AB83" s="248">
        <f t="shared" ca="1" si="28"/>
        <v>22178325.686468054</v>
      </c>
      <c r="AC83" s="248">
        <f t="shared" ca="1" si="28"/>
        <v>23397900.204286192</v>
      </c>
      <c r="AD83" s="248">
        <f t="shared" ca="1" si="28"/>
        <v>24684551.320584327</v>
      </c>
      <c r="AE83" s="248">
        <f t="shared" ca="1" si="28"/>
        <v>26041968.248278875</v>
      </c>
      <c r="AF83" s="248">
        <f t="shared" ca="1" si="28"/>
        <v>27474043.106996618</v>
      </c>
      <c r="AG83" s="248">
        <f t="shared" ca="1" si="28"/>
        <v>28984882.082943827</v>
      </c>
      <c r="AH83" s="248">
        <f t="shared" ca="1" si="28"/>
        <v>30578817.202568136</v>
      </c>
      <c r="AI83" s="248">
        <f t="shared" ca="1" si="28"/>
        <v>32260418.753771774</v>
      </c>
      <c r="AJ83" s="248">
        <f t="shared" ca="1" si="28"/>
        <v>34034508.390291631</v>
      </c>
      <c r="AK83" s="248">
        <f t="shared" ca="1" si="28"/>
        <v>35906172.956820056</v>
      </c>
      <c r="AL83" s="248">
        <f t="shared" ca="1" si="28"/>
        <v>37880779.074507564</v>
      </c>
      <c r="AM83" s="248">
        <f t="shared" ca="1" si="28"/>
        <v>39963988.528667867</v>
      </c>
      <c r="AN83" s="248">
        <f t="shared" ca="1" si="28"/>
        <v>42161774.502807021</v>
      </c>
      <c r="AO83" s="248">
        <f t="shared" ca="1" si="28"/>
        <v>44480438.705523796</v>
      </c>
      <c r="AP83" s="248">
        <f t="shared" ca="1" si="28"/>
        <v>46926629.439390004</v>
      </c>
    </row>
    <row r="84" spans="1:45" ht="14.25" x14ac:dyDescent="0.2">
      <c r="A84" s="250" t="s">
        <v>318</v>
      </c>
      <c r="B84" s="248">
        <f ca="1">SUM($B$83:B83)</f>
        <v>-625922.78720000002</v>
      </c>
      <c r="C84" s="248">
        <f ca="1">SUM($B$83:C83)</f>
        <v>1389508.2390895654</v>
      </c>
      <c r="D84" s="248">
        <f ca="1">SUM($B$83:D83)</f>
        <v>5440892.2186032888</v>
      </c>
      <c r="E84" s="248">
        <f ca="1">SUM($B$83:E83)</f>
        <v>11917144.284467041</v>
      </c>
      <c r="F84" s="248">
        <f ca="1">SUM($B$83:F83)</f>
        <v>18749356.8190157</v>
      </c>
      <c r="G84" s="248">
        <f ca="1">SUM($B$83:G83)</f>
        <v>25957107.648026936</v>
      </c>
      <c r="H84" s="248">
        <f ca="1">SUM($B$83:H83)</f>
        <v>33561051.377696186</v>
      </c>
      <c r="I84" s="248">
        <f ca="1">SUM($B$83:I83)</f>
        <v>41582978.617559649</v>
      </c>
      <c r="J84" s="248">
        <f ca="1">SUM($B$83:J83)</f>
        <v>50045878.460678004</v>
      </c>
      <c r="K84" s="248">
        <f ca="1">SUM($B$83:K83)</f>
        <v>58974004.400230266</v>
      </c>
      <c r="L84" s="248">
        <f ca="1">SUM($B$83:L83)</f>
        <v>68392943.871520296</v>
      </c>
      <c r="M84" s="248">
        <f ca="1">SUM($B$83:M83)</f>
        <v>78329691.618793681</v>
      </c>
      <c r="N84" s="248">
        <f ca="1">SUM($B$83:N83)</f>
        <v>88812727.097229511</v>
      </c>
      <c r="O84" s="248">
        <f ca="1">SUM($B$83:O83)</f>
        <v>99872096.132041708</v>
      </c>
      <c r="P84" s="248">
        <f ca="1">SUM($B$83:P83)</f>
        <v>111539497.06883097</v>
      </c>
      <c r="Q84" s="248">
        <f ca="1">SUM($B$83:Q83)</f>
        <v>123848371.66220604</v>
      </c>
      <c r="R84" s="248">
        <f ca="1">SUM($B$83:R83)</f>
        <v>136834000.96327913</v>
      </c>
      <c r="S84" s="248">
        <f ca="1">SUM($B$83:S83)</f>
        <v>150533606.48097366</v>
      </c>
      <c r="T84" s="248">
        <f ca="1">SUM($B$83:T83)</f>
        <v>164986456.90720376</v>
      </c>
      <c r="U84" s="248">
        <f ca="1">SUM($B$83:U83)</f>
        <v>180233980.71193892</v>
      </c>
      <c r="V84" s="248">
        <f ca="1">SUM($B$83:V83)</f>
        <v>196319884.93099692</v>
      </c>
      <c r="W84" s="248">
        <f ca="1">SUM($B$83:W83)</f>
        <v>213290280.48716551</v>
      </c>
      <c r="X84" s="248">
        <f ca="1">SUM($B$83:X83)</f>
        <v>231193814.40398577</v>
      </c>
      <c r="Y84" s="248">
        <f ca="1">SUM($B$83:Y83)</f>
        <v>250081809.29129353</v>
      </c>
      <c r="Z84" s="248">
        <f ca="1">SUM($B$83:Z83)</f>
        <v>270008410.50246561</v>
      </c>
      <c r="AA84" s="248">
        <f ca="1">SUM($B$83:AA83)</f>
        <v>291030741.38531458</v>
      </c>
      <c r="AB84" s="248">
        <f ca="1">SUM($B$83:AB83)</f>
        <v>313209067.07178265</v>
      </c>
      <c r="AC84" s="248">
        <f ca="1">SUM($B$83:AC83)</f>
        <v>336606967.27606887</v>
      </c>
      <c r="AD84" s="248">
        <f ca="1">SUM($B$83:AD83)</f>
        <v>361291518.59665322</v>
      </c>
      <c r="AE84" s="248">
        <f ca="1">SUM($B$83:AE83)</f>
        <v>387333486.84493208</v>
      </c>
      <c r="AF84" s="248">
        <f ca="1">SUM($B$83:AF83)</f>
        <v>414807529.95192868</v>
      </c>
      <c r="AG84" s="248">
        <f ca="1">SUM($B$83:AG83)</f>
        <v>443792412.03487253</v>
      </c>
      <c r="AH84" s="248">
        <f ca="1">SUM($B$83:AH83)</f>
        <v>474371229.23744065</v>
      </c>
      <c r="AI84" s="248">
        <f ca="1">SUM($B$83:AI83)</f>
        <v>506631647.99121243</v>
      </c>
      <c r="AJ84" s="248">
        <f ca="1">SUM($B$83:AJ83)</f>
        <v>540666156.38150406</v>
      </c>
      <c r="AK84" s="248">
        <f ca="1">SUM($B$83:AK83)</f>
        <v>576572329.33832407</v>
      </c>
      <c r="AL84" s="248">
        <f ca="1">SUM($B$83:AL83)</f>
        <v>614453108.41283166</v>
      </c>
      <c r="AM84" s="248">
        <f ca="1">SUM($B$83:AM83)</f>
        <v>654417096.94149947</v>
      </c>
      <c r="AN84" s="248">
        <f ca="1">SUM($B$83:AN83)</f>
        <v>696578871.44430649</v>
      </c>
      <c r="AO84" s="248">
        <f ca="1">SUM($B$83:AO83)</f>
        <v>741059310.14983034</v>
      </c>
      <c r="AP84" s="248">
        <f ca="1">SUM($B$83:AP83)</f>
        <v>787985939.58922029</v>
      </c>
    </row>
    <row r="85" spans="1:45" x14ac:dyDescent="0.2">
      <c r="A85" s="249" t="s">
        <v>573</v>
      </c>
      <c r="B85" s="258">
        <f t="shared" ref="B85:AP85" si="29">1/POWER((1+$B$44),B73)</f>
        <v>0.75599588161705711</v>
      </c>
      <c r="C85" s="258">
        <f t="shared" si="29"/>
        <v>0.6273824743710017</v>
      </c>
      <c r="D85" s="258">
        <f t="shared" si="29"/>
        <v>0.52064935632448273</v>
      </c>
      <c r="E85" s="258">
        <f t="shared" si="29"/>
        <v>0.43207415462612664</v>
      </c>
      <c r="F85" s="258">
        <f t="shared" si="29"/>
        <v>0.35856776317520883</v>
      </c>
      <c r="G85" s="258">
        <f t="shared" si="29"/>
        <v>0.29756660844415667</v>
      </c>
      <c r="H85" s="258">
        <f t="shared" si="29"/>
        <v>0.24694324352212174</v>
      </c>
      <c r="I85" s="258">
        <f t="shared" si="29"/>
        <v>0.20493215230051592</v>
      </c>
      <c r="J85" s="258">
        <f t="shared" si="29"/>
        <v>0.1700681761830008</v>
      </c>
      <c r="K85" s="258">
        <f t="shared" si="29"/>
        <v>0.14113541591950271</v>
      </c>
      <c r="L85" s="258">
        <f t="shared" si="29"/>
        <v>0.11712482648921385</v>
      </c>
      <c r="M85" s="258">
        <f t="shared" si="29"/>
        <v>9.719902613212765E-2</v>
      </c>
      <c r="N85" s="258">
        <f t="shared" si="29"/>
        <v>8.0663092225832109E-2</v>
      </c>
      <c r="O85" s="258">
        <f t="shared" si="29"/>
        <v>6.6940325498615838E-2</v>
      </c>
      <c r="P85" s="258">
        <f t="shared" si="29"/>
        <v>5.5552137343249659E-2</v>
      </c>
      <c r="Q85" s="258">
        <f t="shared" si="29"/>
        <v>4.6101358791078552E-2</v>
      </c>
      <c r="R85" s="258">
        <f t="shared" si="29"/>
        <v>3.825838903823945E-2</v>
      </c>
      <c r="S85" s="258">
        <f t="shared" si="29"/>
        <v>3.174970044667174E-2</v>
      </c>
      <c r="T85" s="258">
        <f t="shared" si="29"/>
        <v>2.6348299125868668E-2</v>
      </c>
      <c r="U85" s="258">
        <f t="shared" si="29"/>
        <v>2.1865808403210511E-2</v>
      </c>
      <c r="V85" s="258">
        <f t="shared" si="29"/>
        <v>1.814589908980126E-2</v>
      </c>
      <c r="W85" s="258">
        <f t="shared" si="29"/>
        <v>1.5058837418922204E-2</v>
      </c>
      <c r="X85" s="258">
        <f t="shared" si="29"/>
        <v>1.2496960513628384E-2</v>
      </c>
      <c r="Y85" s="258">
        <f t="shared" si="29"/>
        <v>1.0370921588073345E-2</v>
      </c>
      <c r="Z85" s="258">
        <f t="shared" si="29"/>
        <v>8.6065739320110735E-3</v>
      </c>
      <c r="AA85" s="258">
        <f t="shared" si="29"/>
        <v>7.1423850058183183E-3</v>
      </c>
      <c r="AB85" s="258">
        <f t="shared" si="29"/>
        <v>5.9272904612600145E-3</v>
      </c>
      <c r="AC85" s="258">
        <f t="shared" si="29"/>
        <v>4.9189132458589318E-3</v>
      </c>
      <c r="AD85" s="258">
        <f t="shared" si="29"/>
        <v>4.082085681210732E-3</v>
      </c>
      <c r="AE85" s="258">
        <f t="shared" si="29"/>
        <v>3.3876229719591129E-3</v>
      </c>
      <c r="AF85" s="258">
        <f t="shared" si="29"/>
        <v>2.8113053709204251E-3</v>
      </c>
      <c r="AG85" s="258">
        <f t="shared" si="29"/>
        <v>2.3330335028385286E-3</v>
      </c>
      <c r="AH85" s="258">
        <f t="shared" si="29"/>
        <v>1.9361273882477412E-3</v>
      </c>
      <c r="AI85" s="258">
        <f t="shared" si="29"/>
        <v>1.6067447205375444E-3</v>
      </c>
      <c r="AJ85" s="258">
        <f t="shared" si="29"/>
        <v>1.3333981083299121E-3</v>
      </c>
      <c r="AK85" s="258">
        <f t="shared" si="29"/>
        <v>1.1065544467468149E-3</v>
      </c>
      <c r="AL85" s="258">
        <f t="shared" si="29"/>
        <v>9.1830244543304122E-4</v>
      </c>
      <c r="AM85" s="258">
        <f t="shared" si="29"/>
        <v>7.6207671820169396E-4</v>
      </c>
      <c r="AN85" s="258">
        <f t="shared" si="29"/>
        <v>6.3242881178563804E-4</v>
      </c>
      <c r="AO85" s="258">
        <f t="shared" si="29"/>
        <v>5.2483718820384888E-4</v>
      </c>
      <c r="AP85" s="258">
        <f t="shared" si="29"/>
        <v>4.3554953377912764E-4</v>
      </c>
    </row>
    <row r="86" spans="1:45" ht="28.5" x14ac:dyDescent="0.2">
      <c r="A86" s="247" t="s">
        <v>317</v>
      </c>
      <c r="B86" s="248">
        <f ca="1">B83*B85</f>
        <v>-473195.04933346965</v>
      </c>
      <c r="C86" s="248">
        <f ca="1">C83*C85</f>
        <v>1264446.1041976348</v>
      </c>
      <c r="D86" s="248">
        <f t="shared" ref="D86:AO86" ca="1" si="30">D83*D85</f>
        <v>2109350.4611571413</v>
      </c>
      <c r="E86" s="248">
        <f t="shared" ca="1" si="30"/>
        <v>2798221.1365037872</v>
      </c>
      <c r="F86" s="248">
        <f t="shared" ca="1" si="30"/>
        <v>2449811.1660507368</v>
      </c>
      <c r="G86" s="248">
        <f t="shared" ca="1" si="30"/>
        <v>2144785.968699432</v>
      </c>
      <c r="H86" s="248">
        <f t="shared" ca="1" si="30"/>
        <v>1877742.5281642249</v>
      </c>
      <c r="I86" s="248">
        <f t="shared" ca="1" si="30"/>
        <v>1643950.8148633561</v>
      </c>
      <c r="J86" s="248">
        <f t="shared" ca="1" si="30"/>
        <v>1439269.9415385418</v>
      </c>
      <c r="K86" s="248">
        <f t="shared" ca="1" si="30"/>
        <v>1260074.7678604091</v>
      </c>
      <c r="L86" s="248">
        <f t="shared" ca="1" si="30"/>
        <v>1103191.6512872528</v>
      </c>
      <c r="M86" s="248">
        <f t="shared" ca="1" si="30"/>
        <v>965842.20395558618</v>
      </c>
      <c r="N86" s="248">
        <f t="shared" ca="1" si="30"/>
        <v>845594.05760373874</v>
      </c>
      <c r="O86" s="248">
        <f t="shared" ca="1" si="30"/>
        <v>740317.76299964101</v>
      </c>
      <c r="P86" s="248">
        <f t="shared" ca="1" si="30"/>
        <v>648149.05927927664</v>
      </c>
      <c r="Q86" s="248">
        <f t="shared" ca="1" si="30"/>
        <v>567455.84394357505</v>
      </c>
      <c r="R86" s="248">
        <f t="shared" ca="1" si="30"/>
        <v>496809.2577068159</v>
      </c>
      <c r="S86" s="248">
        <f t="shared" ca="1" si="30"/>
        <v>434958.37142437225</v>
      </c>
      <c r="T86" s="248">
        <f t="shared" ca="1" si="30"/>
        <v>380808.02625174954</v>
      </c>
      <c r="U86" s="248">
        <f t="shared" ca="1" si="30"/>
        <v>333399.43413773057</v>
      </c>
      <c r="V86" s="248">
        <f t="shared" ca="1" si="30"/>
        <v>291893.19472723472</v>
      </c>
      <c r="W86" s="248">
        <f t="shared" ca="1" si="30"/>
        <v>255554.42761514266</v>
      </c>
      <c r="X86" s="248">
        <f t="shared" ca="1" si="30"/>
        <v>223739.75641290928</v>
      </c>
      <c r="Y86" s="248">
        <f t="shared" ca="1" si="30"/>
        <v>195885.91393219915</v>
      </c>
      <c r="Z86" s="248">
        <f t="shared" ca="1" si="30"/>
        <v>171499.76653765404</v>
      </c>
      <c r="AA86" s="248">
        <f t="shared" ca="1" si="30"/>
        <v>150149.58088501179</v>
      </c>
      <c r="AB86" s="248">
        <f t="shared" ca="1" si="30"/>
        <v>131457.37828812006</v>
      </c>
      <c r="AC86" s="248">
        <f t="shared" ca="1" si="30"/>
        <v>115092.24124014875</v>
      </c>
      <c r="AD86" s="248">
        <f t="shared" ca="1" si="30"/>
        <v>100764.45349286875</v>
      </c>
      <c r="AE86" s="248">
        <f t="shared" ca="1" si="30"/>
        <v>88220.369872899333</v>
      </c>
      <c r="AF86" s="248">
        <f t="shared" ca="1" si="30"/>
        <v>77237.924947598876</v>
      </c>
      <c r="AG86" s="248">
        <f t="shared" ca="1" si="30"/>
        <v>67622.700975332147</v>
      </c>
      <c r="AH86" s="248">
        <f t="shared" ca="1" si="30"/>
        <v>59204.485486113343</v>
      </c>
      <c r="AI86" s="248">
        <f t="shared" ca="1" si="30"/>
        <v>51834.257514953184</v>
      </c>
      <c r="AJ86" s="248">
        <f t="shared" ca="1" si="30"/>
        <v>45381.549105553378</v>
      </c>
      <c r="AK86" s="248">
        <f t="shared" ca="1" si="30"/>
        <v>39732.135351029465</v>
      </c>
      <c r="AL86" s="248">
        <f t="shared" ca="1" si="30"/>
        <v>34786.012059029075</v>
      </c>
      <c r="AM86" s="248">
        <f t="shared" ca="1" si="30"/>
        <v>30455.625224177351</v>
      </c>
      <c r="AN86" s="248">
        <f t="shared" ca="1" si="30"/>
        <v>26664.320951584254</v>
      </c>
      <c r="AO86" s="248">
        <f t="shared" ca="1" si="30"/>
        <v>23344.988380280756</v>
      </c>
      <c r="AP86" s="248">
        <f ca="1">AP83*AP85</f>
        <v>20438.871574152203</v>
      </c>
    </row>
    <row r="87" spans="1:45" ht="14.25" x14ac:dyDescent="0.2">
      <c r="A87" s="247" t="s">
        <v>316</v>
      </c>
      <c r="B87" s="248">
        <f ca="1">SUM($B$86:B86)</f>
        <v>-473195.04933346965</v>
      </c>
      <c r="C87" s="248">
        <f ca="1">SUM($B$86:C86)</f>
        <v>791251.05486416514</v>
      </c>
      <c r="D87" s="248">
        <f ca="1">SUM($B$86:D86)</f>
        <v>2900601.5160213066</v>
      </c>
      <c r="E87" s="248">
        <f ca="1">SUM($B$86:E86)</f>
        <v>5698822.6525250934</v>
      </c>
      <c r="F87" s="248">
        <f ca="1">SUM($B$86:F86)</f>
        <v>8148633.8185758302</v>
      </c>
      <c r="G87" s="248">
        <f ca="1">SUM($B$86:G86)</f>
        <v>10293419.787275262</v>
      </c>
      <c r="H87" s="248">
        <f ca="1">SUM($B$86:H86)</f>
        <v>12171162.315439487</v>
      </c>
      <c r="I87" s="248">
        <f ca="1">SUM($B$86:I86)</f>
        <v>13815113.130302843</v>
      </c>
      <c r="J87" s="248">
        <f ca="1">SUM($B$86:J86)</f>
        <v>15254383.071841385</v>
      </c>
      <c r="K87" s="248">
        <f ca="1">SUM($B$86:K86)</f>
        <v>16514457.839701794</v>
      </c>
      <c r="L87" s="248">
        <f ca="1">SUM($B$86:L86)</f>
        <v>17617649.490989048</v>
      </c>
      <c r="M87" s="248">
        <f ca="1">SUM($B$86:M86)</f>
        <v>18583491.694944635</v>
      </c>
      <c r="N87" s="248">
        <f ca="1">SUM($B$86:N86)</f>
        <v>19429085.752548374</v>
      </c>
      <c r="O87" s="248">
        <f ca="1">SUM($B$86:O86)</f>
        <v>20169403.515548017</v>
      </c>
      <c r="P87" s="248">
        <f ca="1">SUM($B$86:P86)</f>
        <v>20817552.574827295</v>
      </c>
      <c r="Q87" s="248">
        <f ca="1">SUM($B$86:Q86)</f>
        <v>21385008.418770868</v>
      </c>
      <c r="R87" s="248">
        <f ca="1">SUM($B$86:R86)</f>
        <v>21881817.676477686</v>
      </c>
      <c r="S87" s="248">
        <f ca="1">SUM($B$86:S86)</f>
        <v>22316776.047902059</v>
      </c>
      <c r="T87" s="248">
        <f ca="1">SUM($B$86:T86)</f>
        <v>22697584.074153807</v>
      </c>
      <c r="U87" s="248">
        <f ca="1">SUM($B$86:U86)</f>
        <v>23030983.508291539</v>
      </c>
      <c r="V87" s="248">
        <f ca="1">SUM($B$86:V86)</f>
        <v>23322876.703018773</v>
      </c>
      <c r="W87" s="248">
        <f ca="1">SUM($B$86:W86)</f>
        <v>23578431.130633917</v>
      </c>
      <c r="X87" s="248">
        <f ca="1">SUM($B$86:X86)</f>
        <v>23802170.887046825</v>
      </c>
      <c r="Y87" s="248">
        <f ca="1">SUM($B$86:Y86)</f>
        <v>23998056.800979026</v>
      </c>
      <c r="Z87" s="248">
        <f ca="1">SUM($B$86:Z86)</f>
        <v>24169556.567516681</v>
      </c>
      <c r="AA87" s="248">
        <f ca="1">SUM($B$86:AA86)</f>
        <v>24319706.148401693</v>
      </c>
      <c r="AB87" s="248">
        <f ca="1">SUM($B$86:AB86)</f>
        <v>24451163.526689813</v>
      </c>
      <c r="AC87" s="248">
        <f ca="1">SUM($B$86:AC86)</f>
        <v>24566255.76792996</v>
      </c>
      <c r="AD87" s="248">
        <f ca="1">SUM($B$86:AD86)</f>
        <v>24667020.221422829</v>
      </c>
      <c r="AE87" s="248">
        <f ca="1">SUM($B$86:AE86)</f>
        <v>24755240.591295727</v>
      </c>
      <c r="AF87" s="248">
        <f ca="1">SUM($B$86:AF86)</f>
        <v>24832478.516243324</v>
      </c>
      <c r="AG87" s="248">
        <f ca="1">SUM($B$86:AG86)</f>
        <v>24900101.217218656</v>
      </c>
      <c r="AH87" s="248">
        <f ca="1">SUM($B$86:AH86)</f>
        <v>24959305.702704769</v>
      </c>
      <c r="AI87" s="248">
        <f ca="1">SUM($B$86:AI86)</f>
        <v>25011139.960219722</v>
      </c>
      <c r="AJ87" s="248">
        <f ca="1">SUM($B$86:AJ86)</f>
        <v>25056521.509325277</v>
      </c>
      <c r="AK87" s="248">
        <f ca="1">SUM($B$86:AK86)</f>
        <v>25096253.644676305</v>
      </c>
      <c r="AL87" s="248">
        <f ca="1">SUM($B$86:AL86)</f>
        <v>25131039.656735335</v>
      </c>
      <c r="AM87" s="248">
        <f ca="1">SUM($B$86:AM86)</f>
        <v>25161495.281959511</v>
      </c>
      <c r="AN87" s="248">
        <f ca="1">SUM($B$86:AN86)</f>
        <v>25188159.602911096</v>
      </c>
      <c r="AO87" s="248">
        <f ca="1">SUM($B$86:AO86)</f>
        <v>25211504.591291375</v>
      </c>
      <c r="AP87" s="248">
        <f ca="1">SUM($B$86:AP86)</f>
        <v>25231943.462865528</v>
      </c>
    </row>
    <row r="88" spans="1:45" ht="14.25" x14ac:dyDescent="0.2">
      <c r="A88" s="247" t="s">
        <v>315</v>
      </c>
      <c r="B88" s="259">
        <f ca="1">IF((ISERR(IRR($B$83:B83))),0,IF(IRR($B$83:B83)&lt;0,0,IRR($B$83:B83)))</f>
        <v>0</v>
      </c>
      <c r="C88" s="259">
        <f ca="1">IF((ISERR(IRR($B$83:C83))),0,IF(IRR($B$83:C83)&lt;0,0,IRR($B$83:C83)))</f>
        <v>2.2199355375850502</v>
      </c>
      <c r="D88" s="259">
        <f ca="1">IF((ISERR(IRR($B$83:D83))),0,IF(IRR($B$83:D83)&lt;0,0,IRR($B$83:D83)))</f>
        <v>3.6207241466181959</v>
      </c>
      <c r="E88" s="259">
        <f ca="1">IF((ISERR(IRR($B$83:E83))),0,IF(IRR($B$83:E83)&lt;0,0,IRR($B$83:E83)))</f>
        <v>3.9498713776495542</v>
      </c>
      <c r="F88" s="259">
        <f ca="1">IF((ISERR(IRR($B$83:F83))),0,IF(IRR($B$83:F83)&lt;0,0,IRR($B$83:F83)))</f>
        <v>4.0106126695574682</v>
      </c>
      <c r="G88" s="259">
        <f ca="1">IF((ISERR(IRR($B$83:G83))),0,IF(IRR($B$83:G83)&lt;0,0,IRR($B$83:G83)))</f>
        <v>4.0228962877230803</v>
      </c>
      <c r="H88" s="259">
        <f ca="1">IF((ISERR(IRR($B$83:H83))),0,IF(IRR($B$83:H83)&lt;0,0,IRR($B$83:H83)))</f>
        <v>4.0254478663674496</v>
      </c>
      <c r="I88" s="259">
        <f ca="1">IF((ISERR(IRR($B$83:I83))),0,IF(IRR($B$83:I83)&lt;0,0,IRR($B$83:I83)))</f>
        <v>4.0259819520064735</v>
      </c>
      <c r="J88" s="259">
        <f ca="1">IF((ISERR(IRR($B$83:J83))),0,IF(IRR($B$83:J83)&lt;0,0,IRR($B$83:J83)))</f>
        <v>4.0260939758045184</v>
      </c>
      <c r="K88" s="259">
        <f ca="1">IF((ISERR(IRR($B$83:K83))),0,IF(IRR($B$83:K83)&lt;0,0,IRR($B$83:K83)))</f>
        <v>4.0261174852254475</v>
      </c>
      <c r="L88" s="259">
        <f ca="1">IF((ISERR(IRR($B$83:L83))),0,IF(IRR($B$83:L83)&lt;0,0,IRR($B$83:L83)))</f>
        <v>4.0261224195985683</v>
      </c>
      <c r="M88" s="259">
        <f ca="1">IF((ISERR(IRR($B$83:M83))),0,IF(IRR($B$83:M83)&lt;0,0,IRR($B$83:M83)))</f>
        <v>4.026123455305008</v>
      </c>
      <c r="N88" s="259">
        <f ca="1">IF((ISERR(IRR($B$83:N83))),0,IF(IRR($B$83:N83)&lt;0,0,IRR($B$83:N83)))</f>
        <v>4.0261236726978407</v>
      </c>
      <c r="O88" s="259">
        <f ca="1">IF((ISERR(IRR($B$83:O83))),0,IF(IRR($B$83:O83)&lt;0,0,IRR($B$83:O83)))</f>
        <v>4.0261237183281455</v>
      </c>
      <c r="P88" s="259">
        <f ca="1">IF((ISERR(IRR($B$83:P83))),0,IF(IRR($B$83:P83)&lt;0,0,IRR($B$83:P83)))</f>
        <v>4.0261237279061524</v>
      </c>
      <c r="Q88" s="259">
        <f ca="1">IF((ISERR(IRR($B$83:Q83))),0,IF(IRR($B$83:Q83)&lt;0,0,IRR($B$83:Q83)))</f>
        <v>4.0261237299165247</v>
      </c>
      <c r="R88" s="259">
        <f ca="1">IF((ISERR(IRR($B$83:R83))),0,IF(IRR($B$83:R83)&lt;0,0,IRR($B$83:R83)))</f>
        <v>4.0261237303385018</v>
      </c>
      <c r="S88" s="259">
        <f ca="1">IF((ISERR(IRR($B$83:S83))),0,IF(IRR($B$83:S83)&lt;0,0,IRR($B$83:S83)))</f>
        <v>4.0261237304270754</v>
      </c>
      <c r="T88" s="259">
        <f ca="1">IF((ISERR(IRR($B$83:T83))),0,IF(IRR($B$83:T83)&lt;0,0,IRR($B$83:T83)))</f>
        <v>4.0261237304456641</v>
      </c>
      <c r="U88" s="259">
        <f ca="1">IF((ISERR(IRR($B$83:U83))),0,IF(IRR($B$83:U83)&lt;0,0,IRR($B$83:U83)))</f>
        <v>4.026123730449565</v>
      </c>
      <c r="V88" s="259">
        <f ca="1">IF((ISERR(IRR($B$83:V83))),0,IF(IRR($B$83:V83)&lt;0,0,IRR($B$83:V83)))</f>
        <v>4.0261237304503847</v>
      </c>
      <c r="W88" s="259">
        <f ca="1">IF((ISERR(IRR($B$83:W83))),0,IF(IRR($B$83:W83)&lt;0,0,IRR($B$83:W83)))</f>
        <v>4.0261237304505499</v>
      </c>
      <c r="X88" s="259">
        <f ca="1">IF((ISERR(IRR($B$83:X83))),0,IF(IRR($B$83:X83)&lt;0,0,IRR($B$83:X83)))</f>
        <v>4.0261237304505695</v>
      </c>
      <c r="Y88" s="259">
        <f ca="1">IF((ISERR(IRR($B$83:Y83))),0,IF(IRR($B$83:Y83)&lt;0,0,IRR($B$83:Y83)))</f>
        <v>4.0261237304505331</v>
      </c>
      <c r="Z88" s="259">
        <f ca="1">IF((ISERR(IRR($B$83:Z83))),0,IF(IRR($B$83:Z83)&lt;0,0,IRR($B$83:Z83)))</f>
        <v>4.0261237304504238</v>
      </c>
      <c r="AA88" s="259">
        <f ca="1">IF((ISERR(IRR($B$83:AA83))),0,IF(IRR($B$83:AA83)&lt;0,0,IRR($B$83:AA83)))</f>
        <v>4.0261237304501742</v>
      </c>
      <c r="AB88" s="259">
        <f ca="1">IF((ISERR(IRR($B$83:AB83))),0,IF(IRR($B$83:AB83)&lt;0,0,IRR($B$83:AB83)))</f>
        <v>4.0261237304506032</v>
      </c>
      <c r="AC88" s="259">
        <f ca="1">IF((ISERR(IRR($B$83:AC83))),0,IF(IRR($B$83:AC83)&lt;0,0,IRR($B$83:AC83)))</f>
        <v>4.0261237304506032</v>
      </c>
      <c r="AD88" s="259">
        <f ca="1">IF((ISERR(IRR($B$83:AD83))),0,IF(IRR($B$83:AD83)&lt;0,0,IRR($B$83:AD83)))</f>
        <v>4.0261237304506032</v>
      </c>
      <c r="AE88" s="259">
        <f ca="1">IF((ISERR(IRR($B$83:AE83))),0,IF(IRR($B$83:AE83)&lt;0,0,IRR($B$83:AE83)))</f>
        <v>4.0261237304506032</v>
      </c>
      <c r="AF88" s="259">
        <f ca="1">IF((ISERR(IRR($B$83:AF83))),0,IF(IRR($B$83:AF83)&lt;0,0,IRR($B$83:AF83)))</f>
        <v>4.0261237304506059</v>
      </c>
      <c r="AG88" s="259">
        <f ca="1">IF((ISERR(IRR($B$83:AG83))),0,IF(IRR($B$83:AG83)&lt;0,0,IRR($B$83:AG83)))</f>
        <v>4.0261237304506032</v>
      </c>
      <c r="AH88" s="259">
        <f ca="1">IF((ISERR(IRR($B$83:AH83))),0,IF(IRR($B$83:AH83)&lt;0,0,IRR($B$83:AH83)))</f>
        <v>4.0261237304506032</v>
      </c>
      <c r="AI88" s="259">
        <f ca="1">IF((ISERR(IRR($B$83:AI83))),0,IF(IRR($B$83:AI83)&lt;0,0,IRR($B$83:AI83)))</f>
        <v>4.0261237304506032</v>
      </c>
      <c r="AJ88" s="259">
        <f ca="1">IF((ISERR(IRR($B$83:AJ83))),0,IF(IRR($B$83:AJ83)&lt;0,0,IRR($B$83:AJ83)))</f>
        <v>4.0261237304506032</v>
      </c>
      <c r="AK88" s="259">
        <f ca="1">IF((ISERR(IRR($B$83:AK83))),0,IF(IRR($B$83:AK83)&lt;0,0,IRR($B$83:AK83)))</f>
        <v>4.0261237304506059</v>
      </c>
      <c r="AL88" s="259">
        <f ca="1">IF((ISERR(IRR($B$83:AL83))),0,IF(IRR($B$83:AL83)&lt;0,0,IRR($B$83:AL83)))</f>
        <v>4.0261237304506032</v>
      </c>
      <c r="AM88" s="259">
        <f ca="1">IF((ISERR(IRR($B$83:AM83))),0,IF(IRR($B$83:AM83)&lt;0,0,IRR($B$83:AM83)))</f>
        <v>4.0261237304506032</v>
      </c>
      <c r="AN88" s="259">
        <f ca="1">IF((ISERR(IRR($B$83:AN83))),0,IF(IRR($B$83:AN83)&lt;0,0,IRR($B$83:AN83)))</f>
        <v>4.0261237304506032</v>
      </c>
      <c r="AO88" s="259">
        <f ca="1">IF((ISERR(IRR($B$83:AO83))),0,IF(IRR($B$83:AO83)&lt;0,0,IRR($B$83:AO83)))</f>
        <v>4.0261237304506032</v>
      </c>
      <c r="AP88" s="259">
        <f ca="1">IF((ISERR(IRR($B$83:AP83))),0,IF(IRR($B$83:AP83)&lt;0,0,IRR($B$83:AP83)))</f>
        <v>4.0261237304506032</v>
      </c>
    </row>
    <row r="89" spans="1:45" ht="14.25" x14ac:dyDescent="0.2">
      <c r="A89" s="247" t="s">
        <v>314</v>
      </c>
      <c r="B89" s="260">
        <f ca="1">IF(AND(B84&gt;0,A84&lt;0),(B74-(B84/(B84-A84))),0)</f>
        <v>0</v>
      </c>
      <c r="C89" s="260">
        <f t="shared" ref="C89:AP89" ca="1" si="31">IF(AND(C84&gt;0,B84&lt;0),(C74-(C84/(C84-B84))),0)</f>
        <v>1.3105652235354994</v>
      </c>
      <c r="D89" s="260">
        <f t="shared" ca="1" si="31"/>
        <v>0</v>
      </c>
      <c r="E89" s="260">
        <f t="shared" ca="1" si="31"/>
        <v>0</v>
      </c>
      <c r="F89" s="260">
        <f t="shared" ca="1" si="31"/>
        <v>0</v>
      </c>
      <c r="G89" s="260">
        <f t="shared" ca="1" si="31"/>
        <v>0</v>
      </c>
      <c r="H89" s="260">
        <f ca="1">IF(AND(H84&gt;0,G84&lt;0),(H74-(H84/(H84-G84))),0)</f>
        <v>0</v>
      </c>
      <c r="I89" s="260">
        <f t="shared" ca="1" si="31"/>
        <v>0</v>
      </c>
      <c r="J89" s="260">
        <f t="shared" ca="1" si="31"/>
        <v>0</v>
      </c>
      <c r="K89" s="260">
        <f t="shared" ca="1" si="31"/>
        <v>0</v>
      </c>
      <c r="L89" s="260">
        <f t="shared" ca="1" si="31"/>
        <v>0</v>
      </c>
      <c r="M89" s="260">
        <f t="shared" ca="1" si="31"/>
        <v>0</v>
      </c>
      <c r="N89" s="260">
        <f t="shared" ca="1" si="31"/>
        <v>0</v>
      </c>
      <c r="O89" s="260">
        <f t="shared" ca="1" si="31"/>
        <v>0</v>
      </c>
      <c r="P89" s="260">
        <f t="shared" ca="1" si="31"/>
        <v>0</v>
      </c>
      <c r="Q89" s="260">
        <f t="shared" ca="1" si="31"/>
        <v>0</v>
      </c>
      <c r="R89" s="260">
        <f t="shared" ca="1" si="31"/>
        <v>0</v>
      </c>
      <c r="S89" s="260">
        <f t="shared" ca="1" si="31"/>
        <v>0</v>
      </c>
      <c r="T89" s="260">
        <f t="shared" ca="1" si="31"/>
        <v>0</v>
      </c>
      <c r="U89" s="260">
        <f t="shared" ca="1" si="31"/>
        <v>0</v>
      </c>
      <c r="V89" s="260">
        <f t="shared" ca="1" si="31"/>
        <v>0</v>
      </c>
      <c r="W89" s="260">
        <f t="shared" ca="1" si="31"/>
        <v>0</v>
      </c>
      <c r="X89" s="260">
        <f t="shared" ca="1" si="31"/>
        <v>0</v>
      </c>
      <c r="Y89" s="260">
        <f t="shared" ca="1" si="31"/>
        <v>0</v>
      </c>
      <c r="Z89" s="260">
        <f t="shared" ca="1" si="31"/>
        <v>0</v>
      </c>
      <c r="AA89" s="260">
        <f t="shared" ca="1" si="31"/>
        <v>0</v>
      </c>
      <c r="AB89" s="260">
        <f t="shared" ca="1" si="31"/>
        <v>0</v>
      </c>
      <c r="AC89" s="260">
        <f t="shared" ca="1" si="31"/>
        <v>0</v>
      </c>
      <c r="AD89" s="260">
        <f t="shared" ca="1" si="31"/>
        <v>0</v>
      </c>
      <c r="AE89" s="260">
        <f t="shared" ca="1" si="31"/>
        <v>0</v>
      </c>
      <c r="AF89" s="260">
        <f t="shared" ca="1" si="31"/>
        <v>0</v>
      </c>
      <c r="AG89" s="260">
        <f t="shared" ca="1" si="31"/>
        <v>0</v>
      </c>
      <c r="AH89" s="260">
        <f t="shared" ca="1" si="31"/>
        <v>0</v>
      </c>
      <c r="AI89" s="260">
        <f t="shared" ca="1" si="31"/>
        <v>0</v>
      </c>
      <c r="AJ89" s="260">
        <f t="shared" ca="1" si="31"/>
        <v>0</v>
      </c>
      <c r="AK89" s="260">
        <f t="shared" ca="1" si="31"/>
        <v>0</v>
      </c>
      <c r="AL89" s="260">
        <f t="shared" ca="1" si="31"/>
        <v>0</v>
      </c>
      <c r="AM89" s="260">
        <f t="shared" ca="1" si="31"/>
        <v>0</v>
      </c>
      <c r="AN89" s="260">
        <f t="shared" ca="1" si="31"/>
        <v>0</v>
      </c>
      <c r="AO89" s="260">
        <f t="shared" ca="1" si="31"/>
        <v>0</v>
      </c>
      <c r="AP89" s="260">
        <f t="shared" ca="1" si="31"/>
        <v>0</v>
      </c>
    </row>
    <row r="90" spans="1:45" ht="15" thickBot="1" x14ac:dyDescent="0.25">
      <c r="A90" s="261" t="s">
        <v>313</v>
      </c>
      <c r="B90" s="262">
        <f t="shared" ref="B90:AP90" ca="1" si="32">IF(AND(B87&gt;0,A87&lt;0),(B74-(B87/(B87-A87))),0)</f>
        <v>0</v>
      </c>
      <c r="C90" s="262">
        <f t="shared" ca="1" si="32"/>
        <v>1.3742310943602769</v>
      </c>
      <c r="D90" s="262">
        <f t="shared" ca="1" si="32"/>
        <v>0</v>
      </c>
      <c r="E90" s="262">
        <f t="shared" ca="1" si="32"/>
        <v>0</v>
      </c>
      <c r="F90" s="262">
        <f t="shared" ca="1" si="32"/>
        <v>0</v>
      </c>
      <c r="G90" s="262">
        <f t="shared" ca="1" si="32"/>
        <v>0</v>
      </c>
      <c r="H90" s="262">
        <f t="shared" ca="1" si="32"/>
        <v>0</v>
      </c>
      <c r="I90" s="262">
        <f t="shared" ca="1" si="32"/>
        <v>0</v>
      </c>
      <c r="J90" s="262">
        <f t="shared" ca="1" si="32"/>
        <v>0</v>
      </c>
      <c r="K90" s="262">
        <f t="shared" ca="1" si="32"/>
        <v>0</v>
      </c>
      <c r="L90" s="262">
        <f t="shared" ca="1" si="32"/>
        <v>0</v>
      </c>
      <c r="M90" s="262">
        <f t="shared" ca="1" si="32"/>
        <v>0</v>
      </c>
      <c r="N90" s="262">
        <f t="shared" ca="1" si="32"/>
        <v>0</v>
      </c>
      <c r="O90" s="262">
        <f t="shared" ca="1" si="32"/>
        <v>0</v>
      </c>
      <c r="P90" s="262">
        <f t="shared" ca="1" si="32"/>
        <v>0</v>
      </c>
      <c r="Q90" s="262">
        <f t="shared" ca="1" si="32"/>
        <v>0</v>
      </c>
      <c r="R90" s="262">
        <f t="shared" ca="1" si="32"/>
        <v>0</v>
      </c>
      <c r="S90" s="262">
        <f t="shared" ca="1" si="32"/>
        <v>0</v>
      </c>
      <c r="T90" s="262">
        <f t="shared" ca="1" si="32"/>
        <v>0</v>
      </c>
      <c r="U90" s="262">
        <f t="shared" ca="1" si="32"/>
        <v>0</v>
      </c>
      <c r="V90" s="262">
        <f t="shared" ca="1" si="32"/>
        <v>0</v>
      </c>
      <c r="W90" s="262">
        <f t="shared" ca="1" si="32"/>
        <v>0</v>
      </c>
      <c r="X90" s="262">
        <f t="shared" ca="1" si="32"/>
        <v>0</v>
      </c>
      <c r="Y90" s="262">
        <f t="shared" ca="1" si="32"/>
        <v>0</v>
      </c>
      <c r="Z90" s="262">
        <f t="shared" ca="1" si="32"/>
        <v>0</v>
      </c>
      <c r="AA90" s="262">
        <f t="shared" ca="1" si="32"/>
        <v>0</v>
      </c>
      <c r="AB90" s="262">
        <f t="shared" ca="1" si="32"/>
        <v>0</v>
      </c>
      <c r="AC90" s="262">
        <f t="shared" ca="1" si="32"/>
        <v>0</v>
      </c>
      <c r="AD90" s="262">
        <f t="shared" ca="1" si="32"/>
        <v>0</v>
      </c>
      <c r="AE90" s="262">
        <f t="shared" ca="1" si="32"/>
        <v>0</v>
      </c>
      <c r="AF90" s="262">
        <f t="shared" ca="1" si="32"/>
        <v>0</v>
      </c>
      <c r="AG90" s="262">
        <f t="shared" ca="1" si="32"/>
        <v>0</v>
      </c>
      <c r="AH90" s="262">
        <f t="shared" ca="1" si="32"/>
        <v>0</v>
      </c>
      <c r="AI90" s="262">
        <f t="shared" ca="1" si="32"/>
        <v>0</v>
      </c>
      <c r="AJ90" s="262">
        <f t="shared" ca="1" si="32"/>
        <v>0</v>
      </c>
      <c r="AK90" s="262">
        <f t="shared" ca="1" si="32"/>
        <v>0</v>
      </c>
      <c r="AL90" s="262">
        <f t="shared" ca="1" si="32"/>
        <v>0</v>
      </c>
      <c r="AM90" s="262">
        <f t="shared" ca="1" si="32"/>
        <v>0</v>
      </c>
      <c r="AN90" s="262">
        <f t="shared" ca="1" si="32"/>
        <v>0</v>
      </c>
      <c r="AO90" s="262">
        <f t="shared" ca="1" si="32"/>
        <v>0</v>
      </c>
      <c r="AP90" s="262">
        <f t="shared" ca="1" si="32"/>
        <v>0</v>
      </c>
    </row>
    <row r="91" spans="1:45" s="233" customFormat="1" x14ac:dyDescent="0.2">
      <c r="A91" s="207"/>
      <c r="B91" s="263">
        <v>2017</v>
      </c>
      <c r="C91" s="263">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64" t="s">
        <v>312</v>
      </c>
      <c r="B92" s="128"/>
      <c r="C92" s="128"/>
      <c r="D92" s="128"/>
      <c r="E92" s="128"/>
      <c r="F92" s="128"/>
      <c r="G92" s="128"/>
      <c r="H92" s="128"/>
      <c r="I92" s="128"/>
      <c r="J92" s="128"/>
      <c r="K92" s="128"/>
      <c r="L92" s="265">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00" t="s">
        <v>574</v>
      </c>
      <c r="B97" s="400"/>
      <c r="C97" s="400"/>
      <c r="D97" s="400"/>
      <c r="E97" s="400"/>
      <c r="F97" s="400"/>
      <c r="G97" s="400"/>
      <c r="H97" s="400"/>
      <c r="I97" s="400"/>
      <c r="J97" s="400"/>
      <c r="K97" s="400"/>
      <c r="L97" s="400"/>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row>
    <row r="98" spans="1:71" ht="16.5" thickBot="1" x14ac:dyDescent="0.25">
      <c r="C98" s="266"/>
    </row>
    <row r="99" spans="1:71" s="272" customFormat="1" ht="16.5" thickTop="1" x14ac:dyDescent="0.2">
      <c r="A99" s="267" t="s">
        <v>575</v>
      </c>
      <c r="B99" s="268">
        <f>B81*B85</f>
        <v>0</v>
      </c>
      <c r="C99" s="269">
        <f>C81*C85</f>
        <v>0</v>
      </c>
      <c r="D99" s="269">
        <f t="shared" ref="D99:AP99" si="34">D81*D85</f>
        <v>0</v>
      </c>
      <c r="E99" s="269">
        <f t="shared" si="34"/>
        <v>0</v>
      </c>
      <c r="F99" s="269">
        <f t="shared" si="34"/>
        <v>0</v>
      </c>
      <c r="G99" s="269">
        <f t="shared" si="34"/>
        <v>0</v>
      </c>
      <c r="H99" s="269">
        <f t="shared" si="34"/>
        <v>0</v>
      </c>
      <c r="I99" s="269">
        <f t="shared" si="34"/>
        <v>0</v>
      </c>
      <c r="J99" s="269">
        <f>J81*J85</f>
        <v>0</v>
      </c>
      <c r="K99" s="269">
        <f t="shared" si="34"/>
        <v>0</v>
      </c>
      <c r="L99" s="269">
        <f>L81*L85</f>
        <v>0</v>
      </c>
      <c r="M99" s="269">
        <f t="shared" si="34"/>
        <v>0</v>
      </c>
      <c r="N99" s="269">
        <f t="shared" si="34"/>
        <v>0</v>
      </c>
      <c r="O99" s="269">
        <f t="shared" si="34"/>
        <v>0</v>
      </c>
      <c r="P99" s="269">
        <f t="shared" si="34"/>
        <v>0</v>
      </c>
      <c r="Q99" s="269">
        <f t="shared" si="34"/>
        <v>0</v>
      </c>
      <c r="R99" s="269">
        <f t="shared" si="34"/>
        <v>0</v>
      </c>
      <c r="S99" s="269">
        <f t="shared" si="34"/>
        <v>0</v>
      </c>
      <c r="T99" s="269">
        <f t="shared" si="34"/>
        <v>0</v>
      </c>
      <c r="U99" s="269">
        <f t="shared" si="34"/>
        <v>0</v>
      </c>
      <c r="V99" s="269">
        <f t="shared" si="34"/>
        <v>0</v>
      </c>
      <c r="W99" s="269">
        <f t="shared" si="34"/>
        <v>0</v>
      </c>
      <c r="X99" s="269">
        <f t="shared" si="34"/>
        <v>0</v>
      </c>
      <c r="Y99" s="269">
        <f t="shared" si="34"/>
        <v>0</v>
      </c>
      <c r="Z99" s="269">
        <f t="shared" si="34"/>
        <v>0</v>
      </c>
      <c r="AA99" s="269">
        <f t="shared" si="34"/>
        <v>0</v>
      </c>
      <c r="AB99" s="269">
        <f t="shared" si="34"/>
        <v>0</v>
      </c>
      <c r="AC99" s="269">
        <f t="shared" si="34"/>
        <v>0</v>
      </c>
      <c r="AD99" s="269">
        <f t="shared" si="34"/>
        <v>0</v>
      </c>
      <c r="AE99" s="269">
        <f t="shared" si="34"/>
        <v>0</v>
      </c>
      <c r="AF99" s="269">
        <f t="shared" si="34"/>
        <v>0</v>
      </c>
      <c r="AG99" s="269">
        <f t="shared" si="34"/>
        <v>0</v>
      </c>
      <c r="AH99" s="269">
        <f t="shared" si="34"/>
        <v>0</v>
      </c>
      <c r="AI99" s="269">
        <f t="shared" si="34"/>
        <v>0</v>
      </c>
      <c r="AJ99" s="269">
        <f t="shared" si="34"/>
        <v>0</v>
      </c>
      <c r="AK99" s="269">
        <f t="shared" si="34"/>
        <v>0</v>
      </c>
      <c r="AL99" s="269">
        <f t="shared" si="34"/>
        <v>0</v>
      </c>
      <c r="AM99" s="269">
        <f t="shared" si="34"/>
        <v>0</v>
      </c>
      <c r="AN99" s="269">
        <f t="shared" si="34"/>
        <v>0</v>
      </c>
      <c r="AO99" s="269">
        <f t="shared" si="34"/>
        <v>0</v>
      </c>
      <c r="AP99" s="269">
        <f t="shared" si="34"/>
        <v>0</v>
      </c>
      <c r="AQ99" s="270">
        <f>SUM(B99:AP99)</f>
        <v>0</v>
      </c>
      <c r="AR99" s="271"/>
      <c r="AS99" s="271"/>
    </row>
    <row r="100" spans="1:71" s="275" customFormat="1" x14ac:dyDescent="0.2">
      <c r="A100" s="273">
        <f>AQ99</f>
        <v>0</v>
      </c>
      <c r="B100" s="274"/>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75" customFormat="1" x14ac:dyDescent="0.2">
      <c r="A101" s="273">
        <f ca="1">AP87</f>
        <v>25231943.462865528</v>
      </c>
      <c r="B101" s="274"/>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75" customFormat="1" x14ac:dyDescent="0.2">
      <c r="A102" s="276" t="s">
        <v>576</v>
      </c>
      <c r="B102" s="277">
        <f ca="1">(A101+-A100)/-A100</f>
        <v>63.920551109145748</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75" customFormat="1" x14ac:dyDescent="0.2">
      <c r="A103" s="278"/>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279" t="s">
        <v>577</v>
      </c>
      <c r="B104" s="279" t="s">
        <v>578</v>
      </c>
      <c r="C104" s="279" t="s">
        <v>579</v>
      </c>
      <c r="D104" s="279" t="s">
        <v>580</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x14ac:dyDescent="0.2">
      <c r="A105" s="282">
        <f ca="1">G30/1000/1000</f>
        <v>17.617649490989049</v>
      </c>
      <c r="B105" s="283">
        <f ca="1">L88</f>
        <v>4.0261224195985683</v>
      </c>
      <c r="C105" s="284">
        <f ca="1">G28</f>
        <v>1.3105652235354994</v>
      </c>
      <c r="D105" s="284">
        <f ca="1">G29</f>
        <v>1.3742310943602769</v>
      </c>
      <c r="E105" s="285" t="s">
        <v>581</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x14ac:dyDescent="0.2">
      <c r="A106" s="286"/>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75"/>
      <c r="AU107" s="275"/>
      <c r="AV107" s="275"/>
      <c r="AW107" s="275"/>
      <c r="AX107" s="275"/>
      <c r="AY107" s="275"/>
      <c r="AZ107" s="275"/>
      <c r="BA107" s="275"/>
      <c r="BB107" s="275"/>
      <c r="BC107" s="275"/>
      <c r="BD107" s="275"/>
      <c r="BE107" s="275"/>
      <c r="BF107" s="275"/>
      <c r="BG107" s="275"/>
    </row>
    <row r="108" spans="1:71" ht="12.75" x14ac:dyDescent="0.2">
      <c r="A108" s="290" t="s">
        <v>582</v>
      </c>
      <c r="B108" s="291"/>
      <c r="C108" s="291">
        <f>C109*$B$111*$B$112*1000</f>
        <v>2150669.1697920002</v>
      </c>
      <c r="D108" s="291">
        <f t="shared" ref="D108:AP108" si="36">D109*$B$111*$B$112*1000</f>
        <v>4301338.3395840004</v>
      </c>
      <c r="E108" s="291">
        <f>E109*$B$111*$B$112*1000</f>
        <v>6517179.3023999995</v>
      </c>
      <c r="F108" s="291">
        <f t="shared" si="36"/>
        <v>6517179.3023999995</v>
      </c>
      <c r="G108" s="291">
        <f t="shared" si="36"/>
        <v>6517179.3023999995</v>
      </c>
      <c r="H108" s="291">
        <f t="shared" si="36"/>
        <v>6517179.3023999995</v>
      </c>
      <c r="I108" s="291">
        <f t="shared" si="36"/>
        <v>6517179.3023999995</v>
      </c>
      <c r="J108" s="291">
        <f t="shared" si="36"/>
        <v>6517179.3023999995</v>
      </c>
      <c r="K108" s="291">
        <f t="shared" si="36"/>
        <v>6517179.3023999995</v>
      </c>
      <c r="L108" s="291">
        <f t="shared" si="36"/>
        <v>6517179.3023999995</v>
      </c>
      <c r="M108" s="291">
        <f t="shared" si="36"/>
        <v>6517179.3023999995</v>
      </c>
      <c r="N108" s="291">
        <f t="shared" si="36"/>
        <v>6517179.3023999995</v>
      </c>
      <c r="O108" s="291">
        <f t="shared" si="36"/>
        <v>6517179.3023999995</v>
      </c>
      <c r="P108" s="291">
        <f t="shared" si="36"/>
        <v>6517179.3023999995</v>
      </c>
      <c r="Q108" s="291">
        <f t="shared" si="36"/>
        <v>6517179.3023999995</v>
      </c>
      <c r="R108" s="291">
        <f t="shared" si="36"/>
        <v>6517179.3023999995</v>
      </c>
      <c r="S108" s="291">
        <f t="shared" si="36"/>
        <v>6517179.3023999995</v>
      </c>
      <c r="T108" s="291">
        <f t="shared" si="36"/>
        <v>6517179.3023999995</v>
      </c>
      <c r="U108" s="291">
        <f t="shared" si="36"/>
        <v>6517179.3023999995</v>
      </c>
      <c r="V108" s="291">
        <f t="shared" si="36"/>
        <v>6517179.3023999995</v>
      </c>
      <c r="W108" s="291">
        <f t="shared" si="36"/>
        <v>6517179.3023999995</v>
      </c>
      <c r="X108" s="291">
        <f t="shared" si="36"/>
        <v>6517179.3023999995</v>
      </c>
      <c r="Y108" s="291">
        <f t="shared" si="36"/>
        <v>6517179.3023999995</v>
      </c>
      <c r="Z108" s="291">
        <f t="shared" si="36"/>
        <v>6517179.3023999995</v>
      </c>
      <c r="AA108" s="291">
        <f t="shared" si="36"/>
        <v>6517179.3023999995</v>
      </c>
      <c r="AB108" s="291">
        <f t="shared" si="36"/>
        <v>6517179.3023999995</v>
      </c>
      <c r="AC108" s="291">
        <f t="shared" si="36"/>
        <v>6517179.3023999995</v>
      </c>
      <c r="AD108" s="291">
        <f t="shared" si="36"/>
        <v>6517179.3023999995</v>
      </c>
      <c r="AE108" s="291">
        <f t="shared" si="36"/>
        <v>6517179.3023999995</v>
      </c>
      <c r="AF108" s="291">
        <f t="shared" si="36"/>
        <v>6517179.3023999995</v>
      </c>
      <c r="AG108" s="291">
        <f t="shared" si="36"/>
        <v>6517179.3023999995</v>
      </c>
      <c r="AH108" s="291">
        <f t="shared" si="36"/>
        <v>6517179.3023999995</v>
      </c>
      <c r="AI108" s="291">
        <f t="shared" si="36"/>
        <v>6517179.3023999995</v>
      </c>
      <c r="AJ108" s="291">
        <f t="shared" si="36"/>
        <v>6517179.3023999995</v>
      </c>
      <c r="AK108" s="291">
        <f t="shared" si="36"/>
        <v>6517179.3023999995</v>
      </c>
      <c r="AL108" s="291">
        <f t="shared" si="36"/>
        <v>6517179.3023999995</v>
      </c>
      <c r="AM108" s="291">
        <f t="shared" si="36"/>
        <v>6517179.3023999995</v>
      </c>
      <c r="AN108" s="291">
        <f t="shared" si="36"/>
        <v>6517179.3023999995</v>
      </c>
      <c r="AO108" s="291">
        <f t="shared" si="36"/>
        <v>6517179.3023999995</v>
      </c>
      <c r="AP108" s="291">
        <f t="shared" si="36"/>
        <v>6517179.3023999995</v>
      </c>
      <c r="AT108" s="275"/>
      <c r="AU108" s="275"/>
      <c r="AV108" s="275"/>
      <c r="AW108" s="275"/>
      <c r="AX108" s="275"/>
      <c r="AY108" s="275"/>
      <c r="AZ108" s="275"/>
      <c r="BA108" s="275"/>
      <c r="BB108" s="275"/>
      <c r="BC108" s="275"/>
      <c r="BD108" s="275"/>
      <c r="BE108" s="275"/>
      <c r="BF108" s="275"/>
      <c r="BG108" s="275"/>
    </row>
    <row r="109" spans="1:71" ht="12.75" x14ac:dyDescent="0.2">
      <c r="A109" s="290" t="s">
        <v>583</v>
      </c>
      <c r="B109" s="289"/>
      <c r="C109" s="289">
        <f>B109+$I$120*C113</f>
        <v>0.39897000000000005</v>
      </c>
      <c r="D109" s="289">
        <f>C109+$I$120*D113</f>
        <v>0.79794000000000009</v>
      </c>
      <c r="E109" s="289">
        <f t="shared" ref="E109:AP109" si="37">D109+$I$120*E113</f>
        <v>1.2090000000000001</v>
      </c>
      <c r="F109" s="289">
        <f t="shared" si="37"/>
        <v>1.2090000000000001</v>
      </c>
      <c r="G109" s="289">
        <f t="shared" si="37"/>
        <v>1.2090000000000001</v>
      </c>
      <c r="H109" s="289">
        <f t="shared" si="37"/>
        <v>1.2090000000000001</v>
      </c>
      <c r="I109" s="289">
        <f t="shared" si="37"/>
        <v>1.2090000000000001</v>
      </c>
      <c r="J109" s="289">
        <f t="shared" si="37"/>
        <v>1.2090000000000001</v>
      </c>
      <c r="K109" s="289">
        <f t="shared" si="37"/>
        <v>1.2090000000000001</v>
      </c>
      <c r="L109" s="289">
        <f t="shared" si="37"/>
        <v>1.2090000000000001</v>
      </c>
      <c r="M109" s="289">
        <f t="shared" si="37"/>
        <v>1.2090000000000001</v>
      </c>
      <c r="N109" s="289">
        <f t="shared" si="37"/>
        <v>1.2090000000000001</v>
      </c>
      <c r="O109" s="289">
        <f t="shared" si="37"/>
        <v>1.2090000000000001</v>
      </c>
      <c r="P109" s="289">
        <f t="shared" si="37"/>
        <v>1.2090000000000001</v>
      </c>
      <c r="Q109" s="289">
        <f t="shared" si="37"/>
        <v>1.2090000000000001</v>
      </c>
      <c r="R109" s="289">
        <f t="shared" si="37"/>
        <v>1.2090000000000001</v>
      </c>
      <c r="S109" s="289">
        <f t="shared" si="37"/>
        <v>1.2090000000000001</v>
      </c>
      <c r="T109" s="289">
        <f t="shared" si="37"/>
        <v>1.2090000000000001</v>
      </c>
      <c r="U109" s="289">
        <f t="shared" si="37"/>
        <v>1.2090000000000001</v>
      </c>
      <c r="V109" s="289">
        <f t="shared" si="37"/>
        <v>1.2090000000000001</v>
      </c>
      <c r="W109" s="289">
        <f t="shared" si="37"/>
        <v>1.2090000000000001</v>
      </c>
      <c r="X109" s="289">
        <f t="shared" si="37"/>
        <v>1.2090000000000001</v>
      </c>
      <c r="Y109" s="289">
        <f t="shared" si="37"/>
        <v>1.2090000000000001</v>
      </c>
      <c r="Z109" s="289">
        <f t="shared" si="37"/>
        <v>1.2090000000000001</v>
      </c>
      <c r="AA109" s="289">
        <f t="shared" si="37"/>
        <v>1.2090000000000001</v>
      </c>
      <c r="AB109" s="289">
        <f t="shared" si="37"/>
        <v>1.2090000000000001</v>
      </c>
      <c r="AC109" s="289">
        <f t="shared" si="37"/>
        <v>1.2090000000000001</v>
      </c>
      <c r="AD109" s="289">
        <f t="shared" si="37"/>
        <v>1.2090000000000001</v>
      </c>
      <c r="AE109" s="289">
        <f t="shared" si="37"/>
        <v>1.2090000000000001</v>
      </c>
      <c r="AF109" s="289">
        <f t="shared" si="37"/>
        <v>1.2090000000000001</v>
      </c>
      <c r="AG109" s="289">
        <f t="shared" si="37"/>
        <v>1.2090000000000001</v>
      </c>
      <c r="AH109" s="289">
        <f t="shared" si="37"/>
        <v>1.2090000000000001</v>
      </c>
      <c r="AI109" s="289">
        <f t="shared" si="37"/>
        <v>1.2090000000000001</v>
      </c>
      <c r="AJ109" s="289">
        <f t="shared" si="37"/>
        <v>1.2090000000000001</v>
      </c>
      <c r="AK109" s="289">
        <f t="shared" si="37"/>
        <v>1.2090000000000001</v>
      </c>
      <c r="AL109" s="289">
        <f t="shared" si="37"/>
        <v>1.2090000000000001</v>
      </c>
      <c r="AM109" s="289">
        <f t="shared" si="37"/>
        <v>1.2090000000000001</v>
      </c>
      <c r="AN109" s="289">
        <f t="shared" si="37"/>
        <v>1.2090000000000001</v>
      </c>
      <c r="AO109" s="289">
        <f t="shared" si="37"/>
        <v>1.2090000000000001</v>
      </c>
      <c r="AP109" s="289">
        <f t="shared" si="37"/>
        <v>1.2090000000000001</v>
      </c>
      <c r="AT109" s="275"/>
      <c r="AU109" s="275"/>
      <c r="AV109" s="275"/>
      <c r="AW109" s="275"/>
      <c r="AX109" s="275"/>
      <c r="AY109" s="275"/>
      <c r="AZ109" s="275"/>
      <c r="BA109" s="275"/>
      <c r="BB109" s="275"/>
      <c r="BC109" s="275"/>
      <c r="BD109" s="275"/>
      <c r="BE109" s="275"/>
      <c r="BF109" s="275"/>
      <c r="BG109" s="275"/>
    </row>
    <row r="110" spans="1:71" ht="12.75" x14ac:dyDescent="0.2">
      <c r="A110" s="290" t="s">
        <v>584</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5"/>
      <c r="AU110" s="275"/>
      <c r="AV110" s="275"/>
      <c r="AW110" s="275"/>
      <c r="AX110" s="275"/>
      <c r="AY110" s="275"/>
      <c r="AZ110" s="275"/>
      <c r="BA110" s="275"/>
      <c r="BB110" s="275"/>
      <c r="BC110" s="275"/>
      <c r="BD110" s="275"/>
      <c r="BE110" s="275"/>
      <c r="BF110" s="275"/>
      <c r="BG110" s="275"/>
    </row>
    <row r="111" spans="1:71" ht="12.75" x14ac:dyDescent="0.2">
      <c r="A111" s="290" t="s">
        <v>585</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5"/>
      <c r="AU111" s="275"/>
      <c r="AV111" s="275"/>
      <c r="AW111" s="275"/>
      <c r="AX111" s="275"/>
      <c r="AY111" s="275"/>
      <c r="AZ111" s="275"/>
      <c r="BA111" s="275"/>
      <c r="BB111" s="275"/>
      <c r="BC111" s="275"/>
      <c r="BD111" s="275"/>
      <c r="BE111" s="275"/>
      <c r="BF111" s="275"/>
      <c r="BG111" s="275"/>
    </row>
    <row r="112" spans="1:71" ht="12.75" x14ac:dyDescent="0.2">
      <c r="A112" s="290" t="s">
        <v>586</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5"/>
      <c r="AU112" s="275"/>
      <c r="AV112" s="275"/>
      <c r="AW112" s="275"/>
      <c r="AX112" s="275"/>
      <c r="AY112" s="275"/>
      <c r="AZ112" s="275"/>
      <c r="BA112" s="275"/>
      <c r="BB112" s="275"/>
      <c r="BC112" s="275"/>
      <c r="BD112" s="275"/>
      <c r="BE112" s="275"/>
      <c r="BF112" s="275"/>
      <c r="BG112" s="275"/>
    </row>
    <row r="113" spans="1:71" ht="15" x14ac:dyDescent="0.2">
      <c r="A113" s="293" t="s">
        <v>587</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5"/>
      <c r="AU113" s="275"/>
      <c r="AV113" s="275"/>
      <c r="AW113" s="275"/>
      <c r="AX113" s="275"/>
      <c r="AY113" s="275"/>
      <c r="AZ113" s="275"/>
      <c r="BA113" s="275"/>
      <c r="BB113" s="275"/>
      <c r="BC113" s="275"/>
      <c r="BD113" s="275"/>
      <c r="BE113" s="275"/>
      <c r="BF113" s="275"/>
      <c r="BG113" s="275"/>
    </row>
    <row r="114" spans="1:71" ht="12.75" x14ac:dyDescent="0.2">
      <c r="A114" s="286"/>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x14ac:dyDescent="0.2">
      <c r="A115" s="286"/>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x14ac:dyDescent="0.2">
      <c r="A116" s="287"/>
      <c r="B116" s="401" t="s">
        <v>588</v>
      </c>
      <c r="C116" s="402"/>
      <c r="D116" s="401" t="s">
        <v>589</v>
      </c>
      <c r="E116" s="402"/>
      <c r="F116" s="287"/>
      <c r="G116" s="287"/>
      <c r="H116" s="287"/>
      <c r="I116" s="287"/>
      <c r="J116" s="287"/>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x14ac:dyDescent="0.2">
      <c r="A117" s="290" t="s">
        <v>590</v>
      </c>
      <c r="B117" s="296"/>
      <c r="C117" s="287" t="s">
        <v>591</v>
      </c>
      <c r="D117" s="296">
        <v>1.3</v>
      </c>
      <c r="E117" s="287" t="s">
        <v>591</v>
      </c>
      <c r="F117" s="287"/>
      <c r="G117" s="287"/>
      <c r="H117" s="287"/>
      <c r="I117" s="287"/>
      <c r="J117" s="287"/>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x14ac:dyDescent="0.2">
      <c r="A118" s="290" t="s">
        <v>590</v>
      </c>
      <c r="B118" s="287">
        <f>$B$110*B117</f>
        <v>0</v>
      </c>
      <c r="C118" s="287" t="s">
        <v>141</v>
      </c>
      <c r="D118" s="287">
        <f>$B$110*D117</f>
        <v>1.2090000000000001</v>
      </c>
      <c r="E118" s="287" t="s">
        <v>141</v>
      </c>
      <c r="F118" s="290" t="s">
        <v>592</v>
      </c>
      <c r="G118" s="287">
        <f>D117-B117</f>
        <v>1.3</v>
      </c>
      <c r="H118" s="287" t="s">
        <v>591</v>
      </c>
      <c r="I118" s="297">
        <f>$B$110*G118</f>
        <v>1.2090000000000001</v>
      </c>
      <c r="J118" s="287" t="s">
        <v>141</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x14ac:dyDescent="0.2">
      <c r="A119" s="287"/>
      <c r="B119" s="287"/>
      <c r="C119" s="287"/>
      <c r="D119" s="287"/>
      <c r="E119" s="287"/>
      <c r="F119" s="290" t="s">
        <v>593</v>
      </c>
      <c r="G119" s="287">
        <f>I119/$B$110</f>
        <v>0</v>
      </c>
      <c r="H119" s="287" t="s">
        <v>591</v>
      </c>
      <c r="I119" s="296"/>
      <c r="J119" s="287" t="s">
        <v>141</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x14ac:dyDescent="0.2">
      <c r="A120" s="298"/>
      <c r="B120" s="299"/>
      <c r="C120" s="299"/>
      <c r="D120" s="299"/>
      <c r="E120" s="299"/>
      <c r="F120" s="300" t="s">
        <v>594</v>
      </c>
      <c r="G120" s="297">
        <f>G118</f>
        <v>1.3</v>
      </c>
      <c r="H120" s="287" t="s">
        <v>591</v>
      </c>
      <c r="I120" s="292">
        <f>I118</f>
        <v>1.2090000000000001</v>
      </c>
      <c r="J120" s="287" t="s">
        <v>141</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x14ac:dyDescent="0.2">
      <c r="A121" s="301"/>
      <c r="B121" s="285"/>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x14ac:dyDescent="0.2">
      <c r="A122" s="302" t="s">
        <v>595</v>
      </c>
      <c r="B122" s="303"/>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x14ac:dyDescent="0.2">
      <c r="A123" s="302" t="s">
        <v>358</v>
      </c>
      <c r="B123" s="304">
        <v>25</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x14ac:dyDescent="0.2">
      <c r="A124" s="302" t="s">
        <v>596</v>
      </c>
      <c r="B124" s="304"/>
      <c r="C124" s="305" t="s">
        <v>597</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33" customFormat="1" ht="12.75" x14ac:dyDescent="0.2">
      <c r="A125" s="306"/>
      <c r="B125" s="307"/>
      <c r="C125" s="308"/>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x14ac:dyDescent="0.2">
      <c r="A126" s="302" t="s">
        <v>598</v>
      </c>
      <c r="B126" s="310">
        <f>$B$122*1000*1000</f>
        <v>0</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x14ac:dyDescent="0.2">
      <c r="A127" s="302" t="s">
        <v>599</v>
      </c>
      <c r="B127" s="311">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x14ac:dyDescent="0.2">
      <c r="A128" s="301"/>
      <c r="B128" s="312"/>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x14ac:dyDescent="0.2">
      <c r="A129" s="302" t="s">
        <v>600</v>
      </c>
      <c r="B129" s="313">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x14ac:dyDescent="0.2">
      <c r="A130" s="314"/>
      <c r="B130" s="31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x14ac:dyDescent="0.2">
      <c r="A131" s="316" t="s">
        <v>601</v>
      </c>
      <c r="B131" s="317">
        <v>1.23072</v>
      </c>
      <c r="C131" s="285" t="s">
        <v>602</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x14ac:dyDescent="0.2">
      <c r="A132" s="316" t="s">
        <v>603</v>
      </c>
      <c r="B132" s="317">
        <v>1.20268</v>
      </c>
      <c r="C132" s="285" t="s">
        <v>602</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x14ac:dyDescent="0.2">
      <c r="A133" s="301"/>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33"/>
      <c r="AR133" s="233"/>
      <c r="AS133" s="233"/>
      <c r="BH133" s="285"/>
      <c r="BI133" s="285"/>
      <c r="BJ133" s="285"/>
      <c r="BK133" s="285"/>
      <c r="BL133" s="285"/>
      <c r="BM133" s="285"/>
      <c r="BN133" s="285"/>
      <c r="BO133" s="285"/>
      <c r="BP133" s="285"/>
      <c r="BQ133" s="285"/>
      <c r="BR133" s="285"/>
      <c r="BS133" s="285"/>
    </row>
    <row r="134" spans="1:71" x14ac:dyDescent="0.2">
      <c r="A134" s="302" t="s">
        <v>604</v>
      </c>
      <c r="C134" s="309" t="s">
        <v>605</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33"/>
      <c r="AR134" s="233"/>
      <c r="AS134" s="233"/>
      <c r="BH134" s="309"/>
      <c r="BI134" s="309"/>
      <c r="BJ134" s="309"/>
      <c r="BK134" s="309"/>
      <c r="BL134" s="309"/>
      <c r="BM134" s="309"/>
      <c r="BN134" s="309"/>
      <c r="BO134" s="309"/>
      <c r="BP134" s="309"/>
      <c r="BQ134" s="309"/>
      <c r="BR134" s="309"/>
      <c r="BS134" s="309"/>
    </row>
    <row r="135" spans="1:71" ht="12.75" x14ac:dyDescent="0.2">
      <c r="A135" s="302"/>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x14ac:dyDescent="0.2">
      <c r="A136" s="302" t="s">
        <v>606</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33" customFormat="1" ht="15" x14ac:dyDescent="0.2">
      <c r="A137" s="302" t="s">
        <v>607</v>
      </c>
      <c r="B137" s="321"/>
      <c r="C137" s="235">
        <f>(1+B137)*(1+C136)-1</f>
        <v>5.8000000000000052E-2</v>
      </c>
      <c r="D137" s="235">
        <f t="shared" ref="D137:AY137" si="40">(1+C137)*(1+D136)-1</f>
        <v>0.11619000000000002</v>
      </c>
      <c r="E137" s="235">
        <f t="shared" si="40"/>
        <v>0.17758045</v>
      </c>
      <c r="F137" s="235">
        <f t="shared" si="40"/>
        <v>0.24234737475000001</v>
      </c>
      <c r="G137" s="235">
        <f t="shared" si="40"/>
        <v>0.31067648036124984</v>
      </c>
      <c r="H137" s="235">
        <f t="shared" si="40"/>
        <v>0.38276368678111861</v>
      </c>
      <c r="I137" s="235">
        <f t="shared" si="40"/>
        <v>0.45881568955408003</v>
      </c>
      <c r="J137" s="235">
        <f t="shared" si="40"/>
        <v>0.53905055247955436</v>
      </c>
      <c r="K137" s="235">
        <f t="shared" si="40"/>
        <v>0.62369833286592979</v>
      </c>
      <c r="L137" s="235">
        <f t="shared" si="40"/>
        <v>0.71300174117355586</v>
      </c>
      <c r="M137" s="235">
        <f t="shared" si="40"/>
        <v>0.80721683693810142</v>
      </c>
      <c r="N137" s="235">
        <f t="shared" si="40"/>
        <v>0.90661376296969687</v>
      </c>
      <c r="O137" s="235">
        <f t="shared" si="40"/>
        <v>1.0114775199330301</v>
      </c>
      <c r="P137" s="235">
        <f t="shared" si="40"/>
        <v>1.1221087835293466</v>
      </c>
      <c r="Q137" s="235">
        <f t="shared" si="40"/>
        <v>1.2388247666234604</v>
      </c>
      <c r="R137" s="235">
        <f t="shared" si="40"/>
        <v>1.3619601287877505</v>
      </c>
      <c r="S137" s="235">
        <f t="shared" si="40"/>
        <v>1.4918679358710767</v>
      </c>
      <c r="T137" s="235">
        <f t="shared" si="40"/>
        <v>1.6289206723439857</v>
      </c>
      <c r="U137" s="235">
        <f t="shared" si="40"/>
        <v>1.7735113093229047</v>
      </c>
      <c r="V137" s="235">
        <f t="shared" si="40"/>
        <v>1.9260544313356642</v>
      </c>
      <c r="W137" s="235">
        <f t="shared" si="40"/>
        <v>2.0869874250591254</v>
      </c>
      <c r="X137" s="235">
        <f t="shared" si="40"/>
        <v>2.2567717334373771</v>
      </c>
      <c r="Y137" s="235">
        <f t="shared" si="40"/>
        <v>2.4358941787764326</v>
      </c>
      <c r="Z137" s="235">
        <f t="shared" si="40"/>
        <v>2.6248683586091359</v>
      </c>
      <c r="AA137" s="235">
        <f t="shared" si="40"/>
        <v>2.8242361183326383</v>
      </c>
      <c r="AB137" s="235">
        <f t="shared" si="40"/>
        <v>3.0345691048409336</v>
      </c>
      <c r="AC137" s="235">
        <f t="shared" si="40"/>
        <v>3.2564704056071845</v>
      </c>
      <c r="AD137" s="235">
        <f t="shared" si="40"/>
        <v>3.4905762779155793</v>
      </c>
      <c r="AE137" s="235">
        <f t="shared" si="40"/>
        <v>3.7375579732009356</v>
      </c>
      <c r="AF137" s="235">
        <f t="shared" si="40"/>
        <v>3.9981236617269866</v>
      </c>
      <c r="AG137" s="235">
        <f t="shared" si="40"/>
        <v>4.2730204631219708</v>
      </c>
      <c r="AH137" s="235">
        <f t="shared" si="40"/>
        <v>4.563036588593679</v>
      </c>
      <c r="AI137" s="235">
        <f t="shared" si="40"/>
        <v>4.8690036009663311</v>
      </c>
      <c r="AJ137" s="235">
        <f t="shared" si="40"/>
        <v>5.1917987990194794</v>
      </c>
      <c r="AK137" s="235">
        <f t="shared" si="40"/>
        <v>5.5323477329655502</v>
      </c>
      <c r="AL137" s="235">
        <f t="shared" si="40"/>
        <v>5.8916268582786548</v>
      </c>
      <c r="AM137" s="235">
        <f t="shared" si="40"/>
        <v>6.2706663354839804</v>
      </c>
      <c r="AN137" s="235">
        <f t="shared" si="40"/>
        <v>6.6705529839355986</v>
      </c>
      <c r="AO137" s="235">
        <f t="shared" si="40"/>
        <v>7.0924333980520569</v>
      </c>
      <c r="AP137" s="235">
        <f t="shared" si="40"/>
        <v>7.5375172349449198</v>
      </c>
      <c r="AQ137" s="235">
        <f t="shared" si="40"/>
        <v>8.0070806828668903</v>
      </c>
      <c r="AR137" s="235">
        <f t="shared" si="40"/>
        <v>8.5024701204245687</v>
      </c>
      <c r="AS137" s="235">
        <f t="shared" si="40"/>
        <v>9.0251059770479198</v>
      </c>
      <c r="AT137" s="235">
        <f t="shared" si="40"/>
        <v>9.5764868057855548</v>
      </c>
      <c r="AU137" s="235">
        <f t="shared" si="40"/>
        <v>10.15819358010376</v>
      </c>
      <c r="AV137" s="235">
        <f t="shared" si="40"/>
        <v>10.771894227009465</v>
      </c>
      <c r="AW137" s="235">
        <f>(1+AV137)*(1+AW136)-1</f>
        <v>11.419348409494985</v>
      </c>
      <c r="AX137" s="235">
        <f t="shared" si="40"/>
        <v>12.102412572017208</v>
      </c>
      <c r="AY137" s="235">
        <f t="shared" si="40"/>
        <v>12.823045263478154</v>
      </c>
    </row>
    <row r="138" spans="1:71" s="233" customFormat="1" x14ac:dyDescent="0.2">
      <c r="A138" s="322"/>
      <c r="B138" s="321"/>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93"/>
    </row>
    <row r="139" spans="1:71" ht="12.75" x14ac:dyDescent="0.2">
      <c r="A139" s="301"/>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x14ac:dyDescent="0.2">
      <c r="A140" s="301"/>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x14ac:dyDescent="0.2">
      <c r="A141" s="301"/>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301"/>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301"/>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301"/>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301"/>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301"/>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301"/>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301"/>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301"/>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301"/>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301"/>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301"/>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301"/>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301"/>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301"/>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x14ac:dyDescent="0.2">
      <c r="A157" s="286"/>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x14ac:dyDescent="0.2">
      <c r="A158" s="286"/>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x14ac:dyDescent="0.2">
      <c r="A159" s="286"/>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x14ac:dyDescent="0.2">
      <c r="A160" s="286"/>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x14ac:dyDescent="0.2">
      <c r="A161" s="286"/>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x14ac:dyDescent="0.2">
      <c r="A162" s="286"/>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x14ac:dyDescent="0.2">
      <c r="A163" s="286"/>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x14ac:dyDescent="0.2">
      <c r="A164" s="286"/>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x14ac:dyDescent="0.2">
      <c r="A165" s="286"/>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x14ac:dyDescent="0.2">
      <c r="A166" s="286"/>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x14ac:dyDescent="0.2">
      <c r="A167" s="286"/>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x14ac:dyDescent="0.2">
      <c r="A168" s="286"/>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x14ac:dyDescent="0.2">
      <c r="A169" s="286"/>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x14ac:dyDescent="0.2">
      <c r="A170" s="286"/>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x14ac:dyDescent="0.2">
      <c r="A171" s="286"/>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x14ac:dyDescent="0.2">
      <c r="A172" s="286"/>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x14ac:dyDescent="0.2">
      <c r="A173" s="286"/>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x14ac:dyDescent="0.2">
      <c r="A174" s="286"/>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x14ac:dyDescent="0.2">
      <c r="A175" s="286"/>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x14ac:dyDescent="0.2">
      <c r="A176" s="286"/>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x14ac:dyDescent="0.2">
      <c r="A177" s="286"/>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x14ac:dyDescent="0.2">
      <c r="A178" s="286"/>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x14ac:dyDescent="0.2">
      <c r="A179" s="286"/>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6"/>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6"/>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6"/>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6"/>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6"/>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6"/>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6"/>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6"/>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6"/>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6"/>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6"/>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6"/>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6"/>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6"/>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6"/>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6"/>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6"/>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6"/>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6"/>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6"/>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6"/>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6"/>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6"/>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6"/>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6"/>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6"/>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6"/>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6"/>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6"/>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2" t="str">
        <f>'2. паспорт  ТП'!A4:S4</f>
        <v>Год раскрытия информации: 2016 год</v>
      </c>
      <c r="B5" s="352"/>
      <c r="C5" s="352"/>
      <c r="D5" s="352"/>
      <c r="E5" s="352"/>
      <c r="F5" s="352"/>
      <c r="G5" s="352"/>
      <c r="H5" s="352"/>
      <c r="I5" s="352"/>
      <c r="J5" s="352"/>
      <c r="K5" s="352"/>
      <c r="L5" s="352"/>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56" t="s">
        <v>10</v>
      </c>
      <c r="B7" s="356"/>
      <c r="C7" s="356"/>
      <c r="D7" s="356"/>
      <c r="E7" s="356"/>
      <c r="F7" s="356"/>
      <c r="G7" s="356"/>
      <c r="H7" s="356"/>
      <c r="I7" s="356"/>
      <c r="J7" s="356"/>
      <c r="K7" s="356"/>
      <c r="L7" s="356"/>
    </row>
    <row r="8" spans="1:44" ht="18.75" x14ac:dyDescent="0.25">
      <c r="A8" s="356"/>
      <c r="B8" s="356"/>
      <c r="C8" s="356"/>
      <c r="D8" s="356"/>
      <c r="E8" s="356"/>
      <c r="F8" s="356"/>
      <c r="G8" s="356"/>
      <c r="H8" s="356"/>
      <c r="I8" s="356"/>
      <c r="J8" s="356"/>
      <c r="K8" s="356"/>
      <c r="L8" s="356"/>
    </row>
    <row r="9" spans="1:44"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row>
    <row r="10" spans="1:44" x14ac:dyDescent="0.25">
      <c r="A10" s="353" t="s">
        <v>9</v>
      </c>
      <c r="B10" s="353"/>
      <c r="C10" s="353"/>
      <c r="D10" s="353"/>
      <c r="E10" s="353"/>
      <c r="F10" s="353"/>
      <c r="G10" s="353"/>
      <c r="H10" s="353"/>
      <c r="I10" s="353"/>
      <c r="J10" s="353"/>
      <c r="K10" s="353"/>
      <c r="L10" s="353"/>
    </row>
    <row r="11" spans="1:44" ht="18.75" x14ac:dyDescent="0.25">
      <c r="A11" s="356"/>
      <c r="B11" s="356"/>
      <c r="C11" s="356"/>
      <c r="D11" s="356"/>
      <c r="E11" s="356"/>
      <c r="F11" s="356"/>
      <c r="G11" s="356"/>
      <c r="H11" s="356"/>
      <c r="I11" s="356"/>
      <c r="J11" s="356"/>
      <c r="K11" s="356"/>
      <c r="L11" s="356"/>
    </row>
    <row r="12" spans="1:44" x14ac:dyDescent="0.25">
      <c r="A12" s="360" t="str">
        <f>'1. паспорт местоположение'!A12:C12</f>
        <v>G_140-15</v>
      </c>
      <c r="B12" s="360"/>
      <c r="C12" s="360"/>
      <c r="D12" s="360"/>
      <c r="E12" s="360"/>
      <c r="F12" s="360"/>
      <c r="G12" s="360"/>
      <c r="H12" s="360"/>
      <c r="I12" s="360"/>
      <c r="J12" s="360"/>
      <c r="K12" s="360"/>
      <c r="L12" s="360"/>
    </row>
    <row r="13" spans="1:44" x14ac:dyDescent="0.25">
      <c r="A13" s="353" t="s">
        <v>8</v>
      </c>
      <c r="B13" s="353"/>
      <c r="C13" s="353"/>
      <c r="D13" s="353"/>
      <c r="E13" s="353"/>
      <c r="F13" s="353"/>
      <c r="G13" s="353"/>
      <c r="H13" s="353"/>
      <c r="I13" s="353"/>
      <c r="J13" s="353"/>
      <c r="K13" s="353"/>
      <c r="L13" s="353"/>
    </row>
    <row r="14" spans="1:44" ht="18.75" x14ac:dyDescent="0.25">
      <c r="A14" s="364"/>
      <c r="B14" s="364"/>
      <c r="C14" s="364"/>
      <c r="D14" s="364"/>
      <c r="E14" s="364"/>
      <c r="F14" s="364"/>
      <c r="G14" s="364"/>
      <c r="H14" s="364"/>
      <c r="I14" s="364"/>
      <c r="J14" s="364"/>
      <c r="K14" s="364"/>
      <c r="L14" s="364"/>
    </row>
    <row r="15" spans="1:44" x14ac:dyDescent="0.25">
      <c r="A15" s="360" t="str">
        <f>'1. паспорт местоположение'!A15</f>
        <v>Земельный участок п.Кутузово Гурьевский р-н приобретенный у гр.Савченко Ю.В.</v>
      </c>
      <c r="B15" s="360"/>
      <c r="C15" s="360"/>
      <c r="D15" s="360"/>
      <c r="E15" s="360"/>
      <c r="F15" s="360"/>
      <c r="G15" s="360"/>
      <c r="H15" s="360"/>
      <c r="I15" s="360"/>
      <c r="J15" s="360"/>
      <c r="K15" s="360"/>
      <c r="L15" s="360"/>
    </row>
    <row r="16" spans="1:44" x14ac:dyDescent="0.25">
      <c r="A16" s="353" t="s">
        <v>7</v>
      </c>
      <c r="B16" s="353"/>
      <c r="C16" s="353"/>
      <c r="D16" s="353"/>
      <c r="E16" s="353"/>
      <c r="F16" s="353"/>
      <c r="G16" s="353"/>
      <c r="H16" s="353"/>
      <c r="I16" s="353"/>
      <c r="J16" s="353"/>
      <c r="K16" s="353"/>
      <c r="L16" s="353"/>
    </row>
    <row r="17" spans="1:12" ht="15.75" customHeight="1" x14ac:dyDescent="0.25">
      <c r="L17" s="108"/>
    </row>
    <row r="18" spans="1:12" x14ac:dyDescent="0.25">
      <c r="K18" s="107"/>
    </row>
    <row r="19" spans="1:12" ht="15.75" customHeight="1" x14ac:dyDescent="0.25">
      <c r="A19" s="424" t="s">
        <v>521</v>
      </c>
      <c r="B19" s="424"/>
      <c r="C19" s="424"/>
      <c r="D19" s="424"/>
      <c r="E19" s="424"/>
      <c r="F19" s="424"/>
      <c r="G19" s="424"/>
      <c r="H19" s="424"/>
      <c r="I19" s="424"/>
      <c r="J19" s="424"/>
      <c r="K19" s="424"/>
      <c r="L19" s="424"/>
    </row>
    <row r="20" spans="1:12" x14ac:dyDescent="0.25">
      <c r="A20" s="76"/>
      <c r="B20" s="76"/>
      <c r="C20" s="106"/>
      <c r="D20" s="106"/>
      <c r="E20" s="106"/>
      <c r="F20" s="106"/>
      <c r="G20" s="106"/>
      <c r="H20" s="106"/>
      <c r="I20" s="106"/>
      <c r="J20" s="106"/>
      <c r="K20" s="106"/>
      <c r="L20" s="106"/>
    </row>
    <row r="21" spans="1:12" ht="28.5" customHeight="1" x14ac:dyDescent="0.25">
      <c r="A21" s="414" t="s">
        <v>235</v>
      </c>
      <c r="B21" s="414" t="s">
        <v>234</v>
      </c>
      <c r="C21" s="420" t="s">
        <v>451</v>
      </c>
      <c r="D21" s="420"/>
      <c r="E21" s="420"/>
      <c r="F21" s="420"/>
      <c r="G21" s="420"/>
      <c r="H21" s="420"/>
      <c r="I21" s="415" t="s">
        <v>233</v>
      </c>
      <c r="J21" s="417" t="s">
        <v>453</v>
      </c>
      <c r="K21" s="414" t="s">
        <v>232</v>
      </c>
      <c r="L21" s="416" t="s">
        <v>452</v>
      </c>
    </row>
    <row r="22" spans="1:12" ht="58.5" customHeight="1" x14ac:dyDescent="0.25">
      <c r="A22" s="414"/>
      <c r="B22" s="414"/>
      <c r="C22" s="421" t="s">
        <v>3</v>
      </c>
      <c r="D22" s="421"/>
      <c r="E22" s="160"/>
      <c r="F22" s="161"/>
      <c r="G22" s="422" t="s">
        <v>2</v>
      </c>
      <c r="H22" s="423"/>
      <c r="I22" s="415"/>
      <c r="J22" s="418"/>
      <c r="K22" s="414"/>
      <c r="L22" s="416"/>
    </row>
    <row r="23" spans="1:12" ht="47.25" x14ac:dyDescent="0.25">
      <c r="A23" s="414"/>
      <c r="B23" s="414"/>
      <c r="C23" s="105" t="s">
        <v>231</v>
      </c>
      <c r="D23" s="105" t="s">
        <v>230</v>
      </c>
      <c r="E23" s="105" t="s">
        <v>231</v>
      </c>
      <c r="F23" s="105" t="s">
        <v>230</v>
      </c>
      <c r="G23" s="105" t="s">
        <v>231</v>
      </c>
      <c r="H23" s="105" t="s">
        <v>230</v>
      </c>
      <c r="I23" s="415"/>
      <c r="J23" s="419"/>
      <c r="K23" s="414"/>
      <c r="L23" s="416"/>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69"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2016-11-07T12:04:10Z</dcterms:modified>
</cp:coreProperties>
</file>