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ввод'!$A$1:$AE$64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60" i="53" l="1"/>
  <c r="A15" i="53"/>
  <c r="A12" i="53"/>
  <c r="A9" i="53"/>
  <c r="B27" i="53"/>
  <c r="B22" i="53"/>
  <c r="B21" i="53"/>
  <c r="B83" i="53"/>
  <c r="B82" i="53" s="1"/>
  <c r="B81" i="53"/>
  <c r="B80" i="53" s="1"/>
  <c r="B58" i="53"/>
  <c r="B41" i="53"/>
  <c r="B32" i="53"/>
  <c r="B30" i="53" s="1"/>
  <c r="B72" i="53"/>
  <c r="A5" i="53"/>
  <c r="B34" i="53" l="1"/>
  <c r="B47" i="53"/>
  <c r="B55" i="53"/>
  <c r="B68" i="53"/>
  <c r="B38" i="53"/>
  <c r="B43" i="53"/>
  <c r="B51" i="53"/>
  <c r="B64" i="53"/>
  <c r="S23" i="12"/>
  <c r="I23" i="12"/>
  <c r="J23" i="12"/>
  <c r="H23" i="12"/>
  <c r="B122" i="52" l="1"/>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D50" i="52" s="1"/>
  <c r="AD59" i="52" s="1"/>
  <c r="AE74" i="52"/>
  <c r="AE47" i="52"/>
  <c r="AF58" i="52"/>
  <c r="AE52" i="52"/>
  <c r="AC79" i="52" l="1"/>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79"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D23" i="15" s="1"/>
  <c r="AE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<sst xmlns="http://schemas.openxmlformats.org/spreadsheetml/2006/main" count="1009" uniqueCount="704">
  <si>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</si>
  <si>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</si>
  <si>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</si>
  <si>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</si>
  <si>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</si>
  <si>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</si>
  <si>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</si>
  <si>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</si>
  <si>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</si>
  <si>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</si>
  <si>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</si>
  <si>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</si>
  <si>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</si>
  <si>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</si>
  <si>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</si>
  <si>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</si>
  <si>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</si>
  <si>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</si>
  <si>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</si>
  <si>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</si>
  <si>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</si>
  <si>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</si>
  <si>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</si>
  <si>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</si>
  <si>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</si>
  <si>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</si>
  <si>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</si>
  <si>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</si>
  <si>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</si>
  <si>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</si>
  <si>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</si>
  <si>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</si>
  <si>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</si>
  <si>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</si>
  <si>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</si>
  <si>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</si>
  <si>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</si>
  <si>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</si>
  <si>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</si>
  <si>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</si>
  <si>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</si>
  <si>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</si>
  <si>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</si>
  <si>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</si>
  <si>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</si>
  <si>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</si>
  <si>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</si>
  <si>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</si>
  <si>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</si>
  <si>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</si>
  <si>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</si>
  <si>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</si>
  <si>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</si>
  <si>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</si>
  <si>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</si>
  <si>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</si>
  <si>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</si>
  <si>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</si>
  <si>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</si>
  <si>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</si>
  <si>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</si>
  <si>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</si>
  <si>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</si>
  <si>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</si>
  <si>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</si>
  <si>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</si>
  <si>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</si>
  <si>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</si>
  <si>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</si>
  <si>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</si>
  <si>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</si>
  <si>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</si>
  <si>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</si>
  <si>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</si>
  <si>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</si>
  <si>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</si>
  <si>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</si>
  <si>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</si>
  <si>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</si>
  <si>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</si>
  <si>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</si>
  <si>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</si>
  <si>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</si>
  <si>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</si>
  <si>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</si>
  <si>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</si>
  <si>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</si>
  <si>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</si>
  <si>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</si>
  <si>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</si>
  <si>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</si>
  <si>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</si>
  <si>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</si>
  <si>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</si>
  <si>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</si>
  <si>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</si>
  <si>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</si>
  <si>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</si>
  <si>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</si>
  <si>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</si>
  <si>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</si>
  <si>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</si>
  <si>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</si>
  <si>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</si>
  <si>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</si>
  <si>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</si>
  <si>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</si>
  <si>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</si>
  <si>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</si>
  <si>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</si>
  <si>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</si>
  <si>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</si>
  <si>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</si>
  <si>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</si>
  <si>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</si>
  <si>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</si>
  <si>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</si>
  <si>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</si>
  <si>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</si>
  <si>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</si>
  <si>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</si>
  <si>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</si>
  <si>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</si>
  <si>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</si>
  <si>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</si>
  <si>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</si>
  <si>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</si>
  <si>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</si>
  <si>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</si>
  <si>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</si>
  <si>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</si>
  <si>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</si>
  <si>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</si>
  <si>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</si>
  <si>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</si>
  <si>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</si>
  <si>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</si>
  <si>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</si>
  <si>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</si>
  <si>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</si>
  <si>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</si>
  <si>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</si>
  <si>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</si>
  <si>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</si>
  <si>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</si>
  <si>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</si>
  <si>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</si>
  <si>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</si>
  <si>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</si>
  <si>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</si>
  <si>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</si>
  <si>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</si>
  <si>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</si>
  <si>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</si>
  <si>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</si>
  <si>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</si>
  <si>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</si>
  <si>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</si>
  <si>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</si>
  <si>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</si>
  <si>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</si>
  <si>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</si>
  <si>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</si>
  <si>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</si>
  <si>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</si>
  <si>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</si>
  <si>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</si>
  <si>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</si>
  <si>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</si>
  <si>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</si>
  <si>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</si>
  <si>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</si>
  <si>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</si>
  <si>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</si>
  <si>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</si>
  <si>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</si>
  <si>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</si>
  <si>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</si>
  <si>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</si>
  <si>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</si>
  <si>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</si>
  <si>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</si>
  <si>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</si>
  <si>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</si>
  <si>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</si>
  <si>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</si>
  <si>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</si>
  <si>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</si>
  <si>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</si>
  <si>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</si>
  <si>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</si>
  <si>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</si>
  <si>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</si>
  <si>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</si>
  <si>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</si>
  <si>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</si>
  <si>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</si>
  <si>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</si>
  <si>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</si>
  <si>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</si>
  <si>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</si>
  <si>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</si>
  <si>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</si>
  <si>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</si>
  <si>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</si>
  <si>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</si>
  <si>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</si>
  <si>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</si>
  <si>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</si>
  <si>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</si>
  <si>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</si>
  <si>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</si>
  <si>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</si>
  <si>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</si>
  <si>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</si>
  <si>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</si>
  <si>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</si>
  <si>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</si>
  <si>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</si>
  <si>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</si>
  <si>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</si>
  <si>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</si>
  <si>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</si>
  <si>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</si>
  <si>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</si>
  <si>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</si>
  <si>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</si>
  <si>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</si>
  <si>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</si>
  <si>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</si>
  <si>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</si>
  <si>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</si>
  <si>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</si>
  <si>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</si>
  <si>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</si>
  <si>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</si>
  <si>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</si>
  <si>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</si>
  <si>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</si>
  <si>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</si>
  <si>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</si>
  <si>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</si>
  <si>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</si>
  <si>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</si>
  <si>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</si>
  <si>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</si>
  <si>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</si>
  <si>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</si>
  <si>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</si>
  <si>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</si>
  <si>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</si>
  <si>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</si>
  <si>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</si>
  <si>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</si>
  <si>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</si>
  <si>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</si>
  <si>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</si>
  <si>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</si>
  <si>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</si>
  <si>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</si>
  <si>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</si>
  <si>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</si>
  <si>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</si>
  <si>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</si>
  <si>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</si>
  <si>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</si>
  <si>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</si>
  <si>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</si>
  <si>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</si>
  <si>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</si>
  <si>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</si>
  <si>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</si>
  <si>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</si>
  <si>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</si>
  <si>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</si>
  <si>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</si>
  <si>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</si>
  <si>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</si>
  <si>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</si>
  <si>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</si>
  <si>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</si>
  <si>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</si>
  <si>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</si>
  <si>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</si>
  <si>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</si>
  <si>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</si>
  <si>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</si>
  <si>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</si>
  <si>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</si>
  <si>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</si>
  <si>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</si>
  <si>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</si>
  <si>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</si>
  <si>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</si>
  <si>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</si>
  <si>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</si>
  <si>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</si>
  <si>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</si>
  <si>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</si>
  <si>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</si>
  <si>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</si>
  <si>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</si>
  <si>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</si>
  <si>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</si>
  <si>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</si>
  <si>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</si>
  <si>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</si>
  <si>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</si>
  <si>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</si>
  <si>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</si>
  <si>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</si>
  <si>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</si>
  <si>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</si>
  <si>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</si>
  <si>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</si>
  <si>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</si>
  <si>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</si>
  <si>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</si>
  <si>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</si>
  <si>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</si>
  <si>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</si>
  <si>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</si>
  <si>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</si>
  <si>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</si>
  <si>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</si>
  <si>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</si>
  <si>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</si>
  <si>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</si>
  <si>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</si>
  <si>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</si>
  <si>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</si>
  <si>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</si>
  <si>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</si>
  <si>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</si>
  <si>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</si>
  <si>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</si>
  <si>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</si>
  <si>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</si>
  <si>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</si>
  <si>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</si>
  <si>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</si>
  <si>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</si>
  <si>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</si>
  <si>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</si>
  <si>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</si>
  <si>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</si>
  <si>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</si>
  <si>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</si>
  <si>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</si>
  <si>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</si>
  <si>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</si>
  <si>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</si>
  <si>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</si>
  <si>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</si>
  <si>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</si>
  <si>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</si>
  <si>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</si>
  <si>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</si>
  <si>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</si>
  <si>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</si>
  <si>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</si>
  <si>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</si>
  <si>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</si>
  <si>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</si>
  <si>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</si>
  <si>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</si>
  <si>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</si>
  <si>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</si>
  <si>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</si>
  <si>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</si>
  <si>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</si>
  <si>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</si>
  <si>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</si>
  <si>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</si>
  <si>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</si>
  <si>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</si>
  <si>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</si>
  <si>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</si>
  <si>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</si>
  <si>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</si>
  <si>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</si>
  <si>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</si>
  <si>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</si>
  <si>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</si>
  <si>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</si>
  <si>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</si>
  <si>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</si>
  <si>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</si>
  <si>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</si>
  <si>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</si>
  <si>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</si>
  <si>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</si>
  <si>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</si>
  <si>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</si>
  <si>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</si>
  <si>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</si>
  <si>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</si>
  <si>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</si>
  <si>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</si>
  <si>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</si>
  <si>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</si>
  <si>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</si>
  <si>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</si>
  <si>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</si>
  <si>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</si>
  <si>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</si>
  <si>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</si>
  <si>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</si>
  <si>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</si>
  <si>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</si>
  <si>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</si>
  <si>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</si>
  <si>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</si>
  <si>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</si>
  <si>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</si>
  <si>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</si>
  <si>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</si>
  <si>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</si>
  <si>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</si>
  <si>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</si>
  <si>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</si>
  <si>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</si>
  <si>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</si>
  <si>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</si>
  <si>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</si>
  <si>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</si>
  <si>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</si>
  <si>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</si>
  <si>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</si>
  <si>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</si>
  <si>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</si>
  <si>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</si>
  <si>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</si>
  <si>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</si>
  <si>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</si>
  <si>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</si>
  <si>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</si>
  <si>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</si>
  <si>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</si>
  <si>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</si>
  <si>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</si>
  <si>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</si>
  <si>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</si>
  <si>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</si>
  <si>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</si>
  <si>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</si>
  <si>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</si>
  <si>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</si>
  <si>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</si>
  <si>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</si>
  <si>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</si>
  <si>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</si>
  <si>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</si>
  <si>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</si>
  <si>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</si>
  <si>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</si>
  <si>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</si>
  <si>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</si>
  <si>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</si>
  <si>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</si>
  <si>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</si>
  <si>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</si>
  <si>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</si>
  <si>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</si>
  <si>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</si>
  <si>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</si>
  <si>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</si>
  <si>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</si>
  <si>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</si>
  <si>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</si>
  <si>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</si>
  <si>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</si>
  <si>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</si>
  <si>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</si>
  <si>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</si>
  <si>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</si>
  <si>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</si>
  <si>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</si>
  <si>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</si>
  <si>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</si>
  <si>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</si>
  <si>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</si>
  <si>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</si>
  <si>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</si>
  <si>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</si>
  <si>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</si>
  <si>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</si>
  <si>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</si>
  <si>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</si>
  <si>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</si>
  <si>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</si>
  <si>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</si>
  <si>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</si>
  <si>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</si>
  <si>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</si>
  <si>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</si>
  <si>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</si>
  <si>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</si>
  <si>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</si>
  <si>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</si>
  <si>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</si>
  <si>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</si>
  <si>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</si>
  <si>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</si>
  <si>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</si>
  <si>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</si>
  <si>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</si>
  <si>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</si>
  <si>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</si>
  <si>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</si>
  <si>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</si>
  <si>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</si>
  <si>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</si>
  <si>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</si>
  <si>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</si>
  <si>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</si>
  <si>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</si>
  <si>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</si>
  <si>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</si>
  <si>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</si>
  <si>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</si>
  <si>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</si>
  <si>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</si>
  <si>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</si>
  <si>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</si>
  <si>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</si>
  <si>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</si>
  <si>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</si>
  <si>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</si>
  <si>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</si>
  <si>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</si>
  <si>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</si>
  <si>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</si>
  <si>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</si>
  <si>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</si>
  <si>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</si>
  <si>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</si>
  <si>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</si>
  <si>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</si>
  <si>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</si>
  <si>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</si>
  <si>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</si>
  <si>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</si>
  <si>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</si>
  <si>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</si>
  <si>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</si>
  <si>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</si>
  <si>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</si>
  <si>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</si>
  <si>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</si>
  <si>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</si>
  <si>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</si>
  <si>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</si>
  <si>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</si>
  <si>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</si>
  <si>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</si>
  <si>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</si>
  <si>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</si>
  <si>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</si>
  <si>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</si>
  <si>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</si>
  <si>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</si>
  <si>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</si>
  <si>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</si>
  <si>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</si>
  <si>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</si>
  <si>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</si>
  <si>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</si>
  <si>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</si>
  <si>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</si>
  <si>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</si>
  <si>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</si>
  <si>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</si>
  <si>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</si>
  <si>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</si>
  <si>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</si>
  <si>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</si>
  <si>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</si>
  <si>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</si>
  <si>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</si>
  <si>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</si>
  <si>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</si>
  <si>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</si>
  <si>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</si>
  <si>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</si>
  <si>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</si>
  <si>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</si>
  <si>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</si>
  <si>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</si>
  <si>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</si>
  <si>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</si>
  <si>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</si>
  <si>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</si>
  <si>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</si>
  <si>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</si>
  <si>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</si>
  <si>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</si>
  <si>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</si>
  <si>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</si>
  <si>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</si>
  <si>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</si>
  <si>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</si>
  <si>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</si>
  <si>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</si>
  <si>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</si>
  <si>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</si>
  <si>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</si>
  <si>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</si>
  <si>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</si>
  <si>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</si>
  <si>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</si>
  <si>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</si>
  <si>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</si>
  <si>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</si>
  <si>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</si>
  <si>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</si>
  <si>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</si>
  <si>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</si>
  <si>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</si>
  <si>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</si>
  <si>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</si>
  <si>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</si>
  <si>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</si>
  <si>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</si>
  <si>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</si>
  <si>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</si>
  <si>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</si>
  <si>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</si>
  <si>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</si>
  <si>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</si>
  <si>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</si>
  <si>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</si>
  <si>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</si>
  <si>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</si>
  <si>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</si>
  <si>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</si>
  <si>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</si>
  <si>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</si>
  <si>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</si>
  <si>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</si>
  <si>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</si>
  <si>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</si>
  <si>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</si>
  <si>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</si>
  <si>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</si>
  <si>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</si>
  <si>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</si>
  <si>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</si>
  <si>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</si>
  <si>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</si>
  <si>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</si>
  <si>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</si>
  <si>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</si>
  <si>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</si>
  <si>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</si>
  <si>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</si>
  <si>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</si>
  <si>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</si>
  <si>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</si>
  <si>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</si>
  <si>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</si>
  <si>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</si>
  <si>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</si>
  <si>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</si>
  <si>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</si>
  <si>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</si>
  <si>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</si>
  <si>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</si>
  <si>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</si>
  <si>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</si>
  <si>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</si>
  <si>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</si>
  <si>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</si>
  <si>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</si>
  <si>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</si>
  <si>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</si>
  <si>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</si>
  <si>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</si>
  <si>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</si>
  <si>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</si>
  <si>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</si>
  <si>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</si>
  <si>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</si>
  <si>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</si>
  <si>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проектирование</t>
  </si>
  <si>
    <t>ВЛ</t>
  </si>
  <si>
    <t>F_2004</t>
  </si>
  <si>
    <t>Реконструкция ВЛ 15 кВ №15-150 (инв.№5114683), Зеленоградский район, п. Вербное</t>
  </si>
  <si>
    <t>15-150</t>
  </si>
  <si>
    <t>ж/б СВ 110-5</t>
  </si>
  <si>
    <t>35</t>
  </si>
  <si>
    <t>реконструкция</t>
  </si>
  <si>
    <t>7,2 км</t>
  </si>
  <si>
    <r>
      <rPr>
        <b/>
        <sz val="11"/>
        <rFont val="Times New Roman"/>
        <family val="1"/>
        <charset val="204"/>
      </rPr>
      <t>ПИР:</t>
    </r>
    <r>
      <rPr>
        <sz val="11"/>
        <rFont val="Times New Roman"/>
        <family val="1"/>
        <charset val="204"/>
      </rPr>
      <t xml:space="preserve"> ООО "КалининградПромСтройПроект" дог.166 от 27.03.13</t>
    </r>
  </si>
  <si>
    <t>№ 910/10/11 от 12.10.2011</t>
  </si>
  <si>
    <t>закрыт договор</t>
  </si>
  <si>
    <t>Зеленоградский р-н, п. Вербное, в/ч 83521</t>
  </si>
  <si>
    <t>войсковая часть 83521</t>
  </si>
  <si>
    <t>В/В выводы выключателя в ячейке КЛ 15-50 в РУ 15 кВ ТП 50-32</t>
  </si>
  <si>
    <t>11.1.Присоединение объекта к электросети выполнить от ТП 50-32 (в собственности заказчика) необходимым количеством СИП или КЛ соответствующей пропускной способности в соответствии с разработанной проектной документацией. 
11.2.Необходимость замены (уста новки) высоковольного или низковольтного оборудования определить проектом.
11.3.Установить приборы учёта для расчётов за электроэнергию в соответствие с требованиями ПУЭ.
11.4.Определить реактивную мощность объекта. В случае превышения величины tg &amp; бо лее 0,4, предусмотреть ее компенсацию.          13.ТУ подготовлены в связи с увеличением мощности до 600 кВт без изменения точки присоединения.            10.1.На ПС 110/15/10 кВ  О-27 "Муромская" произвести проектирование и замену трансформатора мощностью 10 МВА на трансформатор мощностью 25 МВА с наладкой РЗиА.
10.2.На ПС 110/15/10 кВ  О-27 "Муромская" произвести проектирование и замену одной существующ ей ячейки (номер согласовать с филиалом ОАО "Янтарьэнерго" ЗЭС) на две ячейки КРУ типа ZS1. Спецификацию оборудования дополнительно согласовать с филиалом ОАО "Янтарьэнерго" ЗЭС. Переключить ВЛ 15-50 на 2 секцию ПС О-27.
10.3.На ВЛ 15-53 заменить сущест вующий провод А(АС)-35 на провод АС-70 в пролетах опор № 27 - 28, № 88 -  149. Необходимость замены строительной части определить проектом. 
10.4.На ВЛ 15-150 заменить существующий провод А (АС) -35 на провод АС-70 в пролетах опор № 3 - 6, № 44 - 128. (             В/В выводы выключателя в ячейке КЛ 15-50 в РУ 15 кВ ТП 50-32</t>
  </si>
  <si>
    <t>Сметная стоимость проекта в ценах _____ года с НДС, млн. руб.</t>
  </si>
  <si>
    <t>КалининградПромСтройПроект     договор  № 166  от  27/03/2013-   в ценах 2013 года с НДС, млн. руб.</t>
  </si>
  <si>
    <t>Увеличение объема услуг по передаче электрической энергии.</t>
  </si>
  <si>
    <t>Наличие договоров на технологическое присоединение к планируемому к строительству (расширению) объекту.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</si>
</sst>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81"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167" fontId="4" fillId="0" borderId="1" xfId="1" applyNumberFormat="1" applyFont="1" applyBorder="1" applyAlignment="1">
      <alignment horizontal="center" vertical="center"/>
    </xf>
    <xf numFmtId="167" fontId="2" fillId="0" borderId="1" xfId="1" applyNumberFormat="1"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2" fillId="0" borderId="10" xfId="2" applyFont="1" applyFill="1" applyBorder="1" applyAlignment="1">
      <alignment horizontal="center" vertical="center" wrapText="1"/>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67" fontId="11" fillId="0" borderId="1" xfId="62" applyNumberFormat="1" applyFont="1" applyBorder="1" applyAlignment="1">
      <alignment horizontal="center" vertical="center" wrapText="1"/>
    </xf>
    <xf numFmtId="167" fontId="11" fillId="0" borderId="1" xfId="62" applyNumberFormat="1" applyFont="1" applyBorder="1" applyAlignment="1">
      <alignment horizontal="center" vertical="center"/>
    </xf>
    <xf numFmtId="181" fontId="39" fillId="0" borderId="51" xfId="2" applyNumberFormat="1" applyFont="1" applyFill="1" applyBorder="1" applyAlignment="1">
      <alignment horizontal="center" vertical="center" wrapText="1"/>
    </xf>
    <xf numFmtId="181" fontId="7" fillId="0" borderId="51" xfId="2" applyNumberFormat="1" applyFont="1" applyBorder="1" applyAlignment="1">
      <alignment horizontal="center" vertical="center"/>
    </xf>
    <xf numFmtId="181" fontId="7" fillId="0" borderId="51" xfId="2" applyNumberFormat="1" applyFont="1" applyFill="1" applyBorder="1" applyAlignment="1">
      <alignment horizontal="center" vertical="center" wrapText="1"/>
    </xf>
    <xf numFmtId="181" fontId="39" fillId="0" borderId="51" xfId="2" applyNumberFormat="1" applyFont="1" applyBorder="1" applyAlignment="1">
      <alignment horizontal="center" vertical="center"/>
    </xf>
    <xf numFmtId="181" fontId="39" fillId="0" borderId="51" xfId="45" applyNumberFormat="1" applyFont="1" applyFill="1" applyBorder="1" applyAlignment="1">
      <alignment horizontal="center" vertical="center" wrapText="1"/>
    </xf>
    <xf numFmtId="181" fontId="39"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7853624"/>
        <c:axId val="157855192"/>
      </c:lineChart>
      <c:catAx>
        <c:axId val="157853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7855192"/>
        <c:crosses val="autoZero"/>
        <c:auto val="1"/>
        <c:lblAlgn val="ctr"/>
        <c:lblOffset val="100"/>
        <c:noMultiLvlLbl val="0"/>
      </c:catAx>
      <c:valAx>
        <c:axId val="157855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7853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1" t="s">
        <v>542</v>
      </c>
      <c r="B5" s="361"/>
      <c r="C5" s="361"/>
      <c r="D5" s="181"/>
      <c r="E5" s="181"/>
      <c r="F5" s="181"/>
      <c r="G5" s="181"/>
      <c r="H5" s="181"/>
      <c r="I5" s="181"/>
      <c r="J5" s="181"/>
    </row>
    <row r="6" spans="1:22" s="12" customFormat="1" ht="18.75" x14ac:dyDescent="0.3">
      <c r="A6" s="17"/>
      <c r="F6" s="16"/>
      <c r="G6" s="16"/>
      <c r="H6" s="15"/>
    </row>
    <row r="7" spans="1:22" s="12" customFormat="1" ht="18.75" x14ac:dyDescent="0.2">
      <c r="A7" s="365" t="s">
        <v>10</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591</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2" t="s">
        <v>9</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686</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8</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67" t="s">
        <v>687</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7</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524</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357</v>
      </c>
      <c r="C22" s="42" t="s">
        <v>606</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643</v>
      </c>
      <c r="C23" s="42"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8" t="s">
        <v>473</v>
      </c>
      <c r="C25" s="40" t="s">
        <v>544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8" t="s">
        <v>75</v>
      </c>
      <c r="C26" s="40" t="s">
        <v>543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8" t="s">
        <v>74</v>
      </c>
      <c r="C27" s="293" t="s">
        <v>649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8" t="s">
        <v>474</v>
      </c>
      <c r="C28" s="40" t="s">
        <v>545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8" t="s">
        <v>475</v>
      </c>
      <c r="C29" s="40" t="s">
        <v>545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8" t="s">
        <v>476</v>
      </c>
      <c r="C30" s="40" t="s">
        <v>545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477</v>
      </c>
      <c r="C31" s="40" t="s">
        <v>546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478</v>
      </c>
      <c r="C32" s="40" t="s">
        <v>546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479</v>
      </c>
      <c r="C33" s="45" t="s">
        <v>669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493</v>
      </c>
      <c r="B34" s="45"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5"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5"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5"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5" t="s">
        <v>537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5" t="s">
        <v>519</v>
      </c>
      <c r="C41" s="2"/>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5" t="s">
        <v>534</v>
      </c>
      <c r="C42" s="2"/>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5" t="s">
        <v>500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5" t="s">
        <v>525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5" t="s">
        <v>526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5" t="s">
        <v>527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5" t="s">
        <v>535</v>
      </c>
      <c r="C48" s="282" t="e">
        <f>CONCATENATE('6.2. Паспорт фин осв ввод'!#REF!," млн.руб.")</f>
        <v>#REF!</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5" t="s">
        <v>536</v>
      </c>
      <c r="C49" s="282" t="e">
        <f>CONCATENATE('6.2. Паспорт фин осв ввод'!#REF!," млн.руб.")</f>
        <v>#REF!</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H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27" sqref="J27"/>
    </sheetView>
  </sheetViews>
  <sheetFormatPr defaultColWidth="9.140625" defaultRowHeight="15.75" x14ac:dyDescent="0.25"/>
  <cols>
    <col min="1" max="1" width="9.140625" style="71"/>
    <col min="2" max="2" width="57.85546875" style="71" customWidth="1"/>
    <col min="3" max="3" width="13" style="71" customWidth="1"/>
    <col min="4" max="4" width="17.7109375" style="71" customWidth="1"/>
    <col min="5" max="5" width="20.42578125" style="71" customWidth="1"/>
    <col min="6" max="6" width="18.7109375" style="71" customWidth="1"/>
    <col min="7" max="7" width="12.7109375" style="72" customWidth="1"/>
    <col min="8" max="11" width="9.5703125" style="72" customWidth="1"/>
    <col min="12" max="27" width="6.85546875" style="71" customWidth="1"/>
    <col min="28" max="28" width="13.28515625" style="71" customWidth="1"/>
    <col min="29" max="29" width="24.7109375" style="71" customWidth="1"/>
    <col min="30" max="31" width="6.140625" style="71" hidden="1" customWidth="1"/>
    <col min="32" max="16384" width="9.140625" style="71"/>
  </cols>
  <sheetData>
    <row r="1" spans="1:31" x14ac:dyDescent="0.25">
      <c r="A1" s="72"/>
      <c r="B1" s="72"/>
      <c r="C1" s="72"/>
      <c r="D1" s="72"/>
      <c r="E1" s="72"/>
      <c r="F1" s="72"/>
      <c r="L1" s="72"/>
      <c r="M1" s="72"/>
    </row>
    <row r="2" spans="1:31" x14ac:dyDescent="0.25">
      <c r="A2" s="72"/>
      <c r="B2" s="72"/>
      <c r="C2" s="72"/>
      <c r="D2" s="72"/>
      <c r="E2" s="72"/>
      <c r="F2" s="72"/>
      <c r="L2" s="72"/>
      <c r="M2" s="72"/>
    </row>
    <row r="3" spans="1:31" x14ac:dyDescent="0.25">
      <c r="A3" s="72"/>
      <c r="B3" s="72"/>
      <c r="C3" s="72"/>
      <c r="D3" s="72"/>
      <c r="E3" s="72"/>
      <c r="F3" s="72"/>
      <c r="L3" s="72"/>
      <c r="M3" s="72"/>
    </row>
    <row r="4" spans="1:31"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row>
    <row r="5" spans="1:31" x14ac:dyDescent="0.25">
      <c r="A5" s="72"/>
      <c r="B5" s="72"/>
      <c r="C5" s="72"/>
      <c r="D5" s="72"/>
      <c r="E5" s="72"/>
      <c r="F5" s="72"/>
      <c r="L5" s="72"/>
      <c r="M5" s="72"/>
    </row>
    <row r="6" spans="1:31"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c r="AD6" s="365"/>
      <c r="AE6" s="365"/>
    </row>
    <row r="7" spans="1:31"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c r="AD7" s="95"/>
      <c r="AE7" s="95"/>
    </row>
    <row r="8" spans="1:31" x14ac:dyDescent="0.25">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row>
    <row r="9" spans="1:31" ht="18.75" customHeight="1"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row>
    <row r="10" spans="1:31"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c r="AD10" s="95"/>
      <c r="AE10" s="95"/>
    </row>
    <row r="11" spans="1:31" x14ac:dyDescent="0.25">
      <c r="A11" s="370" t="str">
        <f>'1. паспорт местоположение'!A12:C12</f>
        <v>F_2004</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row>
    <row r="12" spans="1:31"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row>
    <row r="13" spans="1:31"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c r="AD13" s="94"/>
      <c r="AE13" s="94"/>
    </row>
    <row r="14" spans="1:31" x14ac:dyDescent="0.25">
      <c r="A14" s="370" t="str">
        <f>'1. паспорт местоположение'!A15</f>
        <v>Реконструкция ВЛ 15 кВ №15-150 (инв.№5114683), Зеленоградский район, п. Вербное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row>
    <row r="15" spans="1:31" ht="15.75" customHeight="1"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row>
    <row r="16" spans="1:31"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row>
    <row r="17" spans="1:34" x14ac:dyDescent="0.25">
      <c r="A17" s="72"/>
      <c r="L17" s="72"/>
      <c r="M17" s="72"/>
      <c r="N17" s="72"/>
      <c r="O17" s="72"/>
      <c r="P17" s="72"/>
      <c r="Q17" s="72"/>
      <c r="R17" s="72"/>
      <c r="S17" s="72"/>
      <c r="T17" s="72"/>
      <c r="U17" s="72"/>
      <c r="V17" s="72"/>
      <c r="W17" s="72"/>
      <c r="X17" s="72"/>
      <c r="Y17" s="72"/>
      <c r="Z17" s="72"/>
      <c r="AA17" s="72"/>
      <c r="AB17" s="72"/>
      <c r="AC17" s="72"/>
      <c r="AD17" s="72"/>
      <c r="AE17" s="72"/>
    </row>
    <row r="18" spans="1:34" x14ac:dyDescent="0.25">
      <c r="A18" s="447" t="s">
        <v>509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row>
    <row r="19" spans="1:34"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row>
    <row r="20" spans="1:34" ht="33" customHeight="1" x14ac:dyDescent="0.25">
      <c r="A20" s="444" t="s">
        <v>193</v>
      </c>
      <c r="B20" s="444" t="s">
        <v>192</v>
      </c>
      <c r="C20" s="426" t="s">
        <v>191</v>
      </c>
      <c r="D20" s="426"/>
      <c r="E20" s="446" t="s">
        <v>190</v>
      </c>
      <c r="F20" s="446"/>
      <c r="G20" s="444" t="s">
        <v>676</v>
      </c>
      <c r="H20" s="437" t="s">
        <v>678</v>
      </c>
      <c r="I20" s="438"/>
      <c r="J20" s="438"/>
      <c r="K20" s="438"/>
      <c r="L20" s="437" t="s">
        <v>679</v>
      </c>
      <c r="M20" s="438"/>
      <c r="N20" s="438"/>
      <c r="O20" s="438"/>
      <c r="P20" s="437" t="s">
        <v>680</v>
      </c>
      <c r="Q20" s="438"/>
      <c r="R20" s="438"/>
      <c r="S20" s="438"/>
      <c r="T20" s="437" t="s">
        <v>681</v>
      </c>
      <c r="U20" s="438"/>
      <c r="V20" s="438"/>
      <c r="W20" s="438"/>
      <c r="X20" s="437" t="s">
        <v>682</v>
      </c>
      <c r="Y20" s="438"/>
      <c r="Z20" s="438"/>
      <c r="AA20" s="438"/>
      <c r="AB20" s="448" t="s">
        <v>189</v>
      </c>
      <c r="AC20" s="449"/>
      <c r="AD20" s="448" t="s">
        <v>189</v>
      </c>
      <c r="AE20" s="449"/>
      <c r="AF20" s="93"/>
      <c r="AG20" s="93"/>
      <c r="AH20" s="93"/>
    </row>
    <row r="21" spans="1:34" ht="99.75" customHeight="1" x14ac:dyDescent="0.25">
      <c r="A21" s="445"/>
      <c r="B21" s="445"/>
      <c r="C21" s="426"/>
      <c r="D21" s="426"/>
      <c r="E21" s="446"/>
      <c r="F21" s="446"/>
      <c r="G21" s="445"/>
      <c r="H21" s="426" t="s">
        <v>3</v>
      </c>
      <c r="I21" s="426"/>
      <c r="J21" s="426" t="s">
        <v>677</v>
      </c>
      <c r="K21" s="426"/>
      <c r="L21" s="426" t="s">
        <v>3</v>
      </c>
      <c r="M21" s="426"/>
      <c r="N21" s="426" t="s">
        <v>188</v>
      </c>
      <c r="O21" s="426"/>
      <c r="P21" s="426" t="s">
        <v>3</v>
      </c>
      <c r="Q21" s="426"/>
      <c r="R21" s="426" t="s">
        <v>188</v>
      </c>
      <c r="S21" s="426"/>
      <c r="T21" s="452" t="s">
        <v>3</v>
      </c>
      <c r="U21" s="453"/>
      <c r="V21" s="452" t="s">
        <v>188</v>
      </c>
      <c r="W21" s="453"/>
      <c r="X21" s="434" t="s">
        <v>3</v>
      </c>
      <c r="Y21" s="435"/>
      <c r="Z21" s="434" t="s">
        <v>188</v>
      </c>
      <c r="AA21" s="435"/>
      <c r="AB21" s="450"/>
      <c r="AC21" s="451"/>
      <c r="AD21" s="450"/>
      <c r="AE21" s="451"/>
    </row>
    <row r="22" spans="1:34" ht="89.25" customHeight="1" x14ac:dyDescent="0.25">
      <c r="A22" s="433"/>
      <c r="B22" s="433"/>
      <c r="C22" s="90" t="s">
        <v>3</v>
      </c>
      <c r="D22" s="90" t="s">
        <v>185</v>
      </c>
      <c r="E22" s="92" t="s">
        <v>675</v>
      </c>
      <c r="F22" s="92" t="s">
        <v>187</v>
      </c>
      <c r="G22" s="433"/>
      <c r="H22" s="91" t="s">
        <v>490</v>
      </c>
      <c r="I22" s="91" t="s">
        <v>491</v>
      </c>
      <c r="J22" s="91" t="s">
        <v>490</v>
      </c>
      <c r="K22" s="91" t="s">
        <v>491</v>
      </c>
      <c r="L22" s="91" t="s">
        <v>490</v>
      </c>
      <c r="M22" s="91" t="s">
        <v>491</v>
      </c>
      <c r="N22" s="91" t="s">
        <v>490</v>
      </c>
      <c r="O22" s="91" t="s">
        <v>491</v>
      </c>
      <c r="P22" s="91" t="s">
        <v>490</v>
      </c>
      <c r="Q22" s="91" t="s">
        <v>491</v>
      </c>
      <c r="R22" s="91" t="s">
        <v>490</v>
      </c>
      <c r="S22" s="91" t="s">
        <v>491</v>
      </c>
      <c r="T22" s="190" t="s">
        <v>490</v>
      </c>
      <c r="U22" s="190" t="s">
        <v>491</v>
      </c>
      <c r="V22" s="190" t="s">
        <v>490</v>
      </c>
      <c r="W22" s="190" t="s">
        <v>491</v>
      </c>
      <c r="X22" s="190" t="s">
        <v>490</v>
      </c>
      <c r="Y22" s="190" t="s">
        <v>491</v>
      </c>
      <c r="Z22" s="190" t="s">
        <v>490</v>
      </c>
      <c r="AA22" s="190" t="s">
        <v>491</v>
      </c>
      <c r="AB22" s="350" t="s">
        <v>186</v>
      </c>
      <c r="AC22" s="350" t="s">
        <v>185</v>
      </c>
      <c r="AD22" s="350" t="s">
        <v>186</v>
      </c>
      <c r="AE22" s="350" t="s">
        <v>185</v>
      </c>
    </row>
    <row r="23" spans="1:34" ht="19.5" customHeight="1" x14ac:dyDescent="0.25">
      <c r="A23" s="83">
        <v>1</v>
      </c>
      <c r="B23" s="83">
        <v>2</v>
      </c>
      <c r="C23" s="83">
        <v>3</v>
      </c>
      <c r="D23" s="83">
        <v>4</v>
      </c>
      <c r="E23" s="83">
        <v>5</v>
      </c>
      <c r="F23" s="83">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E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row>
    <row r="24" spans="1:34" ht="47.25" customHeight="1" x14ac:dyDescent="0.25">
      <c r="A24" s="88">
        <v>1</v>
      </c>
      <c r="B24" s="87" t="s">
        <v>184</v>
      </c>
      <c r="C24" s="490">
        <v>0</v>
      </c>
      <c r="D24" s="490">
        <v>0</v>
      </c>
      <c r="E24" s="490">
        <v>0</v>
      </c>
      <c r="F24" s="490">
        <v>0</v>
      </c>
      <c r="G24" s="490">
        <v>0</v>
      </c>
      <c r="H24" s="490">
        <v>0</v>
      </c>
      <c r="I24" s="490">
        <v>0</v>
      </c>
      <c r="J24" s="490">
        <v>0.621919</v>
      </c>
      <c r="K24" s="490">
        <v>0</v>
      </c>
      <c r="L24" s="490">
        <v>0</v>
      </c>
      <c r="M24" s="490">
        <v>0</v>
      </c>
      <c r="N24" s="490">
        <v>0</v>
      </c>
      <c r="O24" s="490">
        <v>0</v>
      </c>
      <c r="P24" s="490">
        <v>0</v>
      </c>
      <c r="Q24" s="490">
        <v>0</v>
      </c>
      <c r="R24" s="490">
        <v>0</v>
      </c>
      <c r="S24" s="490">
        <v>0</v>
      </c>
      <c r="T24" s="490">
        <v>0</v>
      </c>
      <c r="U24" s="490">
        <v>0</v>
      </c>
      <c r="V24" s="490">
        <v>0</v>
      </c>
      <c r="W24" s="490">
        <v>0</v>
      </c>
      <c r="X24" s="490">
        <v>0</v>
      </c>
      <c r="Y24" s="490">
        <v>0</v>
      </c>
      <c r="Z24" s="490">
        <v>0</v>
      </c>
      <c r="AA24" s="490">
        <v>0</v>
      </c>
      <c r="AB24" s="490">
        <f>H24+L24+P24+T24+X24</f>
        <v>0</v>
      </c>
      <c r="AC24" s="490">
        <v>0</v>
      </c>
      <c r="AD24" s="338"/>
      <c r="AE24" s="338"/>
    </row>
    <row r="25" spans="1:34" ht="24" customHeight="1" x14ac:dyDescent="0.25">
      <c r="A25" s="85" t="s">
        <v>183</v>
      </c>
      <c r="B25" s="56" t="s">
        <v>182</v>
      </c>
      <c r="C25" s="490">
        <v>0</v>
      </c>
      <c r="D25" s="490">
        <v>0</v>
      </c>
      <c r="E25" s="491">
        <v>0</v>
      </c>
      <c r="F25" s="491">
        <v>0</v>
      </c>
      <c r="G25" s="492">
        <v>0</v>
      </c>
      <c r="H25" s="492">
        <v>0</v>
      </c>
      <c r="I25" s="492">
        <v>0</v>
      </c>
      <c r="J25" s="492">
        <v>0</v>
      </c>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0">
        <f t="shared" ref="AB25:AB64" si="1">H25+L25+P25+T25+X25</f>
        <v>0</v>
      </c>
      <c r="AC25" s="490">
        <v>0</v>
      </c>
      <c r="AD25" s="338"/>
      <c r="AE25" s="338"/>
    </row>
    <row r="26" spans="1:34" x14ac:dyDescent="0.25">
      <c r="A26" s="85" t="s">
        <v>181</v>
      </c>
      <c r="B26" s="56" t="s">
        <v>180</v>
      </c>
      <c r="C26" s="490">
        <v>0</v>
      </c>
      <c r="D26" s="490">
        <v>0</v>
      </c>
      <c r="E26" s="491">
        <v>0</v>
      </c>
      <c r="F26" s="492">
        <v>0</v>
      </c>
      <c r="G26" s="492">
        <v>0</v>
      </c>
      <c r="H26" s="492">
        <v>0</v>
      </c>
      <c r="I26" s="492">
        <v>0</v>
      </c>
      <c r="J26" s="492">
        <v>0</v>
      </c>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0">
        <f t="shared" si="1"/>
        <v>0</v>
      </c>
      <c r="AC26" s="490">
        <v>0</v>
      </c>
      <c r="AD26" s="339"/>
      <c r="AE26" s="339"/>
    </row>
    <row r="27" spans="1:34" ht="31.5" x14ac:dyDescent="0.25">
      <c r="A27" s="85" t="s">
        <v>179</v>
      </c>
      <c r="B27" s="56" t="s">
        <v>446</v>
      </c>
      <c r="C27" s="490">
        <v>0</v>
      </c>
      <c r="D27" s="490">
        <v>0</v>
      </c>
      <c r="E27" s="491">
        <v>0</v>
      </c>
      <c r="F27" s="492">
        <v>0</v>
      </c>
      <c r="G27" s="492">
        <v>0</v>
      </c>
      <c r="H27" s="492">
        <v>0</v>
      </c>
      <c r="I27" s="492">
        <v>0</v>
      </c>
      <c r="J27" s="492">
        <v>0.621919</v>
      </c>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0">
        <f t="shared" si="1"/>
        <v>0</v>
      </c>
      <c r="AC27" s="490">
        <v>0</v>
      </c>
      <c r="AD27" s="339"/>
      <c r="AE27" s="339"/>
    </row>
    <row r="28" spans="1:34" x14ac:dyDescent="0.25">
      <c r="A28" s="85" t="s">
        <v>178</v>
      </c>
      <c r="B28" s="56" t="s">
        <v>177</v>
      </c>
      <c r="C28" s="490">
        <v>0</v>
      </c>
      <c r="D28" s="490">
        <v>0</v>
      </c>
      <c r="E28" s="491">
        <v>0</v>
      </c>
      <c r="F28" s="492">
        <v>0</v>
      </c>
      <c r="G28" s="492">
        <v>0</v>
      </c>
      <c r="H28" s="492">
        <v>0</v>
      </c>
      <c r="I28" s="492">
        <v>0</v>
      </c>
      <c r="J28" s="492">
        <v>0</v>
      </c>
      <c r="K28" s="492">
        <v>0</v>
      </c>
      <c r="L28" s="492">
        <v>0</v>
      </c>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90">
        <f t="shared" si="1"/>
        <v>0</v>
      </c>
      <c r="AC28" s="490">
        <v>0</v>
      </c>
      <c r="AD28" s="339"/>
      <c r="AE28" s="339"/>
    </row>
    <row r="29" spans="1:34" x14ac:dyDescent="0.25">
      <c r="A29" s="85" t="s">
        <v>176</v>
      </c>
      <c r="B29" s="89" t="s">
        <v>175</v>
      </c>
      <c r="C29" s="490">
        <v>0</v>
      </c>
      <c r="D29" s="490">
        <v>0</v>
      </c>
      <c r="E29" s="491">
        <v>0</v>
      </c>
      <c r="F29" s="492">
        <v>0</v>
      </c>
      <c r="G29" s="492">
        <v>0</v>
      </c>
      <c r="H29" s="492">
        <v>0</v>
      </c>
      <c r="I29" s="492">
        <v>0</v>
      </c>
      <c r="J29" s="492">
        <v>0</v>
      </c>
      <c r="K29" s="492">
        <v>0</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92">
        <v>0</v>
      </c>
      <c r="AB29" s="490">
        <f t="shared" si="1"/>
        <v>0</v>
      </c>
      <c r="AC29" s="490">
        <v>0</v>
      </c>
      <c r="AD29" s="339"/>
      <c r="AE29" s="339"/>
    </row>
    <row r="30" spans="1:34" ht="47.25" x14ac:dyDescent="0.25">
      <c r="A30" s="88" t="s">
        <v>64</v>
      </c>
      <c r="B30" s="87" t="s">
        <v>174</v>
      </c>
      <c r="C30" s="490">
        <v>0</v>
      </c>
      <c r="D30" s="490">
        <v>0</v>
      </c>
      <c r="E30" s="493">
        <v>0</v>
      </c>
      <c r="F30" s="490">
        <v>0</v>
      </c>
      <c r="G30" s="490">
        <v>0</v>
      </c>
      <c r="H30" s="490">
        <v>0</v>
      </c>
      <c r="I30" s="490">
        <v>0</v>
      </c>
      <c r="J30" s="490">
        <v>0</v>
      </c>
      <c r="K30" s="490">
        <v>0</v>
      </c>
      <c r="L30" s="490">
        <v>0</v>
      </c>
      <c r="M30" s="490">
        <v>0</v>
      </c>
      <c r="N30" s="490">
        <v>0</v>
      </c>
      <c r="O30" s="490">
        <v>0</v>
      </c>
      <c r="P30" s="490">
        <v>0</v>
      </c>
      <c r="Q30" s="490">
        <v>0</v>
      </c>
      <c r="R30" s="490">
        <v>0</v>
      </c>
      <c r="S30" s="490">
        <v>0</v>
      </c>
      <c r="T30" s="490">
        <v>0</v>
      </c>
      <c r="U30" s="490">
        <v>0</v>
      </c>
      <c r="V30" s="490">
        <v>0</v>
      </c>
      <c r="W30" s="490">
        <v>0</v>
      </c>
      <c r="X30" s="490">
        <v>0</v>
      </c>
      <c r="Y30" s="490">
        <v>0</v>
      </c>
      <c r="Z30" s="490">
        <v>0</v>
      </c>
      <c r="AA30" s="490">
        <v>0</v>
      </c>
      <c r="AB30" s="490">
        <f t="shared" si="1"/>
        <v>0</v>
      </c>
      <c r="AC30" s="490">
        <v>0</v>
      </c>
      <c r="AD30" s="339"/>
      <c r="AE30" s="339"/>
    </row>
    <row r="31" spans="1:34" x14ac:dyDescent="0.25">
      <c r="A31" s="88" t="s">
        <v>173</v>
      </c>
      <c r="B31" s="56" t="s">
        <v>172</v>
      </c>
      <c r="C31" s="490">
        <v>0</v>
      </c>
      <c r="D31" s="490">
        <v>0</v>
      </c>
      <c r="E31" s="492">
        <v>0</v>
      </c>
      <c r="F31" s="492">
        <v>0</v>
      </c>
      <c r="G31" s="492">
        <v>0</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0">
        <f t="shared" si="1"/>
        <v>0</v>
      </c>
      <c r="AC31" s="493">
        <v>0</v>
      </c>
      <c r="AD31" s="339"/>
      <c r="AE31" s="339"/>
    </row>
    <row r="32" spans="1:34" ht="31.5" x14ac:dyDescent="0.25">
      <c r="A32" s="88" t="s">
        <v>171</v>
      </c>
      <c r="B32" s="56" t="s">
        <v>170</v>
      </c>
      <c r="C32" s="490">
        <v>0</v>
      </c>
      <c r="D32" s="490">
        <v>0</v>
      </c>
      <c r="E32" s="492">
        <v>0</v>
      </c>
      <c r="F32" s="492">
        <v>0</v>
      </c>
      <c r="G32" s="492">
        <v>0</v>
      </c>
      <c r="H32" s="492">
        <v>0</v>
      </c>
      <c r="I32" s="492">
        <v>0</v>
      </c>
      <c r="J32" s="492">
        <v>0</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0">
        <f t="shared" si="1"/>
        <v>0</v>
      </c>
      <c r="AC32" s="493">
        <v>0</v>
      </c>
      <c r="AD32" s="339"/>
      <c r="AE32" s="339"/>
    </row>
    <row r="33" spans="1:31" x14ac:dyDescent="0.25">
      <c r="A33" s="88" t="s">
        <v>169</v>
      </c>
      <c r="B33" s="56" t="s">
        <v>168</v>
      </c>
      <c r="C33" s="490">
        <v>0</v>
      </c>
      <c r="D33" s="490">
        <v>0</v>
      </c>
      <c r="E33" s="492">
        <v>0</v>
      </c>
      <c r="F33" s="492">
        <v>0</v>
      </c>
      <c r="G33" s="492">
        <v>0</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0">
        <f t="shared" si="1"/>
        <v>0</v>
      </c>
      <c r="AC33" s="493">
        <v>0</v>
      </c>
      <c r="AD33" s="339"/>
      <c r="AE33" s="339"/>
    </row>
    <row r="34" spans="1:31" x14ac:dyDescent="0.25">
      <c r="A34" s="88" t="s">
        <v>167</v>
      </c>
      <c r="B34" s="56" t="s">
        <v>166</v>
      </c>
      <c r="C34" s="490">
        <v>0</v>
      </c>
      <c r="D34" s="490">
        <v>0</v>
      </c>
      <c r="E34" s="492">
        <v>0</v>
      </c>
      <c r="F34" s="492">
        <v>0</v>
      </c>
      <c r="G34" s="492">
        <v>0</v>
      </c>
      <c r="H34" s="492">
        <v>0</v>
      </c>
      <c r="I34" s="492">
        <v>0</v>
      </c>
      <c r="J34" s="492">
        <v>0</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0">
        <f t="shared" si="1"/>
        <v>0</v>
      </c>
      <c r="AC34" s="493">
        <v>0</v>
      </c>
      <c r="AD34" s="339"/>
      <c r="AE34" s="339"/>
    </row>
    <row r="35" spans="1:31" ht="31.5" x14ac:dyDescent="0.25">
      <c r="A35" s="88" t="s">
        <v>63</v>
      </c>
      <c r="B35" s="87" t="s">
        <v>165</v>
      </c>
      <c r="C35" s="490">
        <v>0</v>
      </c>
      <c r="D35" s="490">
        <v>0</v>
      </c>
      <c r="E35" s="490">
        <v>0</v>
      </c>
      <c r="F35" s="490">
        <v>0</v>
      </c>
      <c r="G35" s="490">
        <v>0</v>
      </c>
      <c r="H35" s="490">
        <v>0</v>
      </c>
      <c r="I35" s="490">
        <v>0</v>
      </c>
      <c r="J35" s="490">
        <v>0</v>
      </c>
      <c r="K35" s="490">
        <v>0</v>
      </c>
      <c r="L35" s="490">
        <v>0</v>
      </c>
      <c r="M35" s="490">
        <v>0</v>
      </c>
      <c r="N35" s="490">
        <v>0</v>
      </c>
      <c r="O35" s="490">
        <v>0</v>
      </c>
      <c r="P35" s="490">
        <v>0</v>
      </c>
      <c r="Q35" s="490">
        <v>0</v>
      </c>
      <c r="R35" s="490">
        <v>0</v>
      </c>
      <c r="S35" s="490">
        <v>0</v>
      </c>
      <c r="T35" s="490">
        <v>0</v>
      </c>
      <c r="U35" s="490">
        <v>0</v>
      </c>
      <c r="V35" s="490">
        <v>0</v>
      </c>
      <c r="W35" s="490">
        <v>0</v>
      </c>
      <c r="X35" s="490">
        <v>0</v>
      </c>
      <c r="Y35" s="490">
        <v>0</v>
      </c>
      <c r="Z35" s="490">
        <v>0</v>
      </c>
      <c r="AA35" s="490">
        <v>0</v>
      </c>
      <c r="AB35" s="490">
        <f t="shared" si="1"/>
        <v>0</v>
      </c>
      <c r="AC35" s="493">
        <v>0</v>
      </c>
      <c r="AD35" s="339"/>
      <c r="AE35" s="339"/>
    </row>
    <row r="36" spans="1:31" ht="31.5" x14ac:dyDescent="0.25">
      <c r="A36" s="85" t="s">
        <v>164</v>
      </c>
      <c r="B36" s="84" t="s">
        <v>163</v>
      </c>
      <c r="C36" s="494">
        <v>0</v>
      </c>
      <c r="D36" s="490">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0">
        <f t="shared" si="1"/>
        <v>0</v>
      </c>
      <c r="AC36" s="490">
        <v>0</v>
      </c>
      <c r="AD36" s="339"/>
      <c r="AE36" s="339"/>
    </row>
    <row r="37" spans="1:31" x14ac:dyDescent="0.25">
      <c r="A37" s="85" t="s">
        <v>162</v>
      </c>
      <c r="B37" s="84" t="s">
        <v>152</v>
      </c>
      <c r="C37" s="494">
        <v>0</v>
      </c>
      <c r="D37" s="490">
        <v>0</v>
      </c>
      <c r="E37" s="492">
        <v>0</v>
      </c>
      <c r="F37" s="492">
        <v>0</v>
      </c>
      <c r="G37" s="492">
        <v>0</v>
      </c>
      <c r="H37" s="492">
        <v>0</v>
      </c>
      <c r="I37" s="492">
        <v>0</v>
      </c>
      <c r="J37" s="492">
        <v>0</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0">
        <f t="shared" si="1"/>
        <v>0</v>
      </c>
      <c r="AC37" s="490">
        <v>0</v>
      </c>
      <c r="AD37" s="339"/>
      <c r="AE37" s="339"/>
    </row>
    <row r="38" spans="1:31" x14ac:dyDescent="0.25">
      <c r="A38" s="85" t="s">
        <v>161</v>
      </c>
      <c r="B38" s="84" t="s">
        <v>150</v>
      </c>
      <c r="C38" s="494">
        <v>0</v>
      </c>
      <c r="D38" s="490">
        <v>0</v>
      </c>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0">
        <f t="shared" si="1"/>
        <v>0</v>
      </c>
      <c r="AC38" s="490">
        <v>0</v>
      </c>
      <c r="AD38" s="339"/>
      <c r="AE38" s="339"/>
    </row>
    <row r="39" spans="1:31" ht="31.5" x14ac:dyDescent="0.25">
      <c r="A39" s="85" t="s">
        <v>160</v>
      </c>
      <c r="B39" s="56" t="s">
        <v>148</v>
      </c>
      <c r="C39" s="490">
        <v>0</v>
      </c>
      <c r="D39" s="490">
        <v>0</v>
      </c>
      <c r="E39" s="492">
        <v>0</v>
      </c>
      <c r="F39" s="492">
        <v>0</v>
      </c>
      <c r="G39" s="492">
        <v>0</v>
      </c>
      <c r="H39" s="492">
        <v>0</v>
      </c>
      <c r="I39" s="492">
        <v>0</v>
      </c>
      <c r="J39" s="492">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0">
        <f t="shared" si="1"/>
        <v>0</v>
      </c>
      <c r="AC39" s="490">
        <v>0</v>
      </c>
      <c r="AD39" s="339"/>
      <c r="AE39" s="339"/>
    </row>
    <row r="40" spans="1:31" ht="31.5" x14ac:dyDescent="0.25">
      <c r="A40" s="85" t="s">
        <v>159</v>
      </c>
      <c r="B40" s="56" t="s">
        <v>146</v>
      </c>
      <c r="C40" s="490">
        <v>0</v>
      </c>
      <c r="D40" s="490">
        <v>0</v>
      </c>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0">
        <f t="shared" si="1"/>
        <v>0</v>
      </c>
      <c r="AC40" s="490">
        <v>0</v>
      </c>
      <c r="AD40" s="339"/>
      <c r="AE40" s="339"/>
    </row>
    <row r="41" spans="1:31" x14ac:dyDescent="0.25">
      <c r="A41" s="85" t="s">
        <v>158</v>
      </c>
      <c r="B41" s="56" t="s">
        <v>144</v>
      </c>
      <c r="C41" s="490">
        <v>0</v>
      </c>
      <c r="D41" s="490">
        <v>0</v>
      </c>
      <c r="E41" s="492">
        <v>0</v>
      </c>
      <c r="F41" s="492">
        <v>0</v>
      </c>
      <c r="G41" s="492">
        <v>0</v>
      </c>
      <c r="H41" s="492">
        <v>0</v>
      </c>
      <c r="I41" s="492">
        <v>0</v>
      </c>
      <c r="J41" s="492">
        <v>0</v>
      </c>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0">
        <f t="shared" si="1"/>
        <v>0</v>
      </c>
      <c r="AC41" s="490">
        <v>0</v>
      </c>
      <c r="AD41" s="339"/>
      <c r="AE41" s="339"/>
    </row>
    <row r="42" spans="1:31" ht="18.75" x14ac:dyDescent="0.25">
      <c r="A42" s="85" t="s">
        <v>157</v>
      </c>
      <c r="B42" s="84" t="s">
        <v>142</v>
      </c>
      <c r="C42" s="494">
        <v>0</v>
      </c>
      <c r="D42" s="490">
        <v>0</v>
      </c>
      <c r="E42" s="492">
        <v>0</v>
      </c>
      <c r="F42" s="492">
        <v>0</v>
      </c>
      <c r="G42" s="492">
        <v>0</v>
      </c>
      <c r="H42" s="492">
        <v>0</v>
      </c>
      <c r="I42" s="492">
        <v>0</v>
      </c>
      <c r="J42" s="492">
        <v>0</v>
      </c>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0">
        <f t="shared" si="1"/>
        <v>0</v>
      </c>
      <c r="AC42" s="490">
        <v>0</v>
      </c>
      <c r="AD42" s="339"/>
      <c r="AE42" s="339"/>
    </row>
    <row r="43" spans="1:31" x14ac:dyDescent="0.25">
      <c r="A43" s="88" t="s">
        <v>62</v>
      </c>
      <c r="B43" s="87" t="s">
        <v>156</v>
      </c>
      <c r="C43" s="490">
        <v>0</v>
      </c>
      <c r="D43" s="490">
        <v>0</v>
      </c>
      <c r="E43" s="490">
        <v>0</v>
      </c>
      <c r="F43" s="490">
        <v>0</v>
      </c>
      <c r="G43" s="490">
        <v>0</v>
      </c>
      <c r="H43" s="490">
        <v>0</v>
      </c>
      <c r="I43" s="490">
        <v>0</v>
      </c>
      <c r="J43" s="490">
        <v>0</v>
      </c>
      <c r="K43" s="490">
        <v>0</v>
      </c>
      <c r="L43" s="490">
        <v>0</v>
      </c>
      <c r="M43" s="490">
        <v>0</v>
      </c>
      <c r="N43" s="490">
        <v>0</v>
      </c>
      <c r="O43" s="490">
        <v>0</v>
      </c>
      <c r="P43" s="490">
        <v>0</v>
      </c>
      <c r="Q43" s="490">
        <v>0</v>
      </c>
      <c r="R43" s="490">
        <v>0</v>
      </c>
      <c r="S43" s="490">
        <v>0</v>
      </c>
      <c r="T43" s="490">
        <v>0</v>
      </c>
      <c r="U43" s="490">
        <v>0</v>
      </c>
      <c r="V43" s="490">
        <v>0</v>
      </c>
      <c r="W43" s="490">
        <v>0</v>
      </c>
      <c r="X43" s="490">
        <v>0</v>
      </c>
      <c r="Y43" s="490">
        <v>0</v>
      </c>
      <c r="Z43" s="490">
        <v>0</v>
      </c>
      <c r="AA43" s="490">
        <v>0</v>
      </c>
      <c r="AB43" s="490">
        <f t="shared" si="1"/>
        <v>0</v>
      </c>
      <c r="AC43" s="493">
        <v>0</v>
      </c>
      <c r="AD43" s="339"/>
      <c r="AE43" s="339"/>
    </row>
    <row r="44" spans="1:31" x14ac:dyDescent="0.25">
      <c r="A44" s="85" t="s">
        <v>155</v>
      </c>
      <c r="B44" s="56" t="s">
        <v>154</v>
      </c>
      <c r="C44" s="490">
        <v>0</v>
      </c>
      <c r="D44" s="490">
        <v>0</v>
      </c>
      <c r="E44" s="492">
        <v>0</v>
      </c>
      <c r="F44" s="492">
        <v>0</v>
      </c>
      <c r="G44" s="492">
        <v>0</v>
      </c>
      <c r="H44" s="492">
        <v>0</v>
      </c>
      <c r="I44" s="492">
        <v>0</v>
      </c>
      <c r="J44" s="492">
        <v>0</v>
      </c>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0">
        <f t="shared" si="1"/>
        <v>0</v>
      </c>
      <c r="AC44" s="490">
        <v>0</v>
      </c>
      <c r="AD44" s="339"/>
      <c r="AE44" s="339"/>
    </row>
    <row r="45" spans="1:31" x14ac:dyDescent="0.25">
      <c r="A45" s="85" t="s">
        <v>153</v>
      </c>
      <c r="B45" s="56" t="s">
        <v>152</v>
      </c>
      <c r="C45" s="490">
        <v>0</v>
      </c>
      <c r="D45" s="490">
        <v>0</v>
      </c>
      <c r="E45" s="492">
        <v>0</v>
      </c>
      <c r="F45" s="492">
        <v>0</v>
      </c>
      <c r="G45" s="492">
        <v>0</v>
      </c>
      <c r="H45" s="492">
        <v>0</v>
      </c>
      <c r="I45" s="492">
        <v>0</v>
      </c>
      <c r="J45" s="492">
        <v>0</v>
      </c>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0">
        <f t="shared" si="1"/>
        <v>0</v>
      </c>
      <c r="AC45" s="490">
        <v>0</v>
      </c>
      <c r="AD45" s="339"/>
      <c r="AE45" s="339"/>
    </row>
    <row r="46" spans="1:31" x14ac:dyDescent="0.25">
      <c r="A46" s="85" t="s">
        <v>151</v>
      </c>
      <c r="B46" s="56" t="s">
        <v>150</v>
      </c>
      <c r="C46" s="490">
        <v>0</v>
      </c>
      <c r="D46" s="490">
        <v>0</v>
      </c>
      <c r="E46" s="492">
        <v>0</v>
      </c>
      <c r="F46" s="492">
        <v>0</v>
      </c>
      <c r="G46" s="492">
        <v>0</v>
      </c>
      <c r="H46" s="492">
        <v>0</v>
      </c>
      <c r="I46" s="492">
        <v>0</v>
      </c>
      <c r="J46" s="492">
        <v>0</v>
      </c>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0">
        <f t="shared" si="1"/>
        <v>0</v>
      </c>
      <c r="AC46" s="490">
        <v>0</v>
      </c>
      <c r="AD46" s="339"/>
      <c r="AE46" s="339"/>
    </row>
    <row r="47" spans="1:31" ht="31.5" x14ac:dyDescent="0.25">
      <c r="A47" s="85" t="s">
        <v>149</v>
      </c>
      <c r="B47" s="56" t="s">
        <v>148</v>
      </c>
      <c r="C47" s="490">
        <v>0</v>
      </c>
      <c r="D47" s="490">
        <v>0</v>
      </c>
      <c r="E47" s="492">
        <v>0</v>
      </c>
      <c r="F47" s="492">
        <v>0</v>
      </c>
      <c r="G47" s="492">
        <v>0</v>
      </c>
      <c r="H47" s="492">
        <v>0</v>
      </c>
      <c r="I47" s="492">
        <v>0</v>
      </c>
      <c r="J47" s="492">
        <v>0</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0">
        <f t="shared" si="1"/>
        <v>0</v>
      </c>
      <c r="AC47" s="490">
        <v>0</v>
      </c>
      <c r="AD47" s="339"/>
      <c r="AE47" s="339"/>
    </row>
    <row r="48" spans="1:31" ht="31.5" x14ac:dyDescent="0.25">
      <c r="A48" s="85" t="s">
        <v>147</v>
      </c>
      <c r="B48" s="56" t="s">
        <v>146</v>
      </c>
      <c r="C48" s="490">
        <v>0</v>
      </c>
      <c r="D48" s="490">
        <v>0</v>
      </c>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0">
        <f t="shared" si="1"/>
        <v>0</v>
      </c>
      <c r="AC48" s="490">
        <v>0</v>
      </c>
      <c r="AD48" s="339"/>
      <c r="AE48" s="339"/>
    </row>
    <row r="49" spans="1:31" x14ac:dyDescent="0.25">
      <c r="A49" s="85" t="s">
        <v>145</v>
      </c>
      <c r="B49" s="56" t="s">
        <v>144</v>
      </c>
      <c r="C49" s="490">
        <v>0</v>
      </c>
      <c r="D49" s="490">
        <v>0</v>
      </c>
      <c r="E49" s="492">
        <v>0</v>
      </c>
      <c r="F49" s="492">
        <v>0</v>
      </c>
      <c r="G49" s="492">
        <v>0</v>
      </c>
      <c r="H49" s="492">
        <v>0</v>
      </c>
      <c r="I49" s="492">
        <v>0</v>
      </c>
      <c r="J49" s="492">
        <v>0</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0">
        <f t="shared" si="1"/>
        <v>0</v>
      </c>
      <c r="AC49" s="490">
        <v>0</v>
      </c>
      <c r="AD49" s="339"/>
      <c r="AE49" s="339"/>
    </row>
    <row r="50" spans="1:31" ht="18.75" x14ac:dyDescent="0.25">
      <c r="A50" s="85" t="s">
        <v>143</v>
      </c>
      <c r="B50" s="84" t="s">
        <v>142</v>
      </c>
      <c r="C50" s="494">
        <v>0</v>
      </c>
      <c r="D50" s="490">
        <v>0</v>
      </c>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0">
        <f t="shared" si="1"/>
        <v>0</v>
      </c>
      <c r="AC50" s="490">
        <v>0</v>
      </c>
      <c r="AD50" s="339"/>
      <c r="AE50" s="339"/>
    </row>
    <row r="51" spans="1:31" ht="35.25" customHeight="1" x14ac:dyDescent="0.25">
      <c r="A51" s="88" t="s">
        <v>60</v>
      </c>
      <c r="B51" s="87" t="s">
        <v>141</v>
      </c>
      <c r="C51" s="490">
        <v>0</v>
      </c>
      <c r="D51" s="490">
        <v>0</v>
      </c>
      <c r="E51" s="490">
        <v>0</v>
      </c>
      <c r="F51" s="490">
        <v>0</v>
      </c>
      <c r="G51" s="490">
        <v>0</v>
      </c>
      <c r="H51" s="490">
        <v>0</v>
      </c>
      <c r="I51" s="490">
        <v>0</v>
      </c>
      <c r="J51" s="490">
        <v>0</v>
      </c>
      <c r="K51" s="490">
        <v>0</v>
      </c>
      <c r="L51" s="490">
        <v>0</v>
      </c>
      <c r="M51" s="490">
        <v>0</v>
      </c>
      <c r="N51" s="490">
        <v>0</v>
      </c>
      <c r="O51" s="490">
        <v>0</v>
      </c>
      <c r="P51" s="490">
        <v>0</v>
      </c>
      <c r="Q51" s="490">
        <v>0</v>
      </c>
      <c r="R51" s="490">
        <v>0</v>
      </c>
      <c r="S51" s="490">
        <v>0</v>
      </c>
      <c r="T51" s="490">
        <v>0</v>
      </c>
      <c r="U51" s="490">
        <v>0</v>
      </c>
      <c r="V51" s="490">
        <v>0</v>
      </c>
      <c r="W51" s="490">
        <v>0</v>
      </c>
      <c r="X51" s="490">
        <v>0</v>
      </c>
      <c r="Y51" s="490">
        <v>0</v>
      </c>
      <c r="Z51" s="490">
        <v>0</v>
      </c>
      <c r="AA51" s="490">
        <v>0</v>
      </c>
      <c r="AB51" s="490">
        <f t="shared" si="1"/>
        <v>0</v>
      </c>
      <c r="AC51" s="493">
        <v>0</v>
      </c>
      <c r="AD51" s="339"/>
      <c r="AE51" s="339"/>
    </row>
    <row r="52" spans="1:31" x14ac:dyDescent="0.25">
      <c r="A52" s="85" t="s">
        <v>140</v>
      </c>
      <c r="B52" s="56" t="s">
        <v>139</v>
      </c>
      <c r="C52" s="490">
        <v>0</v>
      </c>
      <c r="D52" s="490">
        <v>0</v>
      </c>
      <c r="E52" s="492">
        <v>0</v>
      </c>
      <c r="F52" s="492">
        <v>0</v>
      </c>
      <c r="G52" s="492">
        <v>0</v>
      </c>
      <c r="H52" s="492">
        <v>0</v>
      </c>
      <c r="I52" s="492">
        <v>0</v>
      </c>
      <c r="J52" s="492">
        <v>0</v>
      </c>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90">
        <f t="shared" si="1"/>
        <v>0</v>
      </c>
      <c r="AC52" s="490">
        <v>0</v>
      </c>
      <c r="AD52" s="339"/>
      <c r="AE52" s="339"/>
    </row>
    <row r="53" spans="1:31" x14ac:dyDescent="0.25">
      <c r="A53" s="85" t="s">
        <v>138</v>
      </c>
      <c r="B53" s="56" t="s">
        <v>132</v>
      </c>
      <c r="C53" s="490">
        <v>0</v>
      </c>
      <c r="D53" s="490">
        <v>0</v>
      </c>
      <c r="E53" s="492">
        <v>0</v>
      </c>
      <c r="F53" s="492">
        <v>0</v>
      </c>
      <c r="G53" s="492">
        <v>0</v>
      </c>
      <c r="H53" s="492">
        <v>0</v>
      </c>
      <c r="I53" s="492">
        <v>0</v>
      </c>
      <c r="J53" s="492">
        <v>0</v>
      </c>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0">
        <f t="shared" si="1"/>
        <v>0</v>
      </c>
      <c r="AC53" s="490">
        <v>0</v>
      </c>
      <c r="AD53" s="339"/>
      <c r="AE53" s="339"/>
    </row>
    <row r="54" spans="1:31" x14ac:dyDescent="0.25">
      <c r="A54" s="85" t="s">
        <v>137</v>
      </c>
      <c r="B54" s="84" t="s">
        <v>131</v>
      </c>
      <c r="C54" s="494">
        <v>0</v>
      </c>
      <c r="D54" s="490">
        <v>0</v>
      </c>
      <c r="E54" s="492">
        <v>0</v>
      </c>
      <c r="F54" s="492">
        <v>0</v>
      </c>
      <c r="G54" s="492">
        <v>0</v>
      </c>
      <c r="H54" s="492">
        <v>0</v>
      </c>
      <c r="I54" s="492">
        <v>0</v>
      </c>
      <c r="J54" s="492">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0">
        <f t="shared" si="1"/>
        <v>0</v>
      </c>
      <c r="AC54" s="490">
        <v>0</v>
      </c>
      <c r="AD54" s="339"/>
      <c r="AE54" s="339"/>
    </row>
    <row r="55" spans="1:31" x14ac:dyDescent="0.25">
      <c r="A55" s="85" t="s">
        <v>136</v>
      </c>
      <c r="B55" s="84" t="s">
        <v>130</v>
      </c>
      <c r="C55" s="494">
        <v>0</v>
      </c>
      <c r="D55" s="490">
        <v>0</v>
      </c>
      <c r="E55" s="492">
        <v>0</v>
      </c>
      <c r="F55" s="492">
        <v>0</v>
      </c>
      <c r="G55" s="492">
        <v>0</v>
      </c>
      <c r="H55" s="492">
        <v>0</v>
      </c>
      <c r="I55" s="492">
        <v>0</v>
      </c>
      <c r="J55" s="492">
        <v>0</v>
      </c>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0">
        <f t="shared" si="1"/>
        <v>0</v>
      </c>
      <c r="AC55" s="490">
        <v>0</v>
      </c>
      <c r="AD55" s="339"/>
      <c r="AE55" s="339"/>
    </row>
    <row r="56" spans="1:31" x14ac:dyDescent="0.25">
      <c r="A56" s="85" t="s">
        <v>135</v>
      </c>
      <c r="B56" s="84" t="s">
        <v>129</v>
      </c>
      <c r="C56" s="494">
        <v>0</v>
      </c>
      <c r="D56" s="490">
        <v>0</v>
      </c>
      <c r="E56" s="492">
        <v>0</v>
      </c>
      <c r="F56" s="492">
        <v>0</v>
      </c>
      <c r="G56" s="492">
        <v>0</v>
      </c>
      <c r="H56" s="492">
        <v>0</v>
      </c>
      <c r="I56" s="492">
        <v>0</v>
      </c>
      <c r="J56" s="492">
        <v>0</v>
      </c>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0">
        <f t="shared" si="1"/>
        <v>0</v>
      </c>
      <c r="AC56" s="490">
        <v>0</v>
      </c>
      <c r="AD56" s="339"/>
      <c r="AE56" s="339"/>
    </row>
    <row r="57" spans="1:31" ht="18.75" x14ac:dyDescent="0.25">
      <c r="A57" s="85" t="s">
        <v>134</v>
      </c>
      <c r="B57" s="84" t="s">
        <v>128</v>
      </c>
      <c r="C57" s="494">
        <v>0</v>
      </c>
      <c r="D57" s="490">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0">
        <f t="shared" si="1"/>
        <v>0</v>
      </c>
      <c r="AC57" s="490">
        <v>0</v>
      </c>
      <c r="AD57" s="339"/>
      <c r="AE57" s="339"/>
    </row>
    <row r="58" spans="1:31" ht="36.75" customHeight="1" x14ac:dyDescent="0.25">
      <c r="A58" s="88" t="s">
        <v>59</v>
      </c>
      <c r="B58" s="112" t="s">
        <v>235</v>
      </c>
      <c r="C58" s="494">
        <v>0</v>
      </c>
      <c r="D58" s="490">
        <v>0</v>
      </c>
      <c r="E58" s="490">
        <v>0</v>
      </c>
      <c r="F58" s="490">
        <v>0</v>
      </c>
      <c r="G58" s="490">
        <v>0</v>
      </c>
      <c r="H58" s="490">
        <v>0</v>
      </c>
      <c r="I58" s="490">
        <v>0</v>
      </c>
      <c r="J58" s="490">
        <v>0</v>
      </c>
      <c r="K58" s="490">
        <v>0</v>
      </c>
      <c r="L58" s="490">
        <v>0</v>
      </c>
      <c r="M58" s="490">
        <v>0</v>
      </c>
      <c r="N58" s="490">
        <v>0</v>
      </c>
      <c r="O58" s="490">
        <v>0</v>
      </c>
      <c r="P58" s="490">
        <v>0</v>
      </c>
      <c r="Q58" s="490">
        <v>0</v>
      </c>
      <c r="R58" s="490">
        <v>0</v>
      </c>
      <c r="S58" s="490">
        <v>0</v>
      </c>
      <c r="T58" s="490">
        <v>0</v>
      </c>
      <c r="U58" s="490">
        <v>0</v>
      </c>
      <c r="V58" s="490">
        <v>0</v>
      </c>
      <c r="W58" s="490">
        <v>0</v>
      </c>
      <c r="X58" s="490">
        <v>0</v>
      </c>
      <c r="Y58" s="490">
        <v>0</v>
      </c>
      <c r="Z58" s="490">
        <v>0</v>
      </c>
      <c r="AA58" s="490">
        <v>0</v>
      </c>
      <c r="AB58" s="490">
        <f t="shared" si="1"/>
        <v>0</v>
      </c>
      <c r="AC58" s="493">
        <v>0</v>
      </c>
      <c r="AD58" s="339"/>
      <c r="AE58" s="339"/>
    </row>
    <row r="59" spans="1:31" x14ac:dyDescent="0.25">
      <c r="A59" s="88" t="s">
        <v>57</v>
      </c>
      <c r="B59" s="87" t="s">
        <v>133</v>
      </c>
      <c r="C59" s="490">
        <v>0</v>
      </c>
      <c r="D59" s="490">
        <v>0</v>
      </c>
      <c r="E59" s="490">
        <v>0</v>
      </c>
      <c r="F59" s="490">
        <v>0</v>
      </c>
      <c r="G59" s="490">
        <v>0</v>
      </c>
      <c r="H59" s="490">
        <v>0</v>
      </c>
      <c r="I59" s="490">
        <v>0</v>
      </c>
      <c r="J59" s="490">
        <v>0</v>
      </c>
      <c r="K59" s="490">
        <v>0</v>
      </c>
      <c r="L59" s="490">
        <v>0</v>
      </c>
      <c r="M59" s="490">
        <v>0</v>
      </c>
      <c r="N59" s="490">
        <v>0</v>
      </c>
      <c r="O59" s="490">
        <v>0</v>
      </c>
      <c r="P59" s="490">
        <v>0</v>
      </c>
      <c r="Q59" s="490">
        <v>0</v>
      </c>
      <c r="R59" s="490">
        <v>0</v>
      </c>
      <c r="S59" s="490">
        <v>0</v>
      </c>
      <c r="T59" s="490">
        <v>0</v>
      </c>
      <c r="U59" s="490">
        <v>0</v>
      </c>
      <c r="V59" s="490">
        <v>0</v>
      </c>
      <c r="W59" s="490">
        <v>0</v>
      </c>
      <c r="X59" s="490">
        <v>0</v>
      </c>
      <c r="Y59" s="490">
        <v>0</v>
      </c>
      <c r="Z59" s="490">
        <v>0</v>
      </c>
      <c r="AA59" s="490">
        <v>0</v>
      </c>
      <c r="AB59" s="490">
        <f t="shared" si="1"/>
        <v>0</v>
      </c>
      <c r="AC59" s="493">
        <v>0</v>
      </c>
      <c r="AD59" s="339"/>
      <c r="AE59" s="339"/>
    </row>
    <row r="60" spans="1:31" x14ac:dyDescent="0.25">
      <c r="A60" s="85" t="s">
        <v>229</v>
      </c>
      <c r="B60" s="86" t="s">
        <v>154</v>
      </c>
      <c r="C60" s="495">
        <v>0</v>
      </c>
      <c r="D60" s="490">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0">
        <f t="shared" si="1"/>
        <v>0</v>
      </c>
      <c r="AC60" s="490">
        <v>0</v>
      </c>
      <c r="AD60" s="339"/>
      <c r="AE60" s="339"/>
    </row>
    <row r="61" spans="1:31" x14ac:dyDescent="0.25">
      <c r="A61" s="85" t="s">
        <v>230</v>
      </c>
      <c r="B61" s="86" t="s">
        <v>152</v>
      </c>
      <c r="C61" s="495">
        <v>0</v>
      </c>
      <c r="D61" s="490">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0">
        <f t="shared" si="1"/>
        <v>0</v>
      </c>
      <c r="AC61" s="490">
        <v>0</v>
      </c>
      <c r="AD61" s="339"/>
      <c r="AE61" s="339"/>
    </row>
    <row r="62" spans="1:31" x14ac:dyDescent="0.25">
      <c r="A62" s="85" t="s">
        <v>231</v>
      </c>
      <c r="B62" s="86" t="s">
        <v>150</v>
      </c>
      <c r="C62" s="495">
        <v>0</v>
      </c>
      <c r="D62" s="490">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0">
        <f t="shared" si="1"/>
        <v>0</v>
      </c>
      <c r="AC62" s="490">
        <v>0</v>
      </c>
      <c r="AD62" s="339"/>
      <c r="AE62" s="339"/>
    </row>
    <row r="63" spans="1:31" x14ac:dyDescent="0.25">
      <c r="A63" s="85" t="s">
        <v>232</v>
      </c>
      <c r="B63" s="86" t="s">
        <v>234</v>
      </c>
      <c r="C63" s="495">
        <v>0</v>
      </c>
      <c r="D63" s="490">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0">
        <f t="shared" si="1"/>
        <v>0</v>
      </c>
      <c r="AC63" s="490">
        <v>0</v>
      </c>
      <c r="AD63" s="339"/>
      <c r="AE63" s="339"/>
    </row>
    <row r="64" spans="1:31" ht="18.75" x14ac:dyDescent="0.25">
      <c r="A64" s="85" t="s">
        <v>233</v>
      </c>
      <c r="B64" s="84" t="s">
        <v>128</v>
      </c>
      <c r="C64" s="494">
        <v>0</v>
      </c>
      <c r="D64" s="490">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0">
        <f t="shared" si="1"/>
        <v>0</v>
      </c>
      <c r="AC64" s="490">
        <v>0</v>
      </c>
      <c r="AD64" s="339"/>
      <c r="AE64" s="339"/>
    </row>
    <row r="65" spans="1:31"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row>
    <row r="66" spans="1:31" ht="54" customHeight="1" x14ac:dyDescent="0.25">
      <c r="A66" s="72"/>
      <c r="B66" s="441"/>
      <c r="C66" s="441"/>
      <c r="D66" s="441"/>
      <c r="E66" s="441"/>
      <c r="F66" s="441"/>
      <c r="G66" s="441"/>
      <c r="H66" s="441"/>
      <c r="I66" s="441"/>
      <c r="J66" s="76"/>
      <c r="K66" s="76"/>
      <c r="L66" s="80"/>
      <c r="M66" s="80"/>
      <c r="N66" s="80"/>
      <c r="O66" s="80"/>
      <c r="P66" s="80"/>
      <c r="Q66" s="80"/>
      <c r="R66" s="80"/>
      <c r="S66" s="80"/>
      <c r="T66" s="80"/>
      <c r="U66" s="80"/>
      <c r="V66" s="80"/>
      <c r="W66" s="80"/>
      <c r="X66" s="80"/>
      <c r="Y66" s="80"/>
      <c r="Z66" s="80"/>
      <c r="AA66" s="80"/>
      <c r="AB66" s="80"/>
      <c r="AC66" s="80"/>
      <c r="AD66" s="80"/>
      <c r="AE66" s="80"/>
    </row>
    <row r="67" spans="1:31"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row>
    <row r="68" spans="1:31" ht="50.25" customHeight="1" x14ac:dyDescent="0.25">
      <c r="A68" s="72"/>
      <c r="B68" s="442"/>
      <c r="C68" s="442"/>
      <c r="D68" s="442"/>
      <c r="E68" s="442"/>
      <c r="F68" s="442"/>
      <c r="G68" s="442"/>
      <c r="H68" s="442"/>
      <c r="I68" s="442"/>
      <c r="J68" s="77"/>
      <c r="K68" s="77"/>
      <c r="L68" s="72"/>
      <c r="M68" s="72"/>
      <c r="N68" s="72"/>
      <c r="O68" s="72"/>
      <c r="P68" s="72"/>
      <c r="Q68" s="72"/>
      <c r="R68" s="72"/>
      <c r="S68" s="72"/>
      <c r="T68" s="72"/>
      <c r="U68" s="72"/>
      <c r="V68" s="72"/>
      <c r="W68" s="72"/>
      <c r="X68" s="72"/>
      <c r="Y68" s="72"/>
      <c r="Z68" s="72"/>
      <c r="AA68" s="72"/>
      <c r="AB68" s="72"/>
      <c r="AC68" s="72"/>
      <c r="AD68" s="72"/>
      <c r="AE68" s="72"/>
    </row>
    <row r="69" spans="1:31"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row>
    <row r="70" spans="1:31" ht="36.75" customHeight="1" x14ac:dyDescent="0.25">
      <c r="A70" s="72"/>
      <c r="B70" s="441"/>
      <c r="C70" s="441"/>
      <c r="D70" s="441"/>
      <c r="E70" s="441"/>
      <c r="F70" s="441"/>
      <c r="G70" s="441"/>
      <c r="H70" s="441"/>
      <c r="I70" s="441"/>
      <c r="J70" s="76"/>
      <c r="K70" s="76"/>
      <c r="L70" s="72"/>
      <c r="M70" s="72"/>
      <c r="N70" s="72"/>
      <c r="O70" s="72"/>
      <c r="P70" s="72"/>
      <c r="Q70" s="72"/>
      <c r="R70" s="72"/>
      <c r="S70" s="72"/>
      <c r="T70" s="72"/>
      <c r="U70" s="72"/>
      <c r="V70" s="72"/>
      <c r="W70" s="72"/>
      <c r="X70" s="72"/>
      <c r="Y70" s="72"/>
      <c r="Z70" s="72"/>
      <c r="AA70" s="72"/>
      <c r="AB70" s="72"/>
      <c r="AC70" s="72"/>
      <c r="AD70" s="72"/>
      <c r="AE70" s="72"/>
    </row>
    <row r="71" spans="1:31"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row>
    <row r="72" spans="1:31" ht="51" customHeight="1" x14ac:dyDescent="0.25">
      <c r="A72" s="72"/>
      <c r="B72" s="441"/>
      <c r="C72" s="441"/>
      <c r="D72" s="441"/>
      <c r="E72" s="441"/>
      <c r="F72" s="441"/>
      <c r="G72" s="441"/>
      <c r="H72" s="441"/>
      <c r="I72" s="441"/>
      <c r="J72" s="76"/>
      <c r="K72" s="76"/>
      <c r="L72" s="72"/>
      <c r="M72" s="72"/>
      <c r="N72" s="78"/>
      <c r="O72" s="72"/>
      <c r="P72" s="72"/>
      <c r="Q72" s="72"/>
      <c r="R72" s="72"/>
      <c r="S72" s="72"/>
      <c r="T72" s="72"/>
      <c r="U72" s="72"/>
      <c r="V72" s="72"/>
      <c r="W72" s="72"/>
      <c r="X72" s="72"/>
      <c r="Y72" s="72"/>
      <c r="Z72" s="72"/>
      <c r="AA72" s="72"/>
      <c r="AB72" s="72"/>
      <c r="AC72" s="72"/>
      <c r="AD72" s="72"/>
      <c r="AE72" s="72"/>
    </row>
    <row r="73" spans="1:31" ht="32.25" customHeight="1" x14ac:dyDescent="0.25">
      <c r="A73" s="72"/>
      <c r="B73" s="442"/>
      <c r="C73" s="442"/>
      <c r="D73" s="442"/>
      <c r="E73" s="442"/>
      <c r="F73" s="442"/>
      <c r="G73" s="442"/>
      <c r="H73" s="442"/>
      <c r="I73" s="442"/>
      <c r="J73" s="77"/>
      <c r="K73" s="77"/>
      <c r="L73" s="72"/>
      <c r="M73" s="72"/>
      <c r="N73" s="72"/>
      <c r="O73" s="72"/>
      <c r="P73" s="72"/>
      <c r="Q73" s="72"/>
      <c r="R73" s="72"/>
      <c r="S73" s="72"/>
      <c r="T73" s="72"/>
      <c r="U73" s="72"/>
      <c r="V73" s="72"/>
      <c r="W73" s="72"/>
      <c r="X73" s="72"/>
      <c r="Y73" s="72"/>
      <c r="Z73" s="72"/>
      <c r="AA73" s="72"/>
      <c r="AB73" s="72"/>
      <c r="AC73" s="72"/>
      <c r="AD73" s="72"/>
      <c r="AE73" s="72"/>
    </row>
    <row r="74" spans="1:31" ht="51.75" customHeight="1" x14ac:dyDescent="0.25">
      <c r="A74" s="72"/>
      <c r="B74" s="441"/>
      <c r="C74" s="441"/>
      <c r="D74" s="441"/>
      <c r="E74" s="441"/>
      <c r="F74" s="441"/>
      <c r="G74" s="441"/>
      <c r="H74" s="441"/>
      <c r="I74" s="441"/>
      <c r="J74" s="76"/>
      <c r="K74" s="76"/>
      <c r="L74" s="72"/>
      <c r="M74" s="72"/>
      <c r="N74" s="72"/>
      <c r="O74" s="72"/>
      <c r="P74" s="72"/>
      <c r="Q74" s="72"/>
      <c r="R74" s="72"/>
      <c r="S74" s="72"/>
      <c r="T74" s="72"/>
      <c r="U74" s="72"/>
      <c r="V74" s="72"/>
      <c r="W74" s="72"/>
      <c r="X74" s="72"/>
      <c r="Y74" s="72"/>
      <c r="Z74" s="72"/>
      <c r="AA74" s="72"/>
      <c r="AB74" s="72"/>
      <c r="AC74" s="72"/>
      <c r="AD74" s="72"/>
      <c r="AE74" s="72"/>
    </row>
    <row r="75" spans="1:31" ht="21.75" customHeight="1" x14ac:dyDescent="0.25">
      <c r="A75" s="72"/>
      <c r="B75" s="439"/>
      <c r="C75" s="439"/>
      <c r="D75" s="439"/>
      <c r="E75" s="439"/>
      <c r="F75" s="439"/>
      <c r="G75" s="439"/>
      <c r="H75" s="439"/>
      <c r="I75" s="439"/>
      <c r="J75" s="75"/>
      <c r="K75" s="75"/>
      <c r="L75" s="74"/>
      <c r="M75" s="74"/>
      <c r="N75" s="72"/>
      <c r="O75" s="72"/>
      <c r="P75" s="72"/>
      <c r="Q75" s="72"/>
      <c r="R75" s="72"/>
      <c r="S75" s="72"/>
      <c r="T75" s="72"/>
      <c r="U75" s="72"/>
      <c r="V75" s="72"/>
      <c r="W75" s="72"/>
      <c r="X75" s="72"/>
      <c r="Y75" s="72"/>
      <c r="Z75" s="72"/>
      <c r="AA75" s="72"/>
      <c r="AB75" s="72"/>
      <c r="AC75" s="72"/>
      <c r="AD75" s="72"/>
      <c r="AE75" s="72"/>
    </row>
    <row r="76" spans="1:31"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row>
    <row r="77" spans="1:31" ht="18.75" customHeight="1" x14ac:dyDescent="0.25">
      <c r="A77" s="72"/>
      <c r="B77" s="440"/>
      <c r="C77" s="440"/>
      <c r="D77" s="440"/>
      <c r="E77" s="440"/>
      <c r="F77" s="440"/>
      <c r="G77" s="440"/>
      <c r="H77" s="440"/>
      <c r="I77" s="440"/>
      <c r="J77" s="73"/>
      <c r="K77" s="73"/>
      <c r="L77" s="72"/>
      <c r="M77" s="72"/>
      <c r="N77" s="72"/>
      <c r="O77" s="72"/>
      <c r="P77" s="72"/>
      <c r="Q77" s="72"/>
      <c r="R77" s="72"/>
      <c r="S77" s="72"/>
      <c r="T77" s="72"/>
      <c r="U77" s="72"/>
      <c r="V77" s="72"/>
      <c r="W77" s="72"/>
      <c r="X77" s="72"/>
      <c r="Y77" s="72"/>
      <c r="Z77" s="72"/>
      <c r="AA77" s="72"/>
      <c r="AB77" s="72"/>
      <c r="AC77" s="72"/>
      <c r="AD77" s="72"/>
      <c r="AE77" s="72"/>
    </row>
    <row r="78" spans="1:31"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row>
    <row r="79" spans="1:31"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row>
    <row r="80" spans="1:31"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0">
    <mergeCell ref="X20:AA20"/>
    <mergeCell ref="T20:W20"/>
    <mergeCell ref="T21:U21"/>
    <mergeCell ref="V21:W21"/>
    <mergeCell ref="X21:Y21"/>
    <mergeCell ref="Z21:AA21"/>
    <mergeCell ref="AB20:AC21"/>
    <mergeCell ref="AD20:AE21"/>
    <mergeCell ref="A4:AE4"/>
    <mergeCell ref="A12:AE12"/>
    <mergeCell ref="A9:AE9"/>
    <mergeCell ref="A11:AE11"/>
    <mergeCell ref="A8:AE8"/>
    <mergeCell ref="A6:AE6"/>
    <mergeCell ref="A14:AE14"/>
    <mergeCell ref="C20:D21"/>
    <mergeCell ref="A16:AE16"/>
    <mergeCell ref="A15:AE15"/>
    <mergeCell ref="A20:A22"/>
    <mergeCell ref="E20:F21"/>
    <mergeCell ref="A18:AE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x14ac:dyDescent="0.25">
      <c r="A12" s="370" t="str">
        <f>'1. паспорт местоположение'!A12:C12</f>
        <v>F_2004</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x14ac:dyDescent="0.25">
      <c r="A15" s="370" t="str">
        <f>'1. паспорт местоположение'!A15</f>
        <v>Реконструкция ВЛ 15 кВ №15-150 (инв.№5114683), Зеленоградский район, п. Вербное</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68" t="s">
        <v>522</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6" customFormat="1" ht="58.5" customHeight="1" x14ac:dyDescent="0.25">
      <c r="A22" s="459" t="s">
        <v>53</v>
      </c>
      <c r="B22" s="470" t="s">
        <v>25</v>
      </c>
      <c r="C22" s="459" t="s">
        <v>52</v>
      </c>
      <c r="D22" s="459" t="s">
        <v>51</v>
      </c>
      <c r="E22" s="473" t="s">
        <v>533</v>
      </c>
      <c r="F22" s="474"/>
      <c r="G22" s="474"/>
      <c r="H22" s="474"/>
      <c r="I22" s="474"/>
      <c r="J22" s="474"/>
      <c r="K22" s="474"/>
      <c r="L22" s="475"/>
      <c r="M22" s="459" t="s">
        <v>50</v>
      </c>
      <c r="N22" s="459" t="s">
        <v>49</v>
      </c>
      <c r="O22" s="459" t="s">
        <v>48</v>
      </c>
      <c r="P22" s="454" t="s">
        <v>265</v>
      </c>
      <c r="Q22" s="454" t="s">
        <v>47</v>
      </c>
      <c r="R22" s="454" t="s">
        <v>46</v>
      </c>
      <c r="S22" s="454" t="s">
        <v>45</v>
      </c>
      <c r="T22" s="454"/>
      <c r="U22" s="476" t="s">
        <v>44</v>
      </c>
      <c r="V22" s="476" t="s">
        <v>43</v>
      </c>
      <c r="W22" s="454" t="s">
        <v>42</v>
      </c>
      <c r="X22" s="454" t="s">
        <v>41</v>
      </c>
      <c r="Y22" s="454" t="s">
        <v>40</v>
      </c>
      <c r="Z22" s="461" t="s">
        <v>39</v>
      </c>
      <c r="AA22" s="454" t="s">
        <v>38</v>
      </c>
      <c r="AB22" s="454" t="s">
        <v>37</v>
      </c>
      <c r="AC22" s="454" t="s">
        <v>36</v>
      </c>
      <c r="AD22" s="454" t="s">
        <v>35</v>
      </c>
      <c r="AE22" s="454" t="s">
        <v>34</v>
      </c>
      <c r="AF22" s="454" t="s">
        <v>33</v>
      </c>
      <c r="AG22" s="454"/>
      <c r="AH22" s="454"/>
      <c r="AI22" s="454"/>
      <c r="AJ22" s="454"/>
      <c r="AK22" s="454"/>
      <c r="AL22" s="454" t="s">
        <v>32</v>
      </c>
      <c r="AM22" s="454"/>
      <c r="AN22" s="454"/>
      <c r="AO22" s="454"/>
      <c r="AP22" s="454" t="s">
        <v>31</v>
      </c>
      <c r="AQ22" s="454"/>
      <c r="AR22" s="454" t="s">
        <v>30</v>
      </c>
      <c r="AS22" s="454" t="s">
        <v>29</v>
      </c>
      <c r="AT22" s="454" t="s">
        <v>28</v>
      </c>
      <c r="AU22" s="454" t="s">
        <v>27</v>
      </c>
      <c r="AV22" s="462" t="s">
        <v>26</v>
      </c>
    </row>
    <row r="23" spans="1:48" s="26" customFormat="1" ht="64.5" customHeight="1" x14ac:dyDescent="0.25">
      <c r="A23" s="469"/>
      <c r="B23" s="471"/>
      <c r="C23" s="469"/>
      <c r="D23" s="469"/>
      <c r="E23" s="464" t="s">
        <v>24</v>
      </c>
      <c r="F23" s="455" t="s">
        <v>132</v>
      </c>
      <c r="G23" s="455" t="s">
        <v>131</v>
      </c>
      <c r="H23" s="455" t="s">
        <v>130</v>
      </c>
      <c r="I23" s="457" t="s">
        <v>443</v>
      </c>
      <c r="J23" s="457" t="s">
        <v>444</v>
      </c>
      <c r="K23" s="457" t="s">
        <v>445</v>
      </c>
      <c r="L23" s="455" t="s">
        <v>80</v>
      </c>
      <c r="M23" s="469"/>
      <c r="N23" s="469"/>
      <c r="O23" s="469"/>
      <c r="P23" s="454"/>
      <c r="Q23" s="454"/>
      <c r="R23" s="454"/>
      <c r="S23" s="466" t="s">
        <v>3</v>
      </c>
      <c r="T23" s="466" t="s">
        <v>12</v>
      </c>
      <c r="U23" s="476"/>
      <c r="V23" s="476"/>
      <c r="W23" s="454"/>
      <c r="X23" s="454"/>
      <c r="Y23" s="454"/>
      <c r="Z23" s="454"/>
      <c r="AA23" s="454"/>
      <c r="AB23" s="454"/>
      <c r="AC23" s="454"/>
      <c r="AD23" s="454"/>
      <c r="AE23" s="454"/>
      <c r="AF23" s="454" t="s">
        <v>23</v>
      </c>
      <c r="AG23" s="454"/>
      <c r="AH23" s="454" t="s">
        <v>22</v>
      </c>
      <c r="AI23" s="454"/>
      <c r="AJ23" s="459" t="s">
        <v>21</v>
      </c>
      <c r="AK23" s="459" t="s">
        <v>20</v>
      </c>
      <c r="AL23" s="459" t="s">
        <v>19</v>
      </c>
      <c r="AM23" s="459" t="s">
        <v>18</v>
      </c>
      <c r="AN23" s="459" t="s">
        <v>17</v>
      </c>
      <c r="AO23" s="459" t="s">
        <v>16</v>
      </c>
      <c r="AP23" s="459" t="s">
        <v>15</v>
      </c>
      <c r="AQ23" s="477" t="s">
        <v>12</v>
      </c>
      <c r="AR23" s="454"/>
      <c r="AS23" s="454"/>
      <c r="AT23" s="454"/>
      <c r="AU23" s="454"/>
      <c r="AV23" s="463"/>
    </row>
    <row r="24" spans="1:48" s="26" customFormat="1" ht="96.75" customHeight="1" x14ac:dyDescent="0.25">
      <c r="A24" s="460"/>
      <c r="B24" s="472"/>
      <c r="C24" s="460"/>
      <c r="D24" s="460"/>
      <c r="E24" s="465"/>
      <c r="F24" s="456"/>
      <c r="G24" s="456"/>
      <c r="H24" s="456"/>
      <c r="I24" s="458"/>
      <c r="J24" s="458"/>
      <c r="K24" s="458"/>
      <c r="L24" s="456"/>
      <c r="M24" s="460"/>
      <c r="N24" s="460"/>
      <c r="O24" s="460"/>
      <c r="P24" s="454"/>
      <c r="Q24" s="454"/>
      <c r="R24" s="454"/>
      <c r="S24" s="467"/>
      <c r="T24" s="467"/>
      <c r="U24" s="476"/>
      <c r="V24" s="476"/>
      <c r="W24" s="454"/>
      <c r="X24" s="454"/>
      <c r="Y24" s="454"/>
      <c r="Z24" s="454"/>
      <c r="AA24" s="454"/>
      <c r="AB24" s="454"/>
      <c r="AC24" s="454"/>
      <c r="AD24" s="454"/>
      <c r="AE24" s="454"/>
      <c r="AF24" s="167" t="s">
        <v>14</v>
      </c>
      <c r="AG24" s="167" t="s">
        <v>13</v>
      </c>
      <c r="AH24" s="168" t="s">
        <v>3</v>
      </c>
      <c r="AI24" s="168" t="s">
        <v>12</v>
      </c>
      <c r="AJ24" s="460"/>
      <c r="AK24" s="460"/>
      <c r="AL24" s="460"/>
      <c r="AM24" s="460"/>
      <c r="AN24" s="460"/>
      <c r="AO24" s="460"/>
      <c r="AP24" s="460"/>
      <c r="AQ24" s="478"/>
      <c r="AR24" s="454"/>
      <c r="AS24" s="454"/>
      <c r="AT24" s="454"/>
      <c r="AU24" s="454"/>
      <c r="AV24" s="46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69</v>
      </c>
    </row>
    <row r="2" spans="1:8" ht="18.75" x14ac:dyDescent="0.3">
      <c r="B2" s="15" t="s">
        <v>11</v>
      </c>
    </row>
    <row r="3" spans="1:8" ht="18.75" x14ac:dyDescent="0.3">
      <c r="B3" s="15" t="s">
        <v>541</v>
      </c>
    </row>
    <row r="4" spans="1:8" x14ac:dyDescent="0.25">
      <c r="B4" s="49"/>
    </row>
    <row r="5" spans="1:8" ht="18.75" x14ac:dyDescent="0.3">
      <c r="A5" s="486" t="str">
        <f>'[4]1. паспорт местоположение'!A5:C5</f>
        <v>Год раскрытия информации: 2016 год</v>
      </c>
      <c r="B5" s="486"/>
      <c r="C5" s="96"/>
      <c r="D5" s="96"/>
      <c r="E5" s="96"/>
      <c r="F5" s="96"/>
      <c r="G5" s="96"/>
      <c r="H5" s="96"/>
    </row>
    <row r="6" spans="1:8" ht="18.75" x14ac:dyDescent="0.3">
      <c r="A6" s="349"/>
      <c r="B6" s="349"/>
      <c r="C6" s="349"/>
      <c r="D6" s="349"/>
      <c r="E6" s="349"/>
      <c r="F6" s="349"/>
      <c r="G6" s="349"/>
      <c r="H6" s="349"/>
    </row>
    <row r="7" spans="1:8" ht="18.75" x14ac:dyDescent="0.25">
      <c r="A7" s="365" t="s">
        <v>10</v>
      </c>
      <c r="B7" s="365"/>
      <c r="C7" s="174"/>
      <c r="D7" s="174"/>
      <c r="E7" s="174"/>
      <c r="F7" s="174"/>
      <c r="G7" s="174"/>
      <c r="H7" s="174"/>
    </row>
    <row r="8" spans="1:8" ht="18.75" x14ac:dyDescent="0.25">
      <c r="A8" s="174"/>
      <c r="B8" s="174"/>
      <c r="C8" s="174"/>
      <c r="D8" s="174"/>
      <c r="E8" s="174"/>
      <c r="F8" s="174"/>
      <c r="G8" s="174"/>
      <c r="H8" s="174"/>
    </row>
    <row r="9" spans="1:8" x14ac:dyDescent="0.25">
      <c r="A9" s="370" t="str">
        <f>'1. паспорт местоположение'!A9:C9</f>
        <v>Акционерное общество "Янтарьэнерго" ДЗО  ПАО "Россети"</v>
      </c>
      <c r="B9" s="370"/>
      <c r="C9" s="191"/>
      <c r="D9" s="191"/>
      <c r="E9" s="191"/>
      <c r="F9" s="191"/>
      <c r="G9" s="191"/>
      <c r="H9" s="191"/>
    </row>
    <row r="10" spans="1:8" x14ac:dyDescent="0.25">
      <c r="A10" s="362" t="s">
        <v>9</v>
      </c>
      <c r="B10" s="362"/>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70" t="str">
        <f>'1. паспорт местоположение'!A12:C12</f>
        <v>F_2004</v>
      </c>
      <c r="B12" s="370"/>
      <c r="C12" s="191"/>
      <c r="D12" s="191"/>
      <c r="E12" s="191"/>
      <c r="F12" s="191"/>
      <c r="G12" s="191"/>
      <c r="H12" s="191"/>
    </row>
    <row r="13" spans="1:8" x14ac:dyDescent="0.25">
      <c r="A13" s="362" t="s">
        <v>8</v>
      </c>
      <c r="B13" s="362"/>
      <c r="C13" s="176"/>
      <c r="D13" s="176"/>
      <c r="E13" s="176"/>
      <c r="F13" s="176"/>
      <c r="G13" s="176"/>
      <c r="H13" s="176"/>
    </row>
    <row r="14" spans="1:8" ht="18.75" x14ac:dyDescent="0.25">
      <c r="A14" s="11"/>
      <c r="B14" s="11"/>
      <c r="C14" s="11"/>
      <c r="D14" s="11"/>
      <c r="E14" s="11"/>
      <c r="F14" s="11"/>
      <c r="G14" s="11"/>
      <c r="H14" s="11"/>
    </row>
    <row r="15" spans="1:8" ht="39" customHeight="1" x14ac:dyDescent="0.25">
      <c r="A15" s="482" t="str">
        <f>'1. паспорт местоположение'!A15:C15</f>
        <v>Реконструкция ВЛ 15 кВ №15-150 (инв.№5114683), Зеленоградский район, п. Вербное</v>
      </c>
      <c r="B15" s="483"/>
      <c r="C15" s="191"/>
      <c r="D15" s="191"/>
      <c r="E15" s="191"/>
      <c r="F15" s="191"/>
      <c r="G15" s="191"/>
      <c r="H15" s="191"/>
    </row>
    <row r="16" spans="1:8" x14ac:dyDescent="0.25">
      <c r="A16" s="362" t="s">
        <v>7</v>
      </c>
      <c r="B16" s="362"/>
      <c r="C16" s="176"/>
      <c r="D16" s="176"/>
      <c r="E16" s="176"/>
      <c r="F16" s="176"/>
      <c r="G16" s="176"/>
      <c r="H16" s="176"/>
    </row>
    <row r="17" spans="1:2" x14ac:dyDescent="0.25">
      <c r="B17" s="138"/>
    </row>
    <row r="18" spans="1:2" ht="33.75" customHeight="1" x14ac:dyDescent="0.25">
      <c r="A18" s="484" t="s">
        <v>523</v>
      </c>
      <c r="B18" s="485"/>
    </row>
    <row r="19" spans="1:2" x14ac:dyDescent="0.25">
      <c r="B19" s="49"/>
    </row>
    <row r="20" spans="1:2" ht="16.5" thickBot="1" x14ac:dyDescent="0.3">
      <c r="B20" s="139"/>
    </row>
    <row r="21" spans="1:2" ht="47.45" customHeight="1" thickBot="1" x14ac:dyDescent="0.3">
      <c r="A21" s="140" t="s">
        <v>390</v>
      </c>
      <c r="B21" s="340" t="str">
        <f>A15</f>
        <v>Реконструкция ВЛ 15 кВ №15-150 (инв.№5114683), Зеленоградский район, п. Вербное</v>
      </c>
    </row>
    <row r="22" spans="1:2" ht="16.5" thickBot="1" x14ac:dyDescent="0.3">
      <c r="A22" s="140" t="s">
        <v>391</v>
      </c>
      <c r="B22" s="141" t="str">
        <f>'1. паспорт местоположение'!C27</f>
        <v>Зеленоградский район</v>
      </c>
    </row>
    <row r="23" spans="1:2" ht="16.5" thickBot="1" x14ac:dyDescent="0.3">
      <c r="A23" s="140" t="s">
        <v>356</v>
      </c>
      <c r="B23" s="142" t="s">
        <v>691</v>
      </c>
    </row>
    <row r="24" spans="1:2" ht="16.5" thickBot="1" x14ac:dyDescent="0.3">
      <c r="A24" s="140" t="s">
        <v>392</v>
      </c>
      <c r="B24" s="142" t="s">
        <v>692</v>
      </c>
    </row>
    <row r="25" spans="1:2" ht="16.5" thickBot="1" x14ac:dyDescent="0.3">
      <c r="A25" s="143" t="s">
        <v>393</v>
      </c>
      <c r="B25" s="141" t="s">
        <v>394</v>
      </c>
    </row>
    <row r="26" spans="1:2" ht="16.5" thickBot="1" x14ac:dyDescent="0.3">
      <c r="A26" s="144" t="s">
        <v>395</v>
      </c>
      <c r="B26" s="145" t="s">
        <v>684</v>
      </c>
    </row>
    <row r="27" spans="1:2" ht="29.25" thickBot="1" x14ac:dyDescent="0.3">
      <c r="A27" s="152" t="s">
        <v>700</v>
      </c>
      <c r="B27" s="341">
        <f>4959230*1.18/1000000</f>
        <v>5.8518913999999995</v>
      </c>
    </row>
    <row r="28" spans="1:2" ht="16.5" thickBot="1" x14ac:dyDescent="0.3">
      <c r="A28" s="147" t="s">
        <v>396</v>
      </c>
      <c r="B28" s="147" t="s">
        <v>683</v>
      </c>
    </row>
    <row r="29" spans="1:2" ht="29.25" thickBot="1" x14ac:dyDescent="0.3">
      <c r="A29" s="153" t="s">
        <v>397</v>
      </c>
      <c r="B29" s="147"/>
    </row>
    <row r="30" spans="1:2" ht="29.25" thickBot="1" x14ac:dyDescent="0.3">
      <c r="A30" s="153" t="s">
        <v>398</v>
      </c>
      <c r="B30" s="351">
        <f>B32+B41+B58</f>
        <v>0.63031899999999996</v>
      </c>
    </row>
    <row r="31" spans="1:2" ht="16.5" thickBot="1" x14ac:dyDescent="0.3">
      <c r="A31" s="147" t="s">
        <v>399</v>
      </c>
      <c r="B31" s="351"/>
    </row>
    <row r="32" spans="1:2" ht="29.25" thickBot="1" x14ac:dyDescent="0.3">
      <c r="A32" s="153" t="s">
        <v>400</v>
      </c>
      <c r="B32" s="351">
        <f>B33+B37</f>
        <v>0</v>
      </c>
    </row>
    <row r="33" spans="1:3" s="354" customFormat="1" ht="16.5" thickBot="1" x14ac:dyDescent="0.3">
      <c r="A33" s="352" t="s">
        <v>401</v>
      </c>
      <c r="B33" s="353">
        <v>0</v>
      </c>
    </row>
    <row r="34" spans="1:3" ht="16.5" thickBot="1" x14ac:dyDescent="0.3">
      <c r="A34" s="147" t="s">
        <v>402</v>
      </c>
      <c r="B34" s="355">
        <f>B33/$B$27</f>
        <v>0</v>
      </c>
    </row>
    <row r="35" spans="1:3" ht="16.5" thickBot="1" x14ac:dyDescent="0.3">
      <c r="A35" s="147" t="s">
        <v>403</v>
      </c>
      <c r="B35" s="351">
        <v>0</v>
      </c>
      <c r="C35" s="137">
        <v>1</v>
      </c>
    </row>
    <row r="36" spans="1:3" ht="16.5" thickBot="1" x14ac:dyDescent="0.3">
      <c r="A36" s="147" t="s">
        <v>404</v>
      </c>
      <c r="B36" s="351">
        <v>0</v>
      </c>
      <c r="C36" s="137">
        <v>2</v>
      </c>
    </row>
    <row r="37" spans="1:3" s="354" customFormat="1" ht="16.5" thickBot="1" x14ac:dyDescent="0.3">
      <c r="A37" s="352" t="s">
        <v>401</v>
      </c>
      <c r="B37" s="353">
        <v>0</v>
      </c>
    </row>
    <row r="38" spans="1:3" ht="16.5" thickBot="1" x14ac:dyDescent="0.3">
      <c r="A38" s="147" t="s">
        <v>402</v>
      </c>
      <c r="B38" s="355">
        <f>B37/$B$27</f>
        <v>0</v>
      </c>
    </row>
    <row r="39" spans="1:3" ht="16.5" thickBot="1" x14ac:dyDescent="0.3">
      <c r="A39" s="147" t="s">
        <v>403</v>
      </c>
      <c r="B39" s="351">
        <v>0</v>
      </c>
      <c r="C39" s="137">
        <v>1</v>
      </c>
    </row>
    <row r="40" spans="1:3" ht="16.5" thickBot="1" x14ac:dyDescent="0.3">
      <c r="A40" s="147" t="s">
        <v>404</v>
      </c>
      <c r="B40" s="351">
        <v>0</v>
      </c>
      <c r="C40" s="137">
        <v>2</v>
      </c>
    </row>
    <row r="41" spans="1:3" ht="29.25" thickBot="1" x14ac:dyDescent="0.3">
      <c r="A41" s="153" t="s">
        <v>405</v>
      </c>
      <c r="B41" s="351">
        <f>B42+B46+B50+B54</f>
        <v>0</v>
      </c>
    </row>
    <row r="42" spans="1:3" s="354" customFormat="1" ht="16.5" thickBot="1" x14ac:dyDescent="0.3">
      <c r="A42" s="352" t="s">
        <v>401</v>
      </c>
      <c r="B42" s="353">
        <v>0</v>
      </c>
    </row>
    <row r="43" spans="1:3" ht="16.5" thickBot="1" x14ac:dyDescent="0.3">
      <c r="A43" s="147" t="s">
        <v>402</v>
      </c>
      <c r="B43" s="355">
        <f>B42/$B$27</f>
        <v>0</v>
      </c>
    </row>
    <row r="44" spans="1:3" ht="16.5" thickBot="1" x14ac:dyDescent="0.3">
      <c r="A44" s="147" t="s">
        <v>403</v>
      </c>
      <c r="B44" s="351">
        <v>0</v>
      </c>
      <c r="C44" s="137">
        <v>1</v>
      </c>
    </row>
    <row r="45" spans="1:3" ht="16.5" thickBot="1" x14ac:dyDescent="0.3">
      <c r="A45" s="147" t="s">
        <v>404</v>
      </c>
      <c r="B45" s="351">
        <v>0</v>
      </c>
      <c r="C45" s="137">
        <v>2</v>
      </c>
    </row>
    <row r="46" spans="1:3" s="354" customFormat="1" ht="16.5" thickBot="1" x14ac:dyDescent="0.3">
      <c r="A46" s="352" t="s">
        <v>401</v>
      </c>
      <c r="B46" s="353">
        <v>0</v>
      </c>
    </row>
    <row r="47" spans="1:3" ht="16.5" thickBot="1" x14ac:dyDescent="0.3">
      <c r="A47" s="147" t="s">
        <v>402</v>
      </c>
      <c r="B47" s="355">
        <f>B46/$B$27</f>
        <v>0</v>
      </c>
    </row>
    <row r="48" spans="1:3" ht="16.5" thickBot="1" x14ac:dyDescent="0.3">
      <c r="A48" s="147" t="s">
        <v>403</v>
      </c>
      <c r="B48" s="351">
        <v>0</v>
      </c>
      <c r="C48" s="137">
        <v>1</v>
      </c>
    </row>
    <row r="49" spans="1:3" ht="16.5" thickBot="1" x14ac:dyDescent="0.3">
      <c r="A49" s="147" t="s">
        <v>404</v>
      </c>
      <c r="B49" s="351">
        <v>0</v>
      </c>
      <c r="C49" s="137">
        <v>2</v>
      </c>
    </row>
    <row r="50" spans="1:3" s="354" customFormat="1" ht="16.5" thickBot="1" x14ac:dyDescent="0.3">
      <c r="A50" s="352" t="s">
        <v>401</v>
      </c>
      <c r="B50" s="353">
        <v>0</v>
      </c>
    </row>
    <row r="51" spans="1:3" ht="16.5" thickBot="1" x14ac:dyDescent="0.3">
      <c r="A51" s="147" t="s">
        <v>402</v>
      </c>
      <c r="B51" s="355">
        <f>B50/$B$27</f>
        <v>0</v>
      </c>
    </row>
    <row r="52" spans="1:3" ht="16.5" thickBot="1" x14ac:dyDescent="0.3">
      <c r="A52" s="147" t="s">
        <v>403</v>
      </c>
      <c r="B52" s="351">
        <v>0</v>
      </c>
      <c r="C52" s="137">
        <v>1</v>
      </c>
    </row>
    <row r="53" spans="1:3" ht="16.5" thickBot="1" x14ac:dyDescent="0.3">
      <c r="A53" s="147" t="s">
        <v>404</v>
      </c>
      <c r="B53" s="351">
        <v>0</v>
      </c>
      <c r="C53" s="137">
        <v>2</v>
      </c>
    </row>
    <row r="54" spans="1:3" s="354" customFormat="1" ht="16.5" thickBot="1" x14ac:dyDescent="0.3">
      <c r="A54" s="352" t="s">
        <v>401</v>
      </c>
      <c r="B54" s="353">
        <v>0</v>
      </c>
    </row>
    <row r="55" spans="1:3" ht="16.5" thickBot="1" x14ac:dyDescent="0.3">
      <c r="A55" s="147" t="s">
        <v>402</v>
      </c>
      <c r="B55" s="355">
        <f>B54/$B$27</f>
        <v>0</v>
      </c>
    </row>
    <row r="56" spans="1:3" ht="16.5" thickBot="1" x14ac:dyDescent="0.3">
      <c r="A56" s="147" t="s">
        <v>403</v>
      </c>
      <c r="B56" s="351">
        <v>0</v>
      </c>
      <c r="C56" s="137">
        <v>1</v>
      </c>
    </row>
    <row r="57" spans="1:3" ht="16.5" thickBot="1" x14ac:dyDescent="0.3">
      <c r="A57" s="147" t="s">
        <v>404</v>
      </c>
      <c r="B57" s="351">
        <v>0</v>
      </c>
      <c r="C57" s="137">
        <v>2</v>
      </c>
    </row>
    <row r="58" spans="1:3" ht="29.25" thickBot="1" x14ac:dyDescent="0.3">
      <c r="A58" s="153" t="s">
        <v>406</v>
      </c>
      <c r="B58" s="351">
        <f>B59+B63+B67+B71</f>
        <v>0.63031899999999996</v>
      </c>
    </row>
    <row r="59" spans="1:3" s="354" customFormat="1" ht="30.75" thickBot="1" x14ac:dyDescent="0.3">
      <c r="A59" s="352" t="s">
        <v>701</v>
      </c>
      <c r="B59" s="353">
        <v>0.63031899999999996</v>
      </c>
    </row>
    <row r="60" spans="1:3" ht="16.5" thickBot="1" x14ac:dyDescent="0.3">
      <c r="A60" s="147" t="s">
        <v>402</v>
      </c>
      <c r="B60" s="355">
        <f>B59/$B$27</f>
        <v>0.10771201256400623</v>
      </c>
    </row>
    <row r="61" spans="1:3" ht="16.5" thickBot="1" x14ac:dyDescent="0.3">
      <c r="A61" s="147" t="s">
        <v>403</v>
      </c>
      <c r="B61" s="351">
        <v>0.63031899999999996</v>
      </c>
      <c r="C61" s="137">
        <v>1</v>
      </c>
    </row>
    <row r="62" spans="1:3" ht="16.5" thickBot="1" x14ac:dyDescent="0.3">
      <c r="A62" s="147" t="s">
        <v>404</v>
      </c>
      <c r="B62" s="351">
        <v>0.63031899999999996</v>
      </c>
      <c r="C62" s="137">
        <v>2</v>
      </c>
    </row>
    <row r="63" spans="1:3" s="354" customFormat="1" ht="16.5" thickBot="1" x14ac:dyDescent="0.3">
      <c r="A63" s="352" t="s">
        <v>401</v>
      </c>
      <c r="B63" s="353">
        <v>0</v>
      </c>
    </row>
    <row r="64" spans="1:3" ht="16.5" thickBot="1" x14ac:dyDescent="0.3">
      <c r="A64" s="147" t="s">
        <v>402</v>
      </c>
      <c r="B64" s="355">
        <f>B63/$B$27</f>
        <v>0</v>
      </c>
    </row>
    <row r="65" spans="1:3" ht="16.5" thickBot="1" x14ac:dyDescent="0.3">
      <c r="A65" s="147" t="s">
        <v>403</v>
      </c>
      <c r="B65" s="351">
        <v>0</v>
      </c>
      <c r="C65" s="137">
        <v>1</v>
      </c>
    </row>
    <row r="66" spans="1:3" ht="16.5" thickBot="1" x14ac:dyDescent="0.3">
      <c r="A66" s="147" t="s">
        <v>404</v>
      </c>
      <c r="B66" s="351">
        <v>0</v>
      </c>
      <c r="C66" s="137">
        <v>2</v>
      </c>
    </row>
    <row r="67" spans="1:3" s="354" customFormat="1" ht="16.5" thickBot="1" x14ac:dyDescent="0.3">
      <c r="A67" s="352" t="s">
        <v>401</v>
      </c>
      <c r="B67" s="353">
        <v>0</v>
      </c>
    </row>
    <row r="68" spans="1:3" ht="16.5" thickBot="1" x14ac:dyDescent="0.3">
      <c r="A68" s="147" t="s">
        <v>402</v>
      </c>
      <c r="B68" s="355">
        <f>B67/$B$27</f>
        <v>0</v>
      </c>
    </row>
    <row r="69" spans="1:3" ht="16.5" thickBot="1" x14ac:dyDescent="0.3">
      <c r="A69" s="147" t="s">
        <v>403</v>
      </c>
      <c r="B69" s="351">
        <v>0</v>
      </c>
      <c r="C69" s="137">
        <v>1</v>
      </c>
    </row>
    <row r="70" spans="1:3" ht="16.5" thickBot="1" x14ac:dyDescent="0.3">
      <c r="A70" s="147" t="s">
        <v>404</v>
      </c>
      <c r="B70" s="351">
        <v>0</v>
      </c>
      <c r="C70" s="137">
        <v>2</v>
      </c>
    </row>
    <row r="71" spans="1:3" s="354" customFormat="1" ht="16.5" thickBot="1" x14ac:dyDescent="0.3">
      <c r="A71" s="352" t="s">
        <v>401</v>
      </c>
      <c r="B71" s="353">
        <v>0</v>
      </c>
    </row>
    <row r="72" spans="1:3" ht="16.5" thickBot="1" x14ac:dyDescent="0.3">
      <c r="A72" s="147" t="s">
        <v>402</v>
      </c>
      <c r="B72" s="355">
        <f>B71/$B$27</f>
        <v>0</v>
      </c>
    </row>
    <row r="73" spans="1:3" ht="16.5" thickBot="1" x14ac:dyDescent="0.3">
      <c r="A73" s="147" t="s">
        <v>403</v>
      </c>
      <c r="B73" s="351">
        <v>0</v>
      </c>
      <c r="C73" s="137">
        <v>1</v>
      </c>
    </row>
    <row r="74" spans="1:3" ht="16.5" thickBot="1" x14ac:dyDescent="0.3">
      <c r="A74" s="147" t="s">
        <v>404</v>
      </c>
      <c r="B74" s="351">
        <v>0</v>
      </c>
      <c r="C74" s="137">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3" t="s">
        <v>411</v>
      </c>
      <c r="B80" s="356">
        <f>B81/$B$27</f>
        <v>0.10771201256400623</v>
      </c>
    </row>
    <row r="81" spans="1:2" ht="16.5" thickBot="1" x14ac:dyDescent="0.3">
      <c r="A81" s="143" t="s">
        <v>412</v>
      </c>
      <c r="B81" s="357">
        <f xml:space="preserve"> SUMIF(C33:C74, 1,B33:B74)</f>
        <v>0.63031899999999996</v>
      </c>
    </row>
    <row r="82" spans="1:2" ht="16.5" thickBot="1" x14ac:dyDescent="0.3">
      <c r="A82" s="143" t="s">
        <v>413</v>
      </c>
      <c r="B82" s="356">
        <f>B83/$B$27</f>
        <v>0.10771201256400623</v>
      </c>
    </row>
    <row r="83" spans="1:2" ht="16.5" thickBot="1" x14ac:dyDescent="0.3">
      <c r="A83" s="144" t="s">
        <v>414</v>
      </c>
      <c r="B83" s="357">
        <f xml:space="preserve"> SUMIF(C35:C76, 2,B35:B76)</f>
        <v>0.63031899999999996</v>
      </c>
    </row>
    <row r="84" spans="1:2" ht="15.6" customHeight="1" x14ac:dyDescent="0.25">
      <c r="A84" s="146" t="s">
        <v>415</v>
      </c>
      <c r="B84" s="479" t="s">
        <v>693</v>
      </c>
    </row>
    <row r="85" spans="1:2" x14ac:dyDescent="0.25">
      <c r="A85" s="150" t="s">
        <v>416</v>
      </c>
      <c r="B85" s="480"/>
    </row>
    <row r="86" spans="1:2" x14ac:dyDescent="0.25">
      <c r="A86" s="150" t="s">
        <v>417</v>
      </c>
      <c r="B86" s="480"/>
    </row>
    <row r="87" spans="1:2" x14ac:dyDescent="0.25">
      <c r="A87" s="150" t="s">
        <v>418</v>
      </c>
      <c r="B87" s="480"/>
    </row>
    <row r="88" spans="1:2" x14ac:dyDescent="0.25">
      <c r="A88" s="150" t="s">
        <v>419</v>
      </c>
      <c r="B88" s="480"/>
    </row>
    <row r="89" spans="1:2" ht="16.5" thickBot="1" x14ac:dyDescent="0.3">
      <c r="A89" s="151" t="s">
        <v>420</v>
      </c>
      <c r="B89" s="481"/>
    </row>
    <row r="90" spans="1:2" ht="30.75" thickBot="1" x14ac:dyDescent="0.3">
      <c r="A90" s="148" t="s">
        <v>421</v>
      </c>
      <c r="B90" s="149"/>
    </row>
    <row r="91" spans="1:2" ht="29.25" thickBot="1" x14ac:dyDescent="0.3">
      <c r="A91" s="143" t="s">
        <v>422</v>
      </c>
      <c r="B91" s="149"/>
    </row>
    <row r="92" spans="1:2" ht="16.5" thickBot="1" x14ac:dyDescent="0.3">
      <c r="A92" s="148" t="s">
        <v>399</v>
      </c>
      <c r="B92" s="156"/>
    </row>
    <row r="93" spans="1:2" ht="16.5" thickBot="1" x14ac:dyDescent="0.3">
      <c r="A93" s="148" t="s">
        <v>423</v>
      </c>
      <c r="B93" s="149"/>
    </row>
    <row r="94" spans="1:2" ht="16.5" thickBot="1" x14ac:dyDescent="0.3">
      <c r="A94" s="148" t="s">
        <v>424</v>
      </c>
      <c r="B94" s="156"/>
    </row>
    <row r="95" spans="1:2" ht="30.75" thickBot="1" x14ac:dyDescent="0.3">
      <c r="A95" s="157" t="s">
        <v>425</v>
      </c>
      <c r="B95" s="348" t="s">
        <v>426</v>
      </c>
    </row>
    <row r="96" spans="1:2" ht="16.5" thickBot="1" x14ac:dyDescent="0.3">
      <c r="A96" s="143" t="s">
        <v>427</v>
      </c>
      <c r="B96" s="155"/>
    </row>
    <row r="97" spans="1:2" ht="16.5" thickBot="1" x14ac:dyDescent="0.3">
      <c r="A97" s="150" t="s">
        <v>428</v>
      </c>
      <c r="B97" s="158"/>
    </row>
    <row r="98" spans="1:2" ht="16.5" thickBot="1" x14ac:dyDescent="0.3">
      <c r="A98" s="150" t="s">
        <v>429</v>
      </c>
      <c r="B98" s="158"/>
    </row>
    <row r="99" spans="1:2" ht="16.5" thickBot="1" x14ac:dyDescent="0.3">
      <c r="A99" s="150" t="s">
        <v>430</v>
      </c>
      <c r="B99" s="158"/>
    </row>
    <row r="100" spans="1:2" ht="45.75" thickBot="1" x14ac:dyDescent="0.3">
      <c r="A100" s="159" t="s">
        <v>431</v>
      </c>
      <c r="B100" s="156" t="s">
        <v>432</v>
      </c>
    </row>
    <row r="101" spans="1:2" ht="28.5" x14ac:dyDescent="0.25">
      <c r="A101" s="146" t="s">
        <v>433</v>
      </c>
      <c r="B101" s="479" t="s">
        <v>434</v>
      </c>
    </row>
    <row r="102" spans="1:2" x14ac:dyDescent="0.25">
      <c r="A102" s="150" t="s">
        <v>435</v>
      </c>
      <c r="B102" s="480"/>
    </row>
    <row r="103" spans="1:2" x14ac:dyDescent="0.25">
      <c r="A103" s="150" t="s">
        <v>436</v>
      </c>
      <c r="B103" s="480"/>
    </row>
    <row r="104" spans="1:2" x14ac:dyDescent="0.25">
      <c r="A104" s="150" t="s">
        <v>437</v>
      </c>
      <c r="B104" s="480"/>
    </row>
    <row r="105" spans="1:2" x14ac:dyDescent="0.25">
      <c r="A105" s="150" t="s">
        <v>438</v>
      </c>
      <c r="B105" s="480"/>
    </row>
    <row r="106" spans="1:2" ht="16.5" thickBot="1" x14ac:dyDescent="0.3">
      <c r="A106" s="160" t="s">
        <v>439</v>
      </c>
      <c r="B106" s="481"/>
    </row>
    <row r="109" spans="1:2" x14ac:dyDescent="0.25">
      <c r="A109" s="161"/>
      <c r="B109" s="162"/>
    </row>
    <row r="110" spans="1:2" x14ac:dyDescent="0.25">
      <c r="B110" s="163"/>
    </row>
    <row r="111" spans="1:2" x14ac:dyDescent="0.25">
      <c r="B111" s="16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87" t="s">
        <v>593</v>
      </c>
    </row>
    <row r="2" spans="1:1" ht="25.5" customHeight="1" x14ac:dyDescent="0.25">
      <c r="A2" s="487"/>
    </row>
    <row r="3" spans="1:1" ht="25.5" customHeight="1" x14ac:dyDescent="0.25">
      <c r="A3" s="487"/>
    </row>
    <row r="4" spans="1:1" ht="25.5" customHeight="1" x14ac:dyDescent="0.25">
      <c r="A4" s="487"/>
    </row>
    <row r="5" spans="1:1" ht="25.5" customHeight="1" x14ac:dyDescent="0.25">
      <c r="A5" s="487"/>
    </row>
    <row r="6" spans="1:1" ht="23.25" customHeight="1" x14ac:dyDescent="0.25">
      <c r="A6" s="284">
        <v>2</v>
      </c>
    </row>
    <row r="7" spans="1:1" s="129" customFormat="1" ht="23.25" customHeight="1" x14ac:dyDescent="0.25">
      <c r="A7" s="288" t="s">
        <v>594</v>
      </c>
    </row>
    <row r="8" spans="1:1" ht="31.5" customHeight="1" x14ac:dyDescent="0.25">
      <c r="A8" s="285" t="s">
        <v>603</v>
      </c>
    </row>
    <row r="9" spans="1:1" ht="45.75" customHeight="1" x14ac:dyDescent="0.25">
      <c r="A9" s="285" t="s">
        <v>604</v>
      </c>
    </row>
    <row r="10" spans="1:1" ht="33.75" customHeight="1" x14ac:dyDescent="0.25">
      <c r="A10" s="285" t="s">
        <v>605</v>
      </c>
    </row>
    <row r="11" spans="1:1" ht="23.25" customHeight="1" x14ac:dyDescent="0.25">
      <c r="A11" s="285" t="s">
        <v>606</v>
      </c>
    </row>
    <row r="12" spans="1:1" ht="23.25" customHeight="1" x14ac:dyDescent="0.25">
      <c r="A12" s="285" t="s">
        <v>607</v>
      </c>
    </row>
    <row r="13" spans="1:1" ht="33" customHeight="1" x14ac:dyDescent="0.25">
      <c r="A13" s="285" t="s">
        <v>608</v>
      </c>
    </row>
    <row r="14" spans="1:1" ht="23.25" customHeight="1" x14ac:dyDescent="0.25">
      <c r="A14" s="285" t="s">
        <v>609</v>
      </c>
    </row>
    <row r="15" spans="1:1" ht="23.25" customHeight="1" x14ac:dyDescent="0.25">
      <c r="A15" s="286" t="s">
        <v>610</v>
      </c>
    </row>
    <row r="16" spans="1:1" ht="34.5" customHeight="1" x14ac:dyDescent="0.25">
      <c r="A16" s="286" t="s">
        <v>611</v>
      </c>
    </row>
    <row r="17" spans="1:1" ht="39.75" customHeight="1" x14ac:dyDescent="0.25">
      <c r="A17" s="286" t="s">
        <v>612</v>
      </c>
    </row>
    <row r="18" spans="1:1" ht="40.5" customHeight="1" x14ac:dyDescent="0.25">
      <c r="A18" s="286" t="s">
        <v>613</v>
      </c>
    </row>
    <row r="19" spans="1:1" ht="48.75" customHeight="1" x14ac:dyDescent="0.25">
      <c r="A19" s="286" t="s">
        <v>611</v>
      </c>
    </row>
    <row r="20" spans="1:1" ht="39" customHeight="1" x14ac:dyDescent="0.25">
      <c r="A20" s="285" t="s">
        <v>612</v>
      </c>
    </row>
    <row r="21" spans="1:1" ht="39.75" customHeight="1" x14ac:dyDescent="0.25">
      <c r="A21" s="285" t="s">
        <v>614</v>
      </c>
    </row>
    <row r="22" spans="1:1" ht="35.25" customHeight="1" x14ac:dyDescent="0.25">
      <c r="A22" s="285" t="s">
        <v>615</v>
      </c>
    </row>
    <row r="23" spans="1:1" ht="35.25" customHeight="1" x14ac:dyDescent="0.25">
      <c r="A23" s="285" t="s">
        <v>616</v>
      </c>
    </row>
    <row r="24" spans="1:1" ht="57.75" customHeight="1" x14ac:dyDescent="0.25">
      <c r="A24" s="285" t="s">
        <v>617</v>
      </c>
    </row>
    <row r="25" spans="1:1" s="129" customFormat="1" ht="23.25" customHeight="1" x14ac:dyDescent="0.25">
      <c r="A25" s="288" t="s">
        <v>618</v>
      </c>
    </row>
    <row r="26" spans="1:1" ht="36.75" customHeight="1" x14ac:dyDescent="0.25">
      <c r="A26" s="285" t="s">
        <v>619</v>
      </c>
    </row>
    <row r="27" spans="1:1" ht="23.25" customHeight="1" x14ac:dyDescent="0.25">
      <c r="A27" s="285" t="s">
        <v>620</v>
      </c>
    </row>
    <row r="28" spans="1:1" ht="30.75" customHeight="1" x14ac:dyDescent="0.25">
      <c r="A28" s="285" t="s">
        <v>621</v>
      </c>
    </row>
    <row r="29" spans="1:1" s="287" customFormat="1" ht="23.25" customHeight="1" x14ac:dyDescent="0.25">
      <c r="A29" s="285" t="s">
        <v>622</v>
      </c>
    </row>
    <row r="30" spans="1:1" s="287" customFormat="1" ht="23.25" customHeight="1" x14ac:dyDescent="0.25">
      <c r="A30" s="285" t="s">
        <v>623</v>
      </c>
    </row>
    <row r="31" spans="1:1" ht="23.25" customHeight="1" x14ac:dyDescent="0.25">
      <c r="A31" s="285" t="s">
        <v>624</v>
      </c>
    </row>
    <row r="32" spans="1:1" ht="23.25" customHeight="1" x14ac:dyDescent="0.25">
      <c r="A32" s="285" t="s">
        <v>625</v>
      </c>
    </row>
    <row r="33" spans="1:1" ht="23.25" customHeight="1" x14ac:dyDescent="0.25">
      <c r="A33" s="285" t="s">
        <v>626</v>
      </c>
    </row>
    <row r="34" spans="1:1" ht="23.25" customHeight="1" x14ac:dyDescent="0.25">
      <c r="A34" s="285" t="s">
        <v>627</v>
      </c>
    </row>
    <row r="35" spans="1:1" ht="23.25" customHeight="1" x14ac:dyDescent="0.25">
      <c r="A35" s="285" t="s">
        <v>628</v>
      </c>
    </row>
    <row r="36" spans="1:1" ht="23.25" customHeight="1" x14ac:dyDescent="0.25">
      <c r="A36" s="285" t="s">
        <v>629</v>
      </c>
    </row>
    <row r="37" spans="1:1" ht="23.25" customHeight="1" x14ac:dyDescent="0.25">
      <c r="A37" s="285" t="s">
        <v>630</v>
      </c>
    </row>
    <row r="38" spans="1:1" ht="23.25" customHeight="1" x14ac:dyDescent="0.25">
      <c r="A38" s="285" t="s">
        <v>631</v>
      </c>
    </row>
    <row r="39" spans="1:1" ht="23.25" customHeight="1" x14ac:dyDescent="0.25">
      <c r="A39" s="285" t="s">
        <v>632</v>
      </c>
    </row>
    <row r="40" spans="1:1" ht="23.25" customHeight="1" x14ac:dyDescent="0.25">
      <c r="A40" s="285" t="s">
        <v>633</v>
      </c>
    </row>
    <row r="41" spans="1:1" ht="23.25" customHeight="1" x14ac:dyDescent="0.25">
      <c r="A41" s="285" t="s">
        <v>634</v>
      </c>
    </row>
    <row r="42" spans="1:1" ht="23.25" customHeight="1" x14ac:dyDescent="0.25">
      <c r="A42" s="285" t="s">
        <v>635</v>
      </c>
    </row>
    <row r="43" spans="1:1" ht="23.25" customHeight="1" x14ac:dyDescent="0.25">
      <c r="A43" s="285" t="s">
        <v>636</v>
      </c>
    </row>
    <row r="44" spans="1:1" s="129" customFormat="1" ht="36" customHeight="1" x14ac:dyDescent="0.25">
      <c r="A44" s="288" t="s">
        <v>637</v>
      </c>
    </row>
    <row r="45" spans="1:1" ht="36" customHeight="1" x14ac:dyDescent="0.25">
      <c r="A45" s="285" t="s">
        <v>638</v>
      </c>
    </row>
    <row r="46" spans="1:1" ht="36" customHeight="1" x14ac:dyDescent="0.25">
      <c r="A46" s="285" t="s">
        <v>639</v>
      </c>
    </row>
    <row r="47" spans="1:1" s="129" customFormat="1" ht="23.25" customHeight="1" x14ac:dyDescent="0.25">
      <c r="A47" s="288" t="s">
        <v>640</v>
      </c>
    </row>
    <row r="48" spans="1:1" s="129" customFormat="1" ht="23.25" customHeight="1" x14ac:dyDescent="0.25">
      <c r="A48" s="289" t="s">
        <v>641</v>
      </c>
    </row>
    <row r="49" spans="1:1" s="129" customFormat="1" ht="23.25" customHeight="1" x14ac:dyDescent="0.25">
      <c r="A49" s="289" t="s">
        <v>642</v>
      </c>
    </row>
    <row r="50" spans="1:1" ht="23.25" customHeight="1" x14ac:dyDescent="0.25">
      <c r="A50" s="28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10</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2" t="s">
        <v>9</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70" t="str">
        <f>'1. паспорт местоположение'!A12:C12</f>
        <v>F_2004</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
      <c r="A14" s="370" t="str">
        <f>'1. паспорт местоположение'!A9:C9</f>
        <v>Акционерное общество "Янтарьэнерго" ДЗО  ПАО "Россети"</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75" t="str">
        <f>'1. паспорт местоположение'!A15:C15</f>
        <v>Реконструкция ВЛ 15 кВ №15-150 (инв.№5114683), Зеленоградский район, п. Вербное</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3" t="s">
        <v>498</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9" t="s">
        <v>6</v>
      </c>
      <c r="B19" s="369" t="s">
        <v>100</v>
      </c>
      <c r="C19" s="371" t="s">
        <v>389</v>
      </c>
      <c r="D19" s="369" t="s">
        <v>388</v>
      </c>
      <c r="E19" s="369" t="s">
        <v>99</v>
      </c>
      <c r="F19" s="369" t="s">
        <v>98</v>
      </c>
      <c r="G19" s="369" t="s">
        <v>384</v>
      </c>
      <c r="H19" s="369" t="s">
        <v>97</v>
      </c>
      <c r="I19" s="369" t="s">
        <v>96</v>
      </c>
      <c r="J19" s="369" t="s">
        <v>95</v>
      </c>
      <c r="K19" s="369" t="s">
        <v>94</v>
      </c>
      <c r="L19" s="369" t="s">
        <v>93</v>
      </c>
      <c r="M19" s="369" t="s">
        <v>92</v>
      </c>
      <c r="N19" s="369" t="s">
        <v>91</v>
      </c>
      <c r="O19" s="369" t="s">
        <v>90</v>
      </c>
      <c r="P19" s="369" t="s">
        <v>89</v>
      </c>
      <c r="Q19" s="369" t="s">
        <v>387</v>
      </c>
      <c r="R19" s="369"/>
      <c r="S19" s="373" t="s">
        <v>492</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7" t="s">
        <v>385</v>
      </c>
      <c r="R20" s="48" t="s">
        <v>386</v>
      </c>
      <c r="S20" s="373"/>
      <c r="T20" s="32"/>
      <c r="U20" s="32"/>
      <c r="V20" s="32"/>
      <c r="W20" s="32"/>
      <c r="X20" s="32"/>
      <c r="Y20" s="32"/>
      <c r="Z20" s="31"/>
      <c r="AA20" s="31"/>
      <c r="AB20" s="31"/>
    </row>
    <row r="21" spans="1:28" s="3" customFormat="1" ht="18.75" x14ac:dyDescent="0.2">
      <c r="A21" s="47">
        <v>1</v>
      </c>
      <c r="B21" s="52">
        <v>2</v>
      </c>
      <c r="C21" s="47">
        <v>3</v>
      </c>
      <c r="D21" s="52">
        <v>4</v>
      </c>
      <c r="E21" s="47">
        <v>5</v>
      </c>
      <c r="F21" s="52">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260.25" customHeight="1" x14ac:dyDescent="0.2">
      <c r="A22" s="42"/>
      <c r="B22" s="43" t="s">
        <v>694</v>
      </c>
      <c r="C22" s="43"/>
      <c r="D22" s="43" t="s">
        <v>695</v>
      </c>
      <c r="E22" s="43" t="s">
        <v>696</v>
      </c>
      <c r="F22" s="43" t="s">
        <v>697</v>
      </c>
      <c r="G22" s="43" t="s">
        <v>698</v>
      </c>
      <c r="H22" s="43">
        <v>0.6</v>
      </c>
      <c r="I22" s="43">
        <v>0.25</v>
      </c>
      <c r="J22" s="43">
        <v>0.35</v>
      </c>
      <c r="K22" s="43">
        <v>0.4</v>
      </c>
      <c r="L22" s="43">
        <v>2</v>
      </c>
      <c r="M22" s="43"/>
      <c r="N22" s="43"/>
      <c r="O22" s="43"/>
      <c r="P22" s="43"/>
      <c r="Q22" s="43" t="s">
        <v>699</v>
      </c>
      <c r="R22" s="170"/>
      <c r="S22" s="346">
        <v>1.1901379700000001</v>
      </c>
      <c r="T22" s="32"/>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34">
        <f>H22</f>
        <v>0.6</v>
      </c>
      <c r="I23" s="134">
        <f t="shared" ref="I23:J23" si="0">I22</f>
        <v>0.25</v>
      </c>
      <c r="J23" s="134">
        <f t="shared" si="0"/>
        <v>0.35</v>
      </c>
      <c r="K23" s="134"/>
      <c r="L23" s="134"/>
      <c r="M23" s="134"/>
      <c r="N23" s="134"/>
      <c r="O23" s="134"/>
      <c r="P23" s="134"/>
      <c r="Q23" s="135"/>
      <c r="R23" s="2"/>
      <c r="S23" s="347">
        <f t="shared" ref="S23" si="1">S22</f>
        <v>1.1901379700000001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25" sqref="A25"/>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2016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70" t="str">
        <f>'1. паспорт местоположение'!A12:C12</f>
        <v>F_2004</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
      <c r="A16" s="370" t="str">
        <f>'1. паспорт местоположение'!A15</f>
        <v>Реконструкция ВЛ 15 кВ №15-150 (инв.№5114683), Зеленоградский район, п. Вербное</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4" t="s">
        <v>503</v>
      </c>
      <c r="B19" s="364"/>
      <c r="C19" s="364"/>
      <c r="D19" s="364"/>
      <c r="E19" s="364"/>
      <c r="F19" s="364"/>
      <c r="G19" s="364"/>
      <c r="H19" s="364"/>
      <c r="I19" s="364"/>
      <c r="J19" s="364"/>
      <c r="K19" s="364"/>
      <c r="L19" s="364"/>
      <c r="M19" s="364"/>
      <c r="N19" s="364"/>
      <c r="O19" s="364"/>
      <c r="P19" s="364"/>
      <c r="Q19" s="364"/>
      <c r="R19" s="364"/>
      <c r="S19" s="364"/>
      <c r="T19" s="364"/>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6</v>
      </c>
      <c r="B21" s="379" t="s">
        <v>228</v>
      </c>
      <c r="C21" s="380"/>
      <c r="D21" s="383" t="s">
        <v>122</v>
      </c>
      <c r="E21" s="379" t="s">
        <v>532</v>
      </c>
      <c r="F21" s="380"/>
      <c r="G21" s="379" t="s">
        <v>279</v>
      </c>
      <c r="H21" s="380"/>
      <c r="I21" s="379" t="s">
        <v>121</v>
      </c>
      <c r="J21" s="380"/>
      <c r="K21" s="383" t="s">
        <v>120</v>
      </c>
      <c r="L21" s="379" t="s">
        <v>119</v>
      </c>
      <c r="M21" s="380"/>
      <c r="N21" s="379" t="s">
        <v>528</v>
      </c>
      <c r="O21" s="380"/>
      <c r="P21" s="383" t="s">
        <v>118</v>
      </c>
      <c r="Q21" s="389" t="s">
        <v>117</v>
      </c>
      <c r="R21" s="390"/>
      <c r="S21" s="389" t="s">
        <v>116</v>
      </c>
      <c r="T21" s="391"/>
    </row>
    <row r="22" spans="1:113" ht="204.75" customHeight="1" x14ac:dyDescent="0.25">
      <c r="A22" s="387"/>
      <c r="B22" s="381"/>
      <c r="C22" s="382"/>
      <c r="D22" s="385"/>
      <c r="E22" s="381"/>
      <c r="F22" s="382"/>
      <c r="G22" s="381"/>
      <c r="H22" s="382"/>
      <c r="I22" s="381"/>
      <c r="J22" s="382"/>
      <c r="K22" s="384"/>
      <c r="L22" s="381"/>
      <c r="M22" s="382"/>
      <c r="N22" s="381"/>
      <c r="O22" s="382"/>
      <c r="P22" s="384"/>
      <c r="Q22" s="124" t="s">
        <v>115</v>
      </c>
      <c r="R22" s="124" t="s">
        <v>502</v>
      </c>
      <c r="S22" s="124" t="s">
        <v>114</v>
      </c>
      <c r="T22" s="124" t="s">
        <v>113</v>
      </c>
    </row>
    <row r="23" spans="1:113" ht="51.75" customHeight="1" x14ac:dyDescent="0.25">
      <c r="A23" s="388"/>
      <c r="B23" s="179" t="s">
        <v>111</v>
      </c>
      <c r="C23" s="179" t="s">
        <v>112</v>
      </c>
      <c r="D23" s="384"/>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4" t="s">
        <v>111</v>
      </c>
      <c r="R23" s="124" t="s">
        <v>111</v>
      </c>
      <c r="S23" s="124" t="s">
        <v>111</v>
      </c>
      <c r="T23" s="124"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8"/>
      <c r="B25" s="67"/>
      <c r="C25" s="67"/>
      <c r="D25" s="67"/>
      <c r="E25" s="67"/>
      <c r="F25" s="67"/>
      <c r="G25" s="67"/>
      <c r="H25" s="67"/>
      <c r="I25" s="67"/>
      <c r="J25" s="66"/>
      <c r="K25" s="66"/>
      <c r="L25" s="66"/>
      <c r="M25" s="68"/>
      <c r="N25" s="68"/>
      <c r="O25" s="68"/>
      <c r="P25" s="66"/>
      <c r="Q25" s="182"/>
      <c r="R25" s="67"/>
      <c r="S25" s="182"/>
      <c r="T25" s="67"/>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78" t="s">
        <v>538</v>
      </c>
      <c r="C29" s="378"/>
      <c r="D29" s="378"/>
      <c r="E29" s="378"/>
      <c r="F29" s="378"/>
      <c r="G29" s="378"/>
      <c r="H29" s="378"/>
      <c r="I29" s="378"/>
      <c r="J29" s="378"/>
      <c r="K29" s="378"/>
      <c r="L29" s="378"/>
      <c r="M29" s="378"/>
      <c r="N29" s="378"/>
      <c r="O29" s="378"/>
      <c r="P29" s="378"/>
      <c r="Q29" s="378"/>
      <c r="R29" s="37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1" zoomScale="80" zoomScaleSheetLayoutView="80" workbookViewId="0">
      <selection activeCell="W25" sqref="W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5" t="s">
        <v>10</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Акционерное общество "Янтарьэнерго" ДЗО  ПАО "Россети"</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2" t="s">
        <v>9</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F_2004</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0" t="str">
        <f>'1. паспорт местоположение'!A15</f>
        <v>Реконструкция ВЛ 15 кВ №15-150 (инв.№5114683), Зеленоградский район, п. Вербное</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2" t="s">
        <v>7</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505</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5" customFormat="1" ht="21" customHeight="1" x14ac:dyDescent="0.25"/>
    <row r="21" spans="1:27" ht="15.75" customHeight="1" x14ac:dyDescent="0.25">
      <c r="A21" s="393" t="s">
        <v>6</v>
      </c>
      <c r="B21" s="396" t="s">
        <v>512</v>
      </c>
      <c r="C21" s="397"/>
      <c r="D21" s="396" t="s">
        <v>514</v>
      </c>
      <c r="E21" s="397"/>
      <c r="F21" s="389" t="s">
        <v>94</v>
      </c>
      <c r="G21" s="391"/>
      <c r="H21" s="391"/>
      <c r="I21" s="390"/>
      <c r="J21" s="393" t="s">
        <v>515</v>
      </c>
      <c r="K21" s="396" t="s">
        <v>516</v>
      </c>
      <c r="L21" s="397"/>
      <c r="M21" s="396" t="s">
        <v>517</v>
      </c>
      <c r="N21" s="397"/>
      <c r="O21" s="396" t="s">
        <v>504</v>
      </c>
      <c r="P21" s="397"/>
      <c r="Q21" s="396" t="s">
        <v>127</v>
      </c>
      <c r="R21" s="397"/>
      <c r="S21" s="393" t="s">
        <v>126</v>
      </c>
      <c r="T21" s="393" t="s">
        <v>518</v>
      </c>
      <c r="U21" s="393" t="s">
        <v>513</v>
      </c>
      <c r="V21" s="396" t="s">
        <v>125</v>
      </c>
      <c r="W21" s="397"/>
      <c r="X21" s="389" t="s">
        <v>117</v>
      </c>
      <c r="Y21" s="391"/>
      <c r="Z21" s="389" t="s">
        <v>116</v>
      </c>
      <c r="AA21" s="391"/>
    </row>
    <row r="22" spans="1:27" ht="216" customHeight="1" x14ac:dyDescent="0.25">
      <c r="A22" s="394"/>
      <c r="B22" s="398"/>
      <c r="C22" s="399"/>
      <c r="D22" s="398"/>
      <c r="E22" s="399"/>
      <c r="F22" s="389" t="s">
        <v>124</v>
      </c>
      <c r="G22" s="390"/>
      <c r="H22" s="389" t="s">
        <v>123</v>
      </c>
      <c r="I22" s="390"/>
      <c r="J22" s="395"/>
      <c r="K22" s="398"/>
      <c r="L22" s="399"/>
      <c r="M22" s="398"/>
      <c r="N22" s="399"/>
      <c r="O22" s="398"/>
      <c r="P22" s="399"/>
      <c r="Q22" s="398"/>
      <c r="R22" s="399"/>
      <c r="S22" s="395"/>
      <c r="T22" s="395"/>
      <c r="U22" s="395"/>
      <c r="V22" s="398"/>
      <c r="W22" s="399"/>
      <c r="X22" s="124" t="s">
        <v>115</v>
      </c>
      <c r="Y22" s="124" t="s">
        <v>502</v>
      </c>
      <c r="Z22" s="124" t="s">
        <v>114</v>
      </c>
      <c r="AA22" s="124" t="s">
        <v>113</v>
      </c>
    </row>
    <row r="23" spans="1:27" ht="60" customHeight="1" x14ac:dyDescent="0.25">
      <c r="A23" s="395"/>
      <c r="B23" s="177" t="s">
        <v>111</v>
      </c>
      <c r="C23" s="177" t="s">
        <v>112</v>
      </c>
      <c r="D23" s="125" t="s">
        <v>111</v>
      </c>
      <c r="E23" s="125" t="s">
        <v>112</v>
      </c>
      <c r="F23" s="125" t="s">
        <v>111</v>
      </c>
      <c r="G23" s="125" t="s">
        <v>112</v>
      </c>
      <c r="H23" s="125" t="s">
        <v>111</v>
      </c>
      <c r="I23" s="125" t="s">
        <v>112</v>
      </c>
      <c r="J23" s="125" t="s">
        <v>111</v>
      </c>
      <c r="K23" s="125" t="s">
        <v>111</v>
      </c>
      <c r="L23" s="125" t="s">
        <v>112</v>
      </c>
      <c r="M23" s="125" t="s">
        <v>111</v>
      </c>
      <c r="N23" s="125" t="s">
        <v>112</v>
      </c>
      <c r="O23" s="125" t="s">
        <v>111</v>
      </c>
      <c r="P23" s="125" t="s">
        <v>112</v>
      </c>
      <c r="Q23" s="125" t="s">
        <v>111</v>
      </c>
      <c r="R23" s="125" t="s">
        <v>112</v>
      </c>
      <c r="S23" s="125" t="s">
        <v>111</v>
      </c>
      <c r="T23" s="125" t="s">
        <v>111</v>
      </c>
      <c r="U23" s="125" t="s">
        <v>111</v>
      </c>
      <c r="V23" s="125" t="s">
        <v>111</v>
      </c>
      <c r="W23" s="125" t="s">
        <v>112</v>
      </c>
      <c r="X23" s="125" t="s">
        <v>111</v>
      </c>
      <c r="Y23" s="125" t="s">
        <v>111</v>
      </c>
      <c r="Z23" s="124" t="s">
        <v>111</v>
      </c>
      <c r="AA23" s="124" t="s">
        <v>111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5" customFormat="1" ht="31.5" x14ac:dyDescent="0.25">
      <c r="A25" s="68">
        <v>1</v>
      </c>
      <c r="B25" s="68" t="s">
        <v>688</v>
      </c>
      <c r="C25" s="68" t="s">
        <v>688</v>
      </c>
      <c r="D25" s="69"/>
      <c r="E25" s="67"/>
      <c r="F25" s="345">
        <v>15</v>
      </c>
      <c r="G25" s="345">
        <v>15</v>
      </c>
      <c r="H25" s="345">
        <v>15</v>
      </c>
      <c r="I25" s="345">
        <v>15</v>
      </c>
      <c r="J25" s="66"/>
      <c r="K25" s="66" t="s">
        <v>65</v>
      </c>
      <c r="L25" s="343" t="s">
        <v>65</v>
      </c>
      <c r="M25" s="343" t="s">
        <v>690</v>
      </c>
      <c r="N25" s="344">
        <v>70</v>
      </c>
      <c r="O25" s="344" t="s">
        <v>685</v>
      </c>
      <c r="P25" s="344" t="s">
        <v>685</v>
      </c>
      <c r="Q25" s="488">
        <v>7.1760000000000002</v>
      </c>
      <c r="R25" s="489">
        <v>7.1760000000000002</v>
      </c>
      <c r="S25" s="66"/>
      <c r="T25" s="66"/>
      <c r="U25" s="66"/>
      <c r="V25" s="66"/>
      <c r="W25" s="342" t="s">
        <v>689</v>
      </c>
      <c r="X25" s="69"/>
      <c r="Y25" s="69"/>
      <c r="Z25" s="69"/>
      <c r="AA25" s="69"/>
    </row>
    <row r="26" spans="1:27" s="63" customFormat="1" ht="12.75" x14ac:dyDescent="0.2">
      <c r="A26" s="64"/>
      <c r="B26" s="64"/>
      <c r="C26" s="64"/>
      <c r="E26" s="64"/>
      <c r="X26" s="126"/>
      <c r="Y26" s="126"/>
      <c r="Z26" s="126"/>
      <c r="AA26" s="126"/>
    </row>
    <row r="27" spans="1:27" s="63" customFormat="1" ht="12.75" x14ac:dyDescent="0.2">
      <c r="A27" s="64"/>
      <c r="B27" s="64"/>
      <c r="C27"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2016 год</v>
      </c>
      <c r="B5" s="361"/>
      <c r="C5" s="361"/>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5" t="s">
        <v>10</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Акционерное общество "Янтарьэнерго" ДЗО  ПАО "Россети"</v>
      </c>
      <c r="B9" s="370"/>
      <c r="C9" s="370"/>
      <c r="D9" s="8"/>
      <c r="E9" s="8"/>
      <c r="F9" s="8"/>
      <c r="G9" s="8"/>
      <c r="H9" s="13"/>
      <c r="I9" s="13"/>
      <c r="J9" s="13"/>
      <c r="K9" s="13"/>
      <c r="L9" s="13"/>
      <c r="M9" s="13"/>
      <c r="N9" s="13"/>
      <c r="O9" s="13"/>
      <c r="P9" s="13"/>
      <c r="Q9" s="13"/>
      <c r="R9" s="13"/>
      <c r="S9" s="13"/>
      <c r="T9" s="13"/>
      <c r="U9" s="13"/>
    </row>
    <row r="10" spans="1:29" s="12" customFormat="1" ht="18.75" x14ac:dyDescent="0.2">
      <c r="A10" s="362" t="s">
        <v>9</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F_2004</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2" t="s">
        <v>8</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
      <c r="A15" s="370" t="str">
        <f>'1. паспорт местоположение'!A15</f>
        <v>Реконструкция ВЛ 15 кВ №15-150 (инв.№5114683), Зеленоградский район, п. Вербное</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2" t="s">
        <v>7</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3" t="s">
        <v>497</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510</v>
      </c>
      <c r="C22" s="34" t="s">
        <v>702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590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t="s">
        <v>703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74"/>
      <c r="AB6" s="174"/>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74"/>
      <c r="AB7" s="174"/>
    </row>
    <row r="8" spans="1:28" x14ac:dyDescent="0.25">
      <c r="A8" s="370" t="str">
        <f>'1. паспорт местоположение'!A9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5"/>
      <c r="AB8" s="175"/>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76"/>
      <c r="AB9" s="176"/>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74"/>
      <c r="AB10" s="174"/>
    </row>
    <row r="11" spans="1:28" x14ac:dyDescent="0.25">
      <c r="A11" s="370" t="str">
        <f>'1. паспорт местоположение'!A12:C12</f>
        <v>F_2004</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5"/>
      <c r="AB11" s="175"/>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76"/>
      <c r="AB12" s="176"/>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25">
      <c r="A14" s="370" t="str">
        <f>'1. паспорт местоположение'!A15</f>
        <v>Реконструкция ВЛ 15 кВ №15-150 (инв.№5114683), Зеленоградский район, п. Вербное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75"/>
      <c r="AB14" s="175"/>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76"/>
      <c r="AB15" s="176"/>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5"/>
      <c r="AB16" s="185"/>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5"/>
      <c r="AB17" s="185"/>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5"/>
      <c r="AB18" s="185"/>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5"/>
      <c r="AB19" s="185"/>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6"/>
      <c r="AB20" s="186"/>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6"/>
      <c r="AB21" s="186"/>
    </row>
    <row r="22" spans="1:28" x14ac:dyDescent="0.25">
      <c r="A22" s="401" t="s">
        <v>529</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7"/>
      <c r="AB22" s="187"/>
    </row>
    <row r="23" spans="1:28" ht="32.25" customHeight="1" x14ac:dyDescent="0.25">
      <c r="A23" s="403" t="s">
        <v>380</v>
      </c>
      <c r="B23" s="404"/>
      <c r="C23" s="404"/>
      <c r="D23" s="404"/>
      <c r="E23" s="404"/>
      <c r="F23" s="404"/>
      <c r="G23" s="404"/>
      <c r="H23" s="404"/>
      <c r="I23" s="404"/>
      <c r="J23" s="404"/>
      <c r="K23" s="404"/>
      <c r="L23" s="405"/>
      <c r="M23" s="402" t="s">
        <v>381</v>
      </c>
      <c r="N23" s="402"/>
      <c r="O23" s="402"/>
      <c r="P23" s="402"/>
      <c r="Q23" s="402"/>
      <c r="R23" s="402"/>
      <c r="S23" s="402"/>
      <c r="T23" s="402"/>
      <c r="U23" s="402"/>
      <c r="V23" s="402"/>
      <c r="W23" s="402"/>
      <c r="X23" s="402"/>
      <c r="Y23" s="402"/>
      <c r="Z23" s="402"/>
    </row>
    <row r="24" spans="1:28" ht="151.5" customHeight="1" x14ac:dyDescent="0.25">
      <c r="A24" s="121" t="s">
        <v>239</v>
      </c>
      <c r="B24" s="122" t="s">
        <v>268</v>
      </c>
      <c r="C24" s="121" t="s">
        <v>374</v>
      </c>
      <c r="D24" s="121" t="s">
        <v>240</v>
      </c>
      <c r="E24" s="121" t="s">
        <v>375</v>
      </c>
      <c r="F24" s="121" t="s">
        <v>377</v>
      </c>
      <c r="G24" s="121" t="s">
        <v>376</v>
      </c>
      <c r="H24" s="121" t="s">
        <v>241</v>
      </c>
      <c r="I24" s="121" t="s">
        <v>378</v>
      </c>
      <c r="J24" s="121" t="s">
        <v>273</v>
      </c>
      <c r="K24" s="122" t="s">
        <v>267</v>
      </c>
      <c r="L24" s="122" t="s">
        <v>242</v>
      </c>
      <c r="M24" s="123" t="s">
        <v>287</v>
      </c>
      <c r="N24" s="122" t="s">
        <v>540</v>
      </c>
      <c r="O24" s="121" t="s">
        <v>284</v>
      </c>
      <c r="P24" s="121" t="s">
        <v>285</v>
      </c>
      <c r="Q24" s="121" t="s">
        <v>283</v>
      </c>
      <c r="R24" s="121" t="s">
        <v>241</v>
      </c>
      <c r="S24" s="121" t="s">
        <v>282</v>
      </c>
      <c r="T24" s="121" t="s">
        <v>281</v>
      </c>
      <c r="U24" s="121" t="s">
        <v>373</v>
      </c>
      <c r="V24" s="121" t="s">
        <v>283</v>
      </c>
      <c r="W24" s="128" t="s">
        <v>266</v>
      </c>
      <c r="X24" s="128" t="s">
        <v>298</v>
      </c>
      <c r="Y24" s="128" t="s">
        <v>299</v>
      </c>
      <c r="Z24" s="130" t="s">
        <v>296</v>
      </c>
    </row>
    <row r="25" spans="1:28" ht="16.5" customHeight="1" x14ac:dyDescent="0.25">
      <c r="A25" s="121">
        <v>1</v>
      </c>
      <c r="B25" s="122">
        <v>2</v>
      </c>
      <c r="C25" s="121">
        <v>3</v>
      </c>
      <c r="D25" s="122">
        <v>4</v>
      </c>
      <c r="E25" s="121">
        <v>5</v>
      </c>
      <c r="F25" s="122">
        <v>6</v>
      </c>
      <c r="G25" s="121">
        <v>7</v>
      </c>
      <c r="H25" s="122">
        <v>8</v>
      </c>
      <c r="I25" s="121">
        <v>9</v>
      </c>
      <c r="J25" s="122">
        <v>10</v>
      </c>
      <c r="K25" s="188">
        <v>11</v>
      </c>
      <c r="L25" s="122">
        <v>12</v>
      </c>
      <c r="M25" s="188">
        <v>13</v>
      </c>
      <c r="N25" s="122">
        <v>14</v>
      </c>
      <c r="O25" s="188">
        <v>15</v>
      </c>
      <c r="P25" s="122">
        <v>16</v>
      </c>
      <c r="Q25" s="188">
        <v>17</v>
      </c>
      <c r="R25" s="122">
        <v>18</v>
      </c>
      <c r="S25" s="188">
        <v>19</v>
      </c>
      <c r="T25" s="122">
        <v>20</v>
      </c>
      <c r="U25" s="188">
        <v>21</v>
      </c>
      <c r="V25" s="122">
        <v>22</v>
      </c>
      <c r="W25" s="188">
        <v>23</v>
      </c>
      <c r="X25" s="122">
        <v>24</v>
      </c>
      <c r="Y25" s="188">
        <v>25</v>
      </c>
      <c r="Z25" s="122">
        <v>26</v>
      </c>
    </row>
    <row r="26" spans="1:28" ht="45.75" customHeight="1" x14ac:dyDescent="0.25">
      <c r="A26" s="114" t="s">
        <v>358</v>
      </c>
      <c r="B26" s="120"/>
      <c r="C26" s="116" t="s">
        <v>360</v>
      </c>
      <c r="D26" s="116" t="s">
        <v>361</v>
      </c>
      <c r="E26" s="116" t="s">
        <v>362</v>
      </c>
      <c r="F26" s="116" t="s">
        <v>278</v>
      </c>
      <c r="G26" s="116" t="s">
        <v>363</v>
      </c>
      <c r="H26" s="116" t="s">
        <v>241</v>
      </c>
      <c r="I26" s="116" t="s">
        <v>364</v>
      </c>
      <c r="J26" s="116" t="s">
        <v>365</v>
      </c>
      <c r="K26" s="113"/>
      <c r="L26" s="117" t="s">
        <v>264</v>
      </c>
      <c r="M26" s="119" t="s">
        <v>280</v>
      </c>
      <c r="N26" s="113"/>
      <c r="O26" s="113"/>
      <c r="P26" s="113"/>
      <c r="Q26" s="113"/>
      <c r="R26" s="113"/>
      <c r="S26" s="113"/>
      <c r="T26" s="113"/>
      <c r="U26" s="113"/>
      <c r="V26" s="113"/>
      <c r="W26" s="113"/>
      <c r="X26" s="113"/>
      <c r="Y26" s="113"/>
      <c r="Z26" s="115" t="s">
        <v>297</v>
      </c>
    </row>
    <row r="27" spans="1:28" x14ac:dyDescent="0.25">
      <c r="A27" s="113" t="s">
        <v>243</v>
      </c>
      <c r="B27" s="113" t="s">
        <v>269</v>
      </c>
      <c r="C27" s="113" t="s">
        <v>248</v>
      </c>
      <c r="D27" s="113" t="s">
        <v>249</v>
      </c>
      <c r="E27" s="113" t="s">
        <v>288</v>
      </c>
      <c r="F27" s="116" t="s">
        <v>244</v>
      </c>
      <c r="G27" s="116" t="s">
        <v>292</v>
      </c>
      <c r="H27" s="113" t="s">
        <v>241</v>
      </c>
      <c r="I27" s="116" t="s">
        <v>274</v>
      </c>
      <c r="J27" s="116" t="s">
        <v>256</v>
      </c>
      <c r="K27" s="117" t="s">
        <v>260</v>
      </c>
      <c r="L27" s="113"/>
      <c r="M27" s="117" t="s">
        <v>286</v>
      </c>
      <c r="N27" s="113"/>
      <c r="O27" s="113"/>
      <c r="P27" s="113"/>
      <c r="Q27" s="113"/>
      <c r="R27" s="113"/>
      <c r="S27" s="113"/>
      <c r="T27" s="113"/>
      <c r="U27" s="113"/>
      <c r="V27" s="113"/>
      <c r="W27" s="113"/>
      <c r="X27" s="113"/>
      <c r="Y27" s="113"/>
      <c r="Z27" s="113"/>
    </row>
    <row r="28" spans="1:28" x14ac:dyDescent="0.25">
      <c r="A28" s="113" t="s">
        <v>243</v>
      </c>
      <c r="B28" s="113" t="s">
        <v>270</v>
      </c>
      <c r="C28" s="113" t="s">
        <v>250</v>
      </c>
      <c r="D28" s="113" t="s">
        <v>251</v>
      </c>
      <c r="E28" s="113" t="s">
        <v>289</v>
      </c>
      <c r="F28" s="116" t="s">
        <v>245</v>
      </c>
      <c r="G28" s="116" t="s">
        <v>293</v>
      </c>
      <c r="H28" s="113" t="s">
        <v>241</v>
      </c>
      <c r="I28" s="116" t="s">
        <v>275</v>
      </c>
      <c r="J28" s="116" t="s">
        <v>257</v>
      </c>
      <c r="K28" s="117" t="s">
        <v>261</v>
      </c>
      <c r="L28" s="118"/>
      <c r="M28" s="117" t="s">
        <v>0</v>
      </c>
      <c r="N28" s="117"/>
      <c r="O28" s="117"/>
      <c r="P28" s="117"/>
      <c r="Q28" s="117"/>
      <c r="R28" s="117"/>
      <c r="S28" s="117"/>
      <c r="T28" s="117"/>
      <c r="U28" s="117"/>
      <c r="V28" s="117"/>
      <c r="W28" s="117"/>
      <c r="X28" s="117"/>
      <c r="Y28" s="117"/>
      <c r="Z28" s="117"/>
    </row>
    <row r="29" spans="1:28" x14ac:dyDescent="0.25">
      <c r="A29" s="113" t="s">
        <v>243</v>
      </c>
      <c r="B29" s="113" t="s">
        <v>271</v>
      </c>
      <c r="C29" s="113" t="s">
        <v>252</v>
      </c>
      <c r="D29" s="113" t="s">
        <v>253</v>
      </c>
      <c r="E29" s="113" t="s">
        <v>290</v>
      </c>
      <c r="F29" s="116" t="s">
        <v>246</v>
      </c>
      <c r="G29" s="116" t="s">
        <v>294</v>
      </c>
      <c r="H29" s="113" t="s">
        <v>241</v>
      </c>
      <c r="I29" s="116" t="s">
        <v>276</v>
      </c>
      <c r="J29" s="116" t="s">
        <v>258</v>
      </c>
      <c r="K29" s="117" t="s">
        <v>262</v>
      </c>
      <c r="L29" s="118"/>
      <c r="M29" s="113"/>
      <c r="N29" s="113"/>
      <c r="O29" s="113"/>
      <c r="P29" s="113"/>
      <c r="Q29" s="113"/>
      <c r="R29" s="113"/>
      <c r="S29" s="113"/>
      <c r="T29" s="113"/>
      <c r="U29" s="113"/>
      <c r="V29" s="113"/>
      <c r="W29" s="113"/>
      <c r="X29" s="113"/>
      <c r="Y29" s="113"/>
      <c r="Z29" s="113"/>
    </row>
    <row r="30" spans="1:28" x14ac:dyDescent="0.25">
      <c r="A30" s="113" t="s">
        <v>243</v>
      </c>
      <c r="B30" s="113" t="s">
        <v>272</v>
      </c>
      <c r="C30" s="113" t="s">
        <v>254</v>
      </c>
      <c r="D30" s="113" t="s">
        <v>255</v>
      </c>
      <c r="E30" s="113" t="s">
        <v>291</v>
      </c>
      <c r="F30" s="116" t="s">
        <v>247</v>
      </c>
      <c r="G30" s="116" t="s">
        <v>295</v>
      </c>
      <c r="H30" s="113" t="s">
        <v>241</v>
      </c>
      <c r="I30" s="116" t="s">
        <v>277</v>
      </c>
      <c r="J30" s="116" t="s">
        <v>259</v>
      </c>
      <c r="K30" s="117" t="s">
        <v>263</v>
      </c>
      <c r="L30" s="118"/>
      <c r="M30" s="113"/>
      <c r="N30" s="113"/>
      <c r="O30" s="113"/>
      <c r="P30" s="113"/>
      <c r="Q30" s="113"/>
      <c r="R30" s="113"/>
      <c r="S30" s="113"/>
      <c r="T30" s="113"/>
      <c r="U30" s="113"/>
      <c r="V30" s="113"/>
      <c r="W30" s="113"/>
      <c r="X30" s="113"/>
      <c r="Y30" s="113"/>
      <c r="Z30" s="113"/>
    </row>
    <row r="31" spans="1:28" x14ac:dyDescent="0.25">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x14ac:dyDescent="0.25">
      <c r="A32" s="120" t="s">
        <v>359</v>
      </c>
      <c r="B32" s="120"/>
      <c r="C32" s="116" t="s">
        <v>366</v>
      </c>
      <c r="D32" s="116" t="s">
        <v>367</v>
      </c>
      <c r="E32" s="116" t="s">
        <v>368</v>
      </c>
      <c r="F32" s="116" t="s">
        <v>369</v>
      </c>
      <c r="G32" s="116" t="s">
        <v>370</v>
      </c>
      <c r="H32" s="116" t="s">
        <v>241</v>
      </c>
      <c r="I32" s="116" t="s">
        <v>371</v>
      </c>
      <c r="J32" s="116" t="s">
        <v>372</v>
      </c>
      <c r="K32" s="113"/>
      <c r="L32" s="113"/>
      <c r="M32" s="113"/>
      <c r="N32" s="113"/>
      <c r="O32" s="113"/>
      <c r="P32" s="113"/>
      <c r="Q32" s="113"/>
      <c r="R32" s="113"/>
      <c r="S32" s="113"/>
      <c r="T32" s="113"/>
      <c r="U32" s="113"/>
      <c r="V32" s="113"/>
      <c r="W32" s="113"/>
      <c r="X32" s="113"/>
      <c r="Y32" s="113"/>
      <c r="Z32" s="113"/>
    </row>
    <row r="33" spans="1:26" x14ac:dyDescent="0.25">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5" t="s">
        <v>10</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2" t="s">
        <v>9</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70" t="str">
        <f>'1. паспорт местоположение'!A12:C12</f>
        <v>F_2004</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2" t="s">
        <v>8</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
      <c r="A15" s="370" t="str">
        <f>'1. паспорт местоположение'!A15</f>
        <v>Реконструкция ВЛ 15 кВ №15-150 (инв.№5114683), Зеленоградский район, п. Вербное</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2" t="s">
        <v>7</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7" t="s">
        <v>506</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69" t="s">
        <v>6</v>
      </c>
      <c r="B19" s="369" t="s">
        <v>88</v>
      </c>
      <c r="C19" s="369" t="s">
        <v>87</v>
      </c>
      <c r="D19" s="369" t="s">
        <v>76</v>
      </c>
      <c r="E19" s="408" t="s">
        <v>86</v>
      </c>
      <c r="F19" s="409"/>
      <c r="G19" s="409"/>
      <c r="H19" s="409"/>
      <c r="I19" s="410"/>
      <c r="J19" s="369" t="s">
        <v>85</v>
      </c>
      <c r="K19" s="369"/>
      <c r="L19" s="369"/>
      <c r="M19" s="369"/>
      <c r="N19" s="369"/>
      <c r="O19" s="369"/>
      <c r="P19" s="4"/>
      <c r="Q19" s="4"/>
      <c r="R19" s="4"/>
      <c r="S19" s="4"/>
      <c r="T19" s="4"/>
      <c r="U19" s="4"/>
      <c r="V19" s="4"/>
      <c r="W19" s="4"/>
    </row>
    <row r="20" spans="1:26" s="3" customFormat="1" ht="51" customHeight="1" x14ac:dyDescent="0.2">
      <c r="A20" s="369"/>
      <c r="B20" s="369"/>
      <c r="C20" s="369"/>
      <c r="D20" s="369"/>
      <c r="E20" s="47" t="s">
        <v>84</v>
      </c>
      <c r="F20" s="47" t="s">
        <v>83</v>
      </c>
      <c r="G20" s="47" t="s">
        <v>82</v>
      </c>
      <c r="H20" s="47" t="s">
        <v>81</v>
      </c>
      <c r="I20" s="47" t="s">
        <v>80</v>
      </c>
      <c r="J20" s="47" t="s">
        <v>79</v>
      </c>
      <c r="K20" s="47" t="s">
        <v>5</v>
      </c>
      <c r="L20" s="55" t="s">
        <v>4</v>
      </c>
      <c r="M20" s="54" t="s">
        <v>237</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149" sqref="B149"/>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25" t="str">
        <f>'[2]1. паспорт местоположение'!A5:C5</f>
        <v>Год раскрытия информации: 2016 год</v>
      </c>
      <c r="B5" s="425"/>
      <c r="C5" s="425"/>
      <c r="D5" s="425"/>
      <c r="E5" s="425"/>
      <c r="F5" s="425"/>
      <c r="G5" s="425"/>
      <c r="H5" s="425"/>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65" t="str">
        <f>'[2]1. паспорт местоположение'!A7:C7</f>
        <v xml:space="preserve">Паспорт инвестиционного проекта </v>
      </c>
      <c r="B7" s="365"/>
      <c r="C7" s="365"/>
      <c r="D7" s="365"/>
      <c r="E7" s="365"/>
      <c r="F7" s="365"/>
      <c r="G7" s="365"/>
      <c r="H7" s="365"/>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90"/>
      <c r="B8" s="290"/>
      <c r="C8" s="290"/>
      <c r="D8" s="290"/>
      <c r="E8" s="290"/>
      <c r="F8" s="290"/>
      <c r="G8" s="290"/>
      <c r="H8" s="290"/>
      <c r="I8" s="290"/>
      <c r="J8" s="290"/>
      <c r="K8" s="29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64" t="str">
        <f>'[2]1. паспорт местоположение'!A9:C9</f>
        <v xml:space="preserve">                         АО "Янтарьэнерго"                         </v>
      </c>
      <c r="B9" s="364"/>
      <c r="C9" s="364"/>
      <c r="D9" s="364"/>
      <c r="E9" s="364"/>
      <c r="F9" s="364"/>
      <c r="G9" s="364"/>
      <c r="H9" s="364"/>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62" t="s">
        <v>9</v>
      </c>
      <c r="B10" s="362"/>
      <c r="C10" s="362"/>
      <c r="D10" s="362"/>
      <c r="E10" s="362"/>
      <c r="F10" s="362"/>
      <c r="G10" s="362"/>
      <c r="H10" s="362"/>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90"/>
      <c r="B11" s="290"/>
      <c r="C11" s="290"/>
      <c r="D11" s="290"/>
      <c r="E11" s="290"/>
      <c r="F11" s="290"/>
      <c r="G11" s="290"/>
      <c r="H11" s="290"/>
      <c r="I11" s="290"/>
      <c r="J11" s="290"/>
      <c r="K11" s="29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64" t="str">
        <f>'1. паспорт местоположение'!A12:C12</f>
        <v>F_2004</v>
      </c>
      <c r="B12" s="364"/>
      <c r="C12" s="364"/>
      <c r="D12" s="364"/>
      <c r="E12" s="364"/>
      <c r="F12" s="364"/>
      <c r="G12" s="364"/>
      <c r="H12" s="364"/>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62" t="s">
        <v>8</v>
      </c>
      <c r="B13" s="362"/>
      <c r="C13" s="362"/>
      <c r="D13" s="362"/>
      <c r="E13" s="362"/>
      <c r="F13" s="362"/>
      <c r="G13" s="362"/>
      <c r="H13" s="362"/>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9"/>
      <c r="AA14" s="9"/>
      <c r="AB14" s="9"/>
      <c r="AC14" s="9"/>
      <c r="AD14" s="9"/>
      <c r="AE14" s="9"/>
      <c r="AF14" s="9"/>
      <c r="AG14" s="9"/>
      <c r="AH14" s="9"/>
      <c r="AI14" s="9"/>
      <c r="AJ14" s="9"/>
      <c r="AK14" s="9"/>
      <c r="AL14" s="9"/>
      <c r="AM14" s="9"/>
      <c r="AN14" s="9"/>
      <c r="AO14" s="9"/>
      <c r="AP14" s="9"/>
      <c r="AQ14" s="202"/>
      <c r="AR14" s="202"/>
    </row>
    <row r="15" spans="1:44" ht="18.75" x14ac:dyDescent="0.2">
      <c r="A15" s="413" t="str">
        <f>'1. паспорт местоположение'!A15:C15</f>
        <v>Реконструкция ВЛ 15 кВ №15-150 (инв.№5114683), Зеленоградский район, п. Вербное</v>
      </c>
      <c r="B15" s="363"/>
      <c r="C15" s="363"/>
      <c r="D15" s="363"/>
      <c r="E15" s="363"/>
      <c r="F15" s="363"/>
      <c r="G15" s="363"/>
      <c r="H15" s="363"/>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62" t="s">
        <v>7</v>
      </c>
      <c r="B16" s="362"/>
      <c r="C16" s="362"/>
      <c r="D16" s="362"/>
      <c r="E16" s="362"/>
      <c r="F16" s="362"/>
      <c r="G16" s="362"/>
      <c r="H16" s="362"/>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2"/>
      <c r="B17" s="292"/>
      <c r="C17" s="292"/>
      <c r="D17" s="292"/>
      <c r="E17" s="292"/>
      <c r="F17" s="292"/>
      <c r="G17" s="292"/>
      <c r="H17" s="292"/>
      <c r="I17" s="292"/>
      <c r="J17" s="292"/>
      <c r="K17" s="292"/>
      <c r="L17" s="292"/>
      <c r="M17" s="292"/>
      <c r="N17" s="292"/>
      <c r="O17" s="292"/>
      <c r="P17" s="292"/>
      <c r="Q17" s="292"/>
      <c r="R17" s="292"/>
      <c r="S17" s="292"/>
      <c r="T17" s="292"/>
      <c r="U17" s="292"/>
      <c r="V17" s="292"/>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64" t="s">
        <v>507</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354</v>
      </c>
      <c r="B24" s="210" t="s">
        <v>1</v>
      </c>
      <c r="D24" s="211"/>
      <c r="E24" s="212"/>
      <c r="F24" s="212"/>
      <c r="G24" s="212"/>
      <c r="H24" s="212"/>
    </row>
    <row r="25" spans="1:44" x14ac:dyDescent="0.2">
      <c r="A25" s="213" t="s">
        <v>547</v>
      </c>
      <c r="B25" s="214">
        <f>$B$126/1.18</f>
        <v>4856208.0649420982</v>
      </c>
    </row>
    <row r="26" spans="1:44" x14ac:dyDescent="0.2">
      <c r="A26" s="215" t="s">
        <v>352</v>
      </c>
      <c r="B26" s="216">
        <v>0</v>
      </c>
    </row>
    <row r="27" spans="1:44" x14ac:dyDescent="0.2">
      <c r="A27" s="215" t="s">
        <v>350</v>
      </c>
      <c r="B27" s="216">
        <f>$B$123</f>
        <v>25</v>
      </c>
      <c r="D27" s="208" t="s">
        <v>353</v>
      </c>
    </row>
    <row r="28" spans="1:44" ht="16.149999999999999" customHeight="1" thickBot="1" x14ac:dyDescent="0.25">
      <c r="A28" s="217" t="s">
        <v>348</v>
      </c>
      <c r="B28" s="218">
        <v>1</v>
      </c>
      <c r="D28" s="414" t="s">
        <v>351</v>
      </c>
      <c r="E28" s="415"/>
      <c r="F28" s="416"/>
      <c r="G28" s="417" t="str">
        <f>IF(SUM(B89:L89)=0,"не окупается",SUM(B89:L89))</f>
        <v>не окупается</v>
      </c>
      <c r="H28" s="418"/>
    </row>
    <row r="29" spans="1:44" ht="15.6" customHeight="1" x14ac:dyDescent="0.2">
      <c r="A29" s="213" t="s">
        <v>346</v>
      </c>
      <c r="B29" s="214">
        <f>$B$126*$B$127</f>
        <v>57303.255166316761</v>
      </c>
      <c r="D29" s="414" t="s">
        <v>349</v>
      </c>
      <c r="E29" s="415"/>
      <c r="F29" s="416"/>
      <c r="G29" s="417" t="str">
        <f>IF(SUM(B90:L90)=0,"не окупается",SUM(B90:L90))</f>
        <v>не окупается</v>
      </c>
      <c r="H29" s="418"/>
    </row>
    <row r="30" spans="1:44" ht="27.6" customHeight="1" x14ac:dyDescent="0.2">
      <c r="A30" s="215" t="s">
        <v>548</v>
      </c>
      <c r="B30" s="216">
        <v>1</v>
      </c>
      <c r="D30" s="414" t="s">
        <v>347</v>
      </c>
      <c r="E30" s="415"/>
      <c r="F30" s="416"/>
      <c r="G30" s="419">
        <f>L87</f>
        <v>-955866.89447275049</v>
      </c>
      <c r="H30" s="420"/>
    </row>
    <row r="31" spans="1:44" x14ac:dyDescent="0.2">
      <c r="A31" s="215" t="s">
        <v>345</v>
      </c>
      <c r="B31" s="216">
        <v>1</v>
      </c>
      <c r="D31" s="421"/>
      <c r="E31" s="422"/>
      <c r="F31" s="423"/>
      <c r="G31" s="421"/>
      <c r="H31" s="423"/>
    </row>
    <row r="32" spans="1:44" x14ac:dyDescent="0.2">
      <c r="A32" s="215" t="s">
        <v>323</v>
      </c>
      <c r="B32" s="216"/>
    </row>
    <row r="33" spans="1:42" x14ac:dyDescent="0.2">
      <c r="A33" s="215" t="s">
        <v>344</v>
      </c>
      <c r="B33" s="216"/>
    </row>
    <row r="34" spans="1:42" x14ac:dyDescent="0.2">
      <c r="A34" s="215" t="s">
        <v>343</v>
      </c>
      <c r="B34" s="216"/>
    </row>
    <row r="35" spans="1:42" x14ac:dyDescent="0.2">
      <c r="A35" s="219"/>
      <c r="B35" s="216"/>
    </row>
    <row r="36" spans="1:42" ht="16.5" thickBot="1" x14ac:dyDescent="0.25">
      <c r="A36" s="217" t="s">
        <v>315</v>
      </c>
      <c r="B36" s="220">
        <v>0.2</v>
      </c>
    </row>
    <row r="37" spans="1:42" x14ac:dyDescent="0.2">
      <c r="A37" s="213" t="s">
        <v>549</v>
      </c>
      <c r="B37" s="214">
        <v>0</v>
      </c>
    </row>
    <row r="38" spans="1:42" x14ac:dyDescent="0.2">
      <c r="A38" s="215" t="s">
        <v>342</v>
      </c>
      <c r="B38" s="216"/>
    </row>
    <row r="39" spans="1:42" ht="16.5" thickBot="1" x14ac:dyDescent="0.25">
      <c r="A39" s="221" t="s">
        <v>341</v>
      </c>
      <c r="B39" s="222"/>
    </row>
    <row r="40" spans="1:42" x14ac:dyDescent="0.2">
      <c r="A40" s="223" t="s">
        <v>550</v>
      </c>
      <c r="B40" s="224">
        <v>1</v>
      </c>
    </row>
    <row r="41" spans="1:42" x14ac:dyDescent="0.2">
      <c r="A41" s="225" t="s">
        <v>340</v>
      </c>
      <c r="B41" s="226"/>
    </row>
    <row r="42" spans="1:42" x14ac:dyDescent="0.2">
      <c r="A42" s="225" t="s">
        <v>339</v>
      </c>
      <c r="B42" s="227"/>
    </row>
    <row r="43" spans="1:42" x14ac:dyDescent="0.2">
      <c r="A43" s="225" t="s">
        <v>338</v>
      </c>
      <c r="B43" s="227">
        <v>0</v>
      </c>
    </row>
    <row r="44" spans="1:42" x14ac:dyDescent="0.2">
      <c r="A44" s="225" t="s">
        <v>337</v>
      </c>
      <c r="B44" s="227">
        <f>B129</f>
        <v>0.20499999999999999</v>
      </c>
    </row>
    <row r="45" spans="1:42" x14ac:dyDescent="0.2">
      <c r="A45" s="225" t="s">
        <v>336</v>
      </c>
      <c r="B45" s="227">
        <f>1-B43</f>
        <v>1</v>
      </c>
    </row>
    <row r="46" spans="1:42" ht="16.5" thickBot="1" x14ac:dyDescent="0.25">
      <c r="A46" s="228" t="s">
        <v>335</v>
      </c>
      <c r="B46" s="229">
        <f>B45*B44+B43*B42*(1-B36)</f>
        <v>0.20499999999999999</v>
      </c>
      <c r="C46" s="230"/>
    </row>
    <row r="47" spans="1:42" s="233" customFormat="1" x14ac:dyDescent="0.2">
      <c r="A47" s="231" t="s">
        <v>334</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333</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332</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551</v>
      </c>
      <c r="B50" s="236">
        <f>IF($B$124="да",($B$126-0.05),0)</f>
        <v>5730325.4666316761</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331</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330</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329</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328</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327</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552</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326</v>
      </c>
      <c r="B59" s="296">
        <f t="shared" ref="B59:AP59" si="8">B50*$B$28</f>
        <v>5730325.4666316761</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325</v>
      </c>
      <c r="B60" s="295">
        <f t="shared" ref="B60:Z60" si="9">SUM(B61:B65)</f>
        <v>0</v>
      </c>
      <c r="C60" s="295">
        <f t="shared" si="9"/>
        <v>-63961.320384091108</v>
      </c>
      <c r="D60" s="295">
        <f>SUM(D61:D65)</f>
        <v>-67479.193005216119</v>
      </c>
      <c r="E60" s="295">
        <f t="shared" si="9"/>
        <v>-71190.548620503003</v>
      </c>
      <c r="F60" s="295">
        <f t="shared" si="9"/>
        <v>-75106.028794630663</v>
      </c>
      <c r="G60" s="295">
        <f t="shared" si="9"/>
        <v>-79236.860378335346</v>
      </c>
      <c r="H60" s="295">
        <f t="shared" si="9"/>
        <v>-83594.887699143786</v>
      </c>
      <c r="I60" s="295">
        <f t="shared" si="9"/>
        <v>-88192.606522596689</v>
      </c>
      <c r="J60" s="295">
        <f t="shared" si="9"/>
        <v>-93043.199881339504</v>
      </c>
      <c r="K60" s="295">
        <f t="shared" si="9"/>
        <v>-98160.575874813178</v>
      </c>
      <c r="L60" s="295">
        <f t="shared" si="9"/>
        <v>-103559.4075479279</v>
      </c>
      <c r="M60" s="295">
        <f t="shared" si="9"/>
        <v>-109255.17496306392</v>
      </c>
      <c r="N60" s="295">
        <f t="shared" si="9"/>
        <v>-115264.20958603243</v>
      </c>
      <c r="O60" s="295">
        <f t="shared" si="9"/>
        <v>-121603.74111326422</v>
      </c>
      <c r="P60" s="295">
        <f t="shared" si="9"/>
        <v>-128291.94687449373</v>
      </c>
      <c r="Q60" s="295">
        <f t="shared" si="9"/>
        <v>-135348.00395259087</v>
      </c>
      <c r="R60" s="295">
        <f t="shared" si="9"/>
        <v>-142792.14416998337</v>
      </c>
      <c r="S60" s="295">
        <f t="shared" si="9"/>
        <v>-150645.71209933242</v>
      </c>
      <c r="T60" s="295">
        <f t="shared" si="9"/>
        <v>-158931.2262647957</v>
      </c>
      <c r="U60" s="295">
        <f t="shared" si="9"/>
        <v>-167672.44370935945</v>
      </c>
      <c r="V60" s="295">
        <f t="shared" si="9"/>
        <v>-176894.42811337419</v>
      </c>
      <c r="W60" s="295">
        <f t="shared" si="9"/>
        <v>-186623.62165960978</v>
      </c>
      <c r="X60" s="295">
        <f t="shared" si="9"/>
        <v>-196887.9208508883</v>
      </c>
      <c r="Y60" s="295">
        <f t="shared" si="9"/>
        <v>-207716.75649768714</v>
      </c>
      <c r="Z60" s="295">
        <f t="shared" si="9"/>
        <v>-219141.17810505992</v>
      </c>
      <c r="AA60" s="295">
        <f t="shared" ref="AA60:AP60" si="10">SUM(AA61:AA65)</f>
        <v>-231193.94290083821</v>
      </c>
      <c r="AB60" s="295">
        <f t="shared" si="10"/>
        <v>-243909.60976038431</v>
      </c>
      <c r="AC60" s="295">
        <f t="shared" si="10"/>
        <v>-257324.63829720541</v>
      </c>
      <c r="AD60" s="295">
        <f t="shared" si="10"/>
        <v>-271477.49340355169</v>
      </c>
      <c r="AE60" s="295">
        <f t="shared" si="10"/>
        <v>-286408.75554074702</v>
      </c>
      <c r="AF60" s="295">
        <f t="shared" si="10"/>
        <v>-302161.23709548806</v>
      </c>
      <c r="AG60" s="295">
        <f t="shared" si="10"/>
        <v>-318780.1051357399</v>
      </c>
      <c r="AH60" s="295">
        <f t="shared" si="10"/>
        <v>-336313.0109182056</v>
      </c>
      <c r="AI60" s="295">
        <f t="shared" si="10"/>
        <v>-354810.22651870688</v>
      </c>
      <c r="AJ60" s="295">
        <f t="shared" si="10"/>
        <v>-374324.78897723573</v>
      </c>
      <c r="AK60" s="295">
        <f t="shared" si="10"/>
        <v>-394912.65237098368</v>
      </c>
      <c r="AL60" s="295">
        <f t="shared" si="10"/>
        <v>-416632.84825138777</v>
      </c>
      <c r="AM60" s="295">
        <f t="shared" si="10"/>
        <v>-439547.65490521403</v>
      </c>
      <c r="AN60" s="295">
        <f t="shared" si="10"/>
        <v>-463722.77592500084</v>
      </c>
      <c r="AO60" s="295">
        <f t="shared" si="10"/>
        <v>-489227.52860087587</v>
      </c>
      <c r="AP60" s="295">
        <f t="shared" si="10"/>
        <v>-516135.04267392406</v>
      </c>
    </row>
    <row r="61" spans="1:45" x14ac:dyDescent="0.2">
      <c r="A61" s="246" t="s">
        <v>324</v>
      </c>
      <c r="B61" s="295"/>
      <c r="C61" s="295">
        <f>-IF(C$47&lt;=$B$30,0,$B$29*(1+C$49)*$B$28)</f>
        <v>-63961.320384091108</v>
      </c>
      <c r="D61" s="295">
        <f>-IF(D$47&lt;=$B$30,0,$B$29*(1+D$49)*$B$28)</f>
        <v>-67479.193005216119</v>
      </c>
      <c r="E61" s="295">
        <f t="shared" ref="E61:AP61" si="11">-IF(E$47&lt;=$B$30,0,$B$29*(1+E$49)*$B$28)</f>
        <v>-71190.548620503003</v>
      </c>
      <c r="F61" s="295">
        <f t="shared" si="11"/>
        <v>-75106.028794630663</v>
      </c>
      <c r="G61" s="295">
        <f t="shared" si="11"/>
        <v>-79236.860378335346</v>
      </c>
      <c r="H61" s="295">
        <f t="shared" si="11"/>
        <v>-83594.887699143786</v>
      </c>
      <c r="I61" s="295">
        <f t="shared" si="11"/>
        <v>-88192.606522596689</v>
      </c>
      <c r="J61" s="295">
        <f t="shared" si="11"/>
        <v>-93043.199881339504</v>
      </c>
      <c r="K61" s="295">
        <f t="shared" si="11"/>
        <v>-98160.575874813178</v>
      </c>
      <c r="L61" s="295">
        <f t="shared" si="11"/>
        <v>-103559.4075479279</v>
      </c>
      <c r="M61" s="295">
        <f t="shared" si="11"/>
        <v>-109255.17496306392</v>
      </c>
      <c r="N61" s="295">
        <f t="shared" si="11"/>
        <v>-115264.20958603243</v>
      </c>
      <c r="O61" s="295">
        <f t="shared" si="11"/>
        <v>-121603.74111326422</v>
      </c>
      <c r="P61" s="295">
        <f t="shared" si="11"/>
        <v>-128291.94687449373</v>
      </c>
      <c r="Q61" s="295">
        <f t="shared" si="11"/>
        <v>-135348.00395259087</v>
      </c>
      <c r="R61" s="295">
        <f t="shared" si="11"/>
        <v>-142792.14416998337</v>
      </c>
      <c r="S61" s="295">
        <f t="shared" si="11"/>
        <v>-150645.71209933242</v>
      </c>
      <c r="T61" s="295">
        <f t="shared" si="11"/>
        <v>-158931.2262647957</v>
      </c>
      <c r="U61" s="295">
        <f t="shared" si="11"/>
        <v>-167672.44370935945</v>
      </c>
      <c r="V61" s="295">
        <f t="shared" si="11"/>
        <v>-176894.42811337419</v>
      </c>
      <c r="W61" s="295">
        <f t="shared" si="11"/>
        <v>-186623.62165960978</v>
      </c>
      <c r="X61" s="295">
        <f t="shared" si="11"/>
        <v>-196887.9208508883</v>
      </c>
      <c r="Y61" s="295">
        <f t="shared" si="11"/>
        <v>-207716.75649768714</v>
      </c>
      <c r="Z61" s="295">
        <f t="shared" si="11"/>
        <v>-219141.17810505992</v>
      </c>
      <c r="AA61" s="295">
        <f t="shared" si="11"/>
        <v>-231193.94290083821</v>
      </c>
      <c r="AB61" s="295">
        <f t="shared" si="11"/>
        <v>-243909.60976038431</v>
      </c>
      <c r="AC61" s="295">
        <f t="shared" si="11"/>
        <v>-257324.63829720541</v>
      </c>
      <c r="AD61" s="295">
        <f t="shared" si="11"/>
        <v>-271477.49340355169</v>
      </c>
      <c r="AE61" s="295">
        <f t="shared" si="11"/>
        <v>-286408.75554074702</v>
      </c>
      <c r="AF61" s="295">
        <f t="shared" si="11"/>
        <v>-302161.23709548806</v>
      </c>
      <c r="AG61" s="295">
        <f t="shared" si="11"/>
        <v>-318780.1051357399</v>
      </c>
      <c r="AH61" s="295">
        <f t="shared" si="11"/>
        <v>-336313.0109182056</v>
      </c>
      <c r="AI61" s="295">
        <f t="shared" si="11"/>
        <v>-354810.22651870688</v>
      </c>
      <c r="AJ61" s="295">
        <f t="shared" si="11"/>
        <v>-374324.78897723573</v>
      </c>
      <c r="AK61" s="295">
        <f t="shared" si="11"/>
        <v>-394912.65237098368</v>
      </c>
      <c r="AL61" s="295">
        <f t="shared" si="11"/>
        <v>-416632.84825138777</v>
      </c>
      <c r="AM61" s="295">
        <f t="shared" si="11"/>
        <v>-439547.65490521403</v>
      </c>
      <c r="AN61" s="295">
        <f t="shared" si="11"/>
        <v>-463722.77592500084</v>
      </c>
      <c r="AO61" s="295">
        <f t="shared" si="11"/>
        <v>-489227.52860087587</v>
      </c>
      <c r="AP61" s="295">
        <f t="shared" si="11"/>
        <v>-516135.04267392406</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549</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549</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553</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322</v>
      </c>
      <c r="B66" s="296">
        <f t="shared" ref="B66:AO66" si="12">B59+B60</f>
        <v>5730325.4666316761</v>
      </c>
      <c r="C66" s="296">
        <f t="shared" si="12"/>
        <v>-63961.320384091108</v>
      </c>
      <c r="D66" s="296">
        <f t="shared" si="12"/>
        <v>-67479.193005216119</v>
      </c>
      <c r="E66" s="296">
        <f t="shared" si="12"/>
        <v>-71190.548620503003</v>
      </c>
      <c r="F66" s="296">
        <f t="shared" si="12"/>
        <v>-75106.028794630663</v>
      </c>
      <c r="G66" s="296">
        <f t="shared" si="12"/>
        <v>-79236.860378335346</v>
      </c>
      <c r="H66" s="296">
        <f t="shared" si="12"/>
        <v>-83594.887699143786</v>
      </c>
      <c r="I66" s="296">
        <f t="shared" si="12"/>
        <v>-88192.606522596689</v>
      </c>
      <c r="J66" s="296">
        <f t="shared" si="12"/>
        <v>-93043.199881339504</v>
      </c>
      <c r="K66" s="296">
        <f t="shared" si="12"/>
        <v>-98160.575874813178</v>
      </c>
      <c r="L66" s="296">
        <f t="shared" si="12"/>
        <v>-103559.4075479279</v>
      </c>
      <c r="M66" s="296">
        <f t="shared" si="12"/>
        <v>-109255.17496306392</v>
      </c>
      <c r="N66" s="296">
        <f t="shared" si="12"/>
        <v>-115264.20958603243</v>
      </c>
      <c r="O66" s="296">
        <f t="shared" si="12"/>
        <v>-121603.74111326422</v>
      </c>
      <c r="P66" s="296">
        <f t="shared" si="12"/>
        <v>-128291.94687449373</v>
      </c>
      <c r="Q66" s="296">
        <f t="shared" si="12"/>
        <v>-135348.00395259087</v>
      </c>
      <c r="R66" s="296">
        <f t="shared" si="12"/>
        <v>-142792.14416998337</v>
      </c>
      <c r="S66" s="296">
        <f t="shared" si="12"/>
        <v>-150645.71209933242</v>
      </c>
      <c r="T66" s="296">
        <f t="shared" si="12"/>
        <v>-158931.2262647957</v>
      </c>
      <c r="U66" s="296">
        <f t="shared" si="12"/>
        <v>-167672.44370935945</v>
      </c>
      <c r="V66" s="296">
        <f t="shared" si="12"/>
        <v>-176894.42811337419</v>
      </c>
      <c r="W66" s="296">
        <f t="shared" si="12"/>
        <v>-186623.62165960978</v>
      </c>
      <c r="X66" s="296">
        <f t="shared" si="12"/>
        <v>-196887.9208508883</v>
      </c>
      <c r="Y66" s="296">
        <f t="shared" si="12"/>
        <v>-207716.75649768714</v>
      </c>
      <c r="Z66" s="296">
        <f t="shared" si="12"/>
        <v>-219141.17810505992</v>
      </c>
      <c r="AA66" s="296">
        <f t="shared" si="12"/>
        <v>-231193.94290083821</v>
      </c>
      <c r="AB66" s="296">
        <f t="shared" si="12"/>
        <v>-243909.60976038431</v>
      </c>
      <c r="AC66" s="296">
        <f t="shared" si="12"/>
        <v>-257324.63829720541</v>
      </c>
      <c r="AD66" s="296">
        <f t="shared" si="12"/>
        <v>-271477.49340355169</v>
      </c>
      <c r="AE66" s="296">
        <f t="shared" si="12"/>
        <v>-286408.75554074702</v>
      </c>
      <c r="AF66" s="296">
        <f t="shared" si="12"/>
        <v>-302161.23709548806</v>
      </c>
      <c r="AG66" s="296">
        <f t="shared" si="12"/>
        <v>-318780.1051357399</v>
      </c>
      <c r="AH66" s="296">
        <f t="shared" si="12"/>
        <v>-336313.0109182056</v>
      </c>
      <c r="AI66" s="296">
        <f t="shared" si="12"/>
        <v>-354810.22651870688</v>
      </c>
      <c r="AJ66" s="296">
        <f t="shared" si="12"/>
        <v>-374324.78897723573</v>
      </c>
      <c r="AK66" s="296">
        <f t="shared" si="12"/>
        <v>-394912.65237098368</v>
      </c>
      <c r="AL66" s="296">
        <f t="shared" si="12"/>
        <v>-416632.84825138777</v>
      </c>
      <c r="AM66" s="296">
        <f t="shared" si="12"/>
        <v>-439547.65490521403</v>
      </c>
      <c r="AN66" s="296">
        <f t="shared" si="12"/>
        <v>-463722.77592500084</v>
      </c>
      <c r="AO66" s="296">
        <f t="shared" si="12"/>
        <v>-489227.52860087587</v>
      </c>
      <c r="AP66" s="296">
        <f>AP59+AP60</f>
        <v>-516135.04267392406</v>
      </c>
    </row>
    <row r="67" spans="1:45" x14ac:dyDescent="0.2">
      <c r="A67" s="246" t="s">
        <v>317</v>
      </c>
      <c r="B67" s="248"/>
      <c r="C67" s="295">
        <f>-($B$25)*1.18*$B$28/$B$27</f>
        <v>-229213.02066526705</v>
      </c>
      <c r="D67" s="295">
        <f>C67</f>
        <v>-229213.02066526705</v>
      </c>
      <c r="E67" s="295">
        <f t="shared" ref="E67:AP67" si="13">D67</f>
        <v>-229213.02066526705</v>
      </c>
      <c r="F67" s="295">
        <f t="shared" si="13"/>
        <v>-229213.02066526705</v>
      </c>
      <c r="G67" s="295">
        <f t="shared" si="13"/>
        <v>-229213.02066526705</v>
      </c>
      <c r="H67" s="295">
        <f t="shared" si="13"/>
        <v>-229213.02066526705</v>
      </c>
      <c r="I67" s="295">
        <f t="shared" si="13"/>
        <v>-229213.02066526705</v>
      </c>
      <c r="J67" s="295">
        <f t="shared" si="13"/>
        <v>-229213.02066526705</v>
      </c>
      <c r="K67" s="295">
        <f t="shared" si="13"/>
        <v>-229213.02066526705</v>
      </c>
      <c r="L67" s="295">
        <f t="shared" si="13"/>
        <v>-229213.02066526705</v>
      </c>
      <c r="M67" s="295">
        <f t="shared" si="13"/>
        <v>-229213.02066526705</v>
      </c>
      <c r="N67" s="295">
        <f t="shared" si="13"/>
        <v>-229213.02066526705</v>
      </c>
      <c r="O67" s="295">
        <f t="shared" si="13"/>
        <v>-229213.02066526705</v>
      </c>
      <c r="P67" s="295">
        <f t="shared" si="13"/>
        <v>-229213.02066526705</v>
      </c>
      <c r="Q67" s="295">
        <f t="shared" si="13"/>
        <v>-229213.02066526705</v>
      </c>
      <c r="R67" s="295">
        <f t="shared" si="13"/>
        <v>-229213.02066526705</v>
      </c>
      <c r="S67" s="295">
        <f t="shared" si="13"/>
        <v>-229213.02066526705</v>
      </c>
      <c r="T67" s="295">
        <f t="shared" si="13"/>
        <v>-229213.02066526705</v>
      </c>
      <c r="U67" s="295">
        <f t="shared" si="13"/>
        <v>-229213.02066526705</v>
      </c>
      <c r="V67" s="295">
        <f t="shared" si="13"/>
        <v>-229213.02066526705</v>
      </c>
      <c r="W67" s="295">
        <f t="shared" si="13"/>
        <v>-229213.02066526705</v>
      </c>
      <c r="X67" s="295">
        <f t="shared" si="13"/>
        <v>-229213.02066526705</v>
      </c>
      <c r="Y67" s="295">
        <f t="shared" si="13"/>
        <v>-229213.02066526705</v>
      </c>
      <c r="Z67" s="295">
        <f t="shared" si="13"/>
        <v>-229213.02066526705</v>
      </c>
      <c r="AA67" s="295">
        <f t="shared" si="13"/>
        <v>-229213.02066526705</v>
      </c>
      <c r="AB67" s="295">
        <f t="shared" si="13"/>
        <v>-229213.02066526705</v>
      </c>
      <c r="AC67" s="295">
        <f t="shared" si="13"/>
        <v>-229213.02066526705</v>
      </c>
      <c r="AD67" s="295">
        <f t="shared" si="13"/>
        <v>-229213.02066526705</v>
      </c>
      <c r="AE67" s="295">
        <f t="shared" si="13"/>
        <v>-229213.02066526705</v>
      </c>
      <c r="AF67" s="295">
        <f t="shared" si="13"/>
        <v>-229213.02066526705</v>
      </c>
      <c r="AG67" s="295">
        <f t="shared" si="13"/>
        <v>-229213.02066526705</v>
      </c>
      <c r="AH67" s="295">
        <f t="shared" si="13"/>
        <v>-229213.02066526705</v>
      </c>
      <c r="AI67" s="295">
        <f t="shared" si="13"/>
        <v>-229213.02066526705</v>
      </c>
      <c r="AJ67" s="295">
        <f t="shared" si="13"/>
        <v>-229213.02066526705</v>
      </c>
      <c r="AK67" s="295">
        <f t="shared" si="13"/>
        <v>-229213.02066526705</v>
      </c>
      <c r="AL67" s="295">
        <f t="shared" si="13"/>
        <v>-229213.02066526705</v>
      </c>
      <c r="AM67" s="295">
        <f t="shared" si="13"/>
        <v>-229213.02066526705</v>
      </c>
      <c r="AN67" s="295">
        <f t="shared" si="13"/>
        <v>-229213.02066526705</v>
      </c>
      <c r="AO67" s="295">
        <f t="shared" si="13"/>
        <v>-229213.02066526705</v>
      </c>
      <c r="AP67" s="295">
        <f t="shared" si="13"/>
        <v>-229213.02066526705</v>
      </c>
      <c r="AQ67" s="249">
        <f>SUM(B67:AA67)/1.18</f>
        <v>-4856208.064942101</v>
      </c>
      <c r="AR67" s="250">
        <f>SUM(B67:AF67)/1.18</f>
        <v>-5827449.6779305227</v>
      </c>
      <c r="AS67" s="250">
        <f>SUM(B67:AP67)/1.18</f>
        <v>-7769932.9039073652</v>
      </c>
    </row>
    <row r="68" spans="1:45" ht="28.5" x14ac:dyDescent="0.2">
      <c r="A68" s="247" t="s">
        <v>318</v>
      </c>
      <c r="B68" s="296">
        <f t="shared" ref="B68:J68" si="14">B66+B67</f>
        <v>5730325.4666316761</v>
      </c>
      <c r="C68" s="296">
        <f>C66+C67</f>
        <v>-293174.34104935813</v>
      </c>
      <c r="D68" s="296">
        <f>D66+D67</f>
        <v>-296692.21367048315</v>
      </c>
      <c r="E68" s="296">
        <f t="shared" si="14"/>
        <v>-300403.56928577006</v>
      </c>
      <c r="F68" s="296">
        <f>F66+C67</f>
        <v>-304319.04945989768</v>
      </c>
      <c r="G68" s="296">
        <f t="shared" si="14"/>
        <v>-308449.88104360236</v>
      </c>
      <c r="H68" s="296">
        <f t="shared" si="14"/>
        <v>-312807.90836441086</v>
      </c>
      <c r="I68" s="296">
        <f t="shared" si="14"/>
        <v>-317405.62718786375</v>
      </c>
      <c r="J68" s="296">
        <f t="shared" si="14"/>
        <v>-322256.22054660658</v>
      </c>
      <c r="K68" s="296">
        <f>K66+K67</f>
        <v>-327373.59654008021</v>
      </c>
      <c r="L68" s="296">
        <f>L66+L67</f>
        <v>-332772.42821319494</v>
      </c>
      <c r="M68" s="296">
        <f t="shared" ref="M68:AO68" si="15">M66+M67</f>
        <v>-338468.19562833098</v>
      </c>
      <c r="N68" s="296">
        <f t="shared" si="15"/>
        <v>-344477.23025129945</v>
      </c>
      <c r="O68" s="296">
        <f t="shared" si="15"/>
        <v>-350816.76177853125</v>
      </c>
      <c r="P68" s="296">
        <f t="shared" si="15"/>
        <v>-357504.96753976075</v>
      </c>
      <c r="Q68" s="296">
        <f t="shared" si="15"/>
        <v>-364561.02461785788</v>
      </c>
      <c r="R68" s="296">
        <f t="shared" si="15"/>
        <v>-372005.16483525041</v>
      </c>
      <c r="S68" s="296">
        <f t="shared" si="15"/>
        <v>-379858.7327645995</v>
      </c>
      <c r="T68" s="296">
        <f t="shared" si="15"/>
        <v>-388144.24693006277</v>
      </c>
      <c r="U68" s="296">
        <f t="shared" si="15"/>
        <v>-396885.46437462652</v>
      </c>
      <c r="V68" s="296">
        <f t="shared" si="15"/>
        <v>-406107.44877864124</v>
      </c>
      <c r="W68" s="296">
        <f t="shared" si="15"/>
        <v>-415836.64232487686</v>
      </c>
      <c r="X68" s="296">
        <f t="shared" si="15"/>
        <v>-426100.94151615538</v>
      </c>
      <c r="Y68" s="296">
        <f t="shared" si="15"/>
        <v>-436929.77716295421</v>
      </c>
      <c r="Z68" s="296">
        <f t="shared" si="15"/>
        <v>-448354.19877032697</v>
      </c>
      <c r="AA68" s="296">
        <f t="shared" si="15"/>
        <v>-460406.96356610523</v>
      </c>
      <c r="AB68" s="296">
        <f t="shared" si="15"/>
        <v>-473122.63042565132</v>
      </c>
      <c r="AC68" s="296">
        <f t="shared" si="15"/>
        <v>-486537.65896247246</v>
      </c>
      <c r="AD68" s="296">
        <f t="shared" si="15"/>
        <v>-500690.51406881877</v>
      </c>
      <c r="AE68" s="296">
        <f t="shared" si="15"/>
        <v>-515621.7762060141</v>
      </c>
      <c r="AF68" s="296">
        <f t="shared" si="15"/>
        <v>-531374.25776075514</v>
      </c>
      <c r="AG68" s="296">
        <f t="shared" si="15"/>
        <v>-547993.12580100691</v>
      </c>
      <c r="AH68" s="296">
        <f t="shared" si="15"/>
        <v>-565526.03158347262</v>
      </c>
      <c r="AI68" s="296">
        <f t="shared" si="15"/>
        <v>-584023.2471839739</v>
      </c>
      <c r="AJ68" s="296">
        <f t="shared" si="15"/>
        <v>-603537.80964250281</v>
      </c>
      <c r="AK68" s="296">
        <f t="shared" si="15"/>
        <v>-624125.67303625075</v>
      </c>
      <c r="AL68" s="296">
        <f t="shared" si="15"/>
        <v>-645845.86891665484</v>
      </c>
      <c r="AM68" s="296">
        <f t="shared" si="15"/>
        <v>-668760.67557048111</v>
      </c>
      <c r="AN68" s="296">
        <f t="shared" si="15"/>
        <v>-692935.79659026791</v>
      </c>
      <c r="AO68" s="296">
        <f t="shared" si="15"/>
        <v>-718440.54926614289</v>
      </c>
      <c r="AP68" s="296">
        <f>AP66+AP67</f>
        <v>-745348.06333919114</v>
      </c>
      <c r="AQ68" s="193">
        <v>25</v>
      </c>
      <c r="AR68" s="193">
        <v>30</v>
      </c>
      <c r="AS68" s="193">
        <v>40</v>
      </c>
    </row>
    <row r="69" spans="1:45" x14ac:dyDescent="0.2">
      <c r="A69" s="246" t="s">
        <v>316</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321</v>
      </c>
      <c r="B70" s="296">
        <f t="shared" ref="B70:AO70" si="17">B68+B69</f>
        <v>5730325.4666316761</v>
      </c>
      <c r="C70" s="296">
        <f t="shared" si="17"/>
        <v>-293174.34104935813</v>
      </c>
      <c r="D70" s="296">
        <f t="shared" si="17"/>
        <v>-296692.21367048315</v>
      </c>
      <c r="E70" s="296">
        <f t="shared" si="17"/>
        <v>-300403.56928577006</v>
      </c>
      <c r="F70" s="296">
        <f t="shared" si="17"/>
        <v>-304319.04945989768</v>
      </c>
      <c r="G70" s="296">
        <f t="shared" si="17"/>
        <v>-308449.88104360236</v>
      </c>
      <c r="H70" s="296">
        <f t="shared" si="17"/>
        <v>-312807.90836441086</v>
      </c>
      <c r="I70" s="296">
        <f t="shared" si="17"/>
        <v>-317405.62718786375</v>
      </c>
      <c r="J70" s="296">
        <f t="shared" si="17"/>
        <v>-322256.22054660658</v>
      </c>
      <c r="K70" s="296">
        <f t="shared" si="17"/>
        <v>-327373.59654008021</v>
      </c>
      <c r="L70" s="296">
        <f t="shared" si="17"/>
        <v>-332772.42821319494</v>
      </c>
      <c r="M70" s="296">
        <f t="shared" si="17"/>
        <v>-338468.19562833098</v>
      </c>
      <c r="N70" s="296">
        <f t="shared" si="17"/>
        <v>-344477.23025129945</v>
      </c>
      <c r="O70" s="296">
        <f t="shared" si="17"/>
        <v>-350816.76177853125</v>
      </c>
      <c r="P70" s="296">
        <f t="shared" si="17"/>
        <v>-357504.96753976075</v>
      </c>
      <c r="Q70" s="296">
        <f t="shared" si="17"/>
        <v>-364561.02461785788</v>
      </c>
      <c r="R70" s="296">
        <f t="shared" si="17"/>
        <v>-372005.16483525041</v>
      </c>
      <c r="S70" s="296">
        <f t="shared" si="17"/>
        <v>-379858.7327645995</v>
      </c>
      <c r="T70" s="296">
        <f t="shared" si="17"/>
        <v>-388144.24693006277</v>
      </c>
      <c r="U70" s="296">
        <f t="shared" si="17"/>
        <v>-396885.46437462652</v>
      </c>
      <c r="V70" s="296">
        <f t="shared" si="17"/>
        <v>-406107.44877864124</v>
      </c>
      <c r="W70" s="296">
        <f t="shared" si="17"/>
        <v>-415836.64232487686</v>
      </c>
      <c r="X70" s="296">
        <f t="shared" si="17"/>
        <v>-426100.94151615538</v>
      </c>
      <c r="Y70" s="296">
        <f t="shared" si="17"/>
        <v>-436929.77716295421</v>
      </c>
      <c r="Z70" s="296">
        <f t="shared" si="17"/>
        <v>-448354.19877032697</v>
      </c>
      <c r="AA70" s="296">
        <f t="shared" si="17"/>
        <v>-460406.96356610523</v>
      </c>
      <c r="AB70" s="296">
        <f t="shared" si="17"/>
        <v>-473122.63042565132</v>
      </c>
      <c r="AC70" s="296">
        <f t="shared" si="17"/>
        <v>-486537.65896247246</v>
      </c>
      <c r="AD70" s="296">
        <f t="shared" si="17"/>
        <v>-500690.51406881877</v>
      </c>
      <c r="AE70" s="296">
        <f t="shared" si="17"/>
        <v>-515621.7762060141</v>
      </c>
      <c r="AF70" s="296">
        <f t="shared" si="17"/>
        <v>-531374.25776075514</v>
      </c>
      <c r="AG70" s="296">
        <f t="shared" si="17"/>
        <v>-547993.12580100691</v>
      </c>
      <c r="AH70" s="296">
        <f t="shared" si="17"/>
        <v>-565526.03158347262</v>
      </c>
      <c r="AI70" s="296">
        <f t="shared" si="17"/>
        <v>-584023.2471839739</v>
      </c>
      <c r="AJ70" s="296">
        <f t="shared" si="17"/>
        <v>-603537.80964250281</v>
      </c>
      <c r="AK70" s="296">
        <f t="shared" si="17"/>
        <v>-624125.67303625075</v>
      </c>
      <c r="AL70" s="296">
        <f t="shared" si="17"/>
        <v>-645845.86891665484</v>
      </c>
      <c r="AM70" s="296">
        <f t="shared" si="17"/>
        <v>-668760.67557048111</v>
      </c>
      <c r="AN70" s="296">
        <f t="shared" si="17"/>
        <v>-692935.79659026791</v>
      </c>
      <c r="AO70" s="296">
        <f t="shared" si="17"/>
        <v>-718440.54926614289</v>
      </c>
      <c r="AP70" s="296">
        <f>AP68+AP69</f>
        <v>-745348.06333919114</v>
      </c>
    </row>
    <row r="71" spans="1:45" x14ac:dyDescent="0.2">
      <c r="A71" s="246" t="s">
        <v>315</v>
      </c>
      <c r="B71" s="295">
        <f t="shared" ref="B71:AP71" si="18">-B70*$B$36</f>
        <v>-1146065.0933263353</v>
      </c>
      <c r="C71" s="295">
        <f t="shared" si="18"/>
        <v>58634.868209871631</v>
      </c>
      <c r="D71" s="295">
        <f t="shared" si="18"/>
        <v>59338.442734096636</v>
      </c>
      <c r="E71" s="295">
        <f t="shared" si="18"/>
        <v>60080.713857154013</v>
      </c>
      <c r="F71" s="295">
        <f t="shared" si="18"/>
        <v>60863.809891979537</v>
      </c>
      <c r="G71" s="295">
        <f t="shared" si="18"/>
        <v>61689.976208720473</v>
      </c>
      <c r="H71" s="295">
        <f t="shared" si="18"/>
        <v>62561.581672882174</v>
      </c>
      <c r="I71" s="295">
        <f t="shared" si="18"/>
        <v>63481.125437572751</v>
      </c>
      <c r="J71" s="295">
        <f t="shared" si="18"/>
        <v>64451.24410932132</v>
      </c>
      <c r="K71" s="295">
        <f t="shared" si="18"/>
        <v>65474.719308016043</v>
      </c>
      <c r="L71" s="295">
        <f t="shared" si="18"/>
        <v>66554.485642638989</v>
      </c>
      <c r="M71" s="295">
        <f t="shared" si="18"/>
        <v>67693.639125666203</v>
      </c>
      <c r="N71" s="295">
        <f t="shared" si="18"/>
        <v>68895.446050259896</v>
      </c>
      <c r="O71" s="295">
        <f t="shared" si="18"/>
        <v>70163.352355706258</v>
      </c>
      <c r="P71" s="295">
        <f t="shared" si="18"/>
        <v>71500.993507952153</v>
      </c>
      <c r="Q71" s="295">
        <f t="shared" si="18"/>
        <v>72912.204923571582</v>
      </c>
      <c r="R71" s="295">
        <f t="shared" si="18"/>
        <v>74401.03296705008</v>
      </c>
      <c r="S71" s="295">
        <f t="shared" si="18"/>
        <v>75971.746552919896</v>
      </c>
      <c r="T71" s="295">
        <f t="shared" si="18"/>
        <v>77628.84938601256</v>
      </c>
      <c r="U71" s="295">
        <f t="shared" si="18"/>
        <v>79377.092874925307</v>
      </c>
      <c r="V71" s="295">
        <f t="shared" si="18"/>
        <v>81221.489755728253</v>
      </c>
      <c r="W71" s="295">
        <f t="shared" si="18"/>
        <v>83167.328464975377</v>
      </c>
      <c r="X71" s="295">
        <f t="shared" si="18"/>
        <v>85220.188303231087</v>
      </c>
      <c r="Y71" s="295">
        <f t="shared" si="18"/>
        <v>87385.955432590854</v>
      </c>
      <c r="Z71" s="295">
        <f t="shared" si="18"/>
        <v>89670.839754065397</v>
      </c>
      <c r="AA71" s="295">
        <f t="shared" si="18"/>
        <v>92081.392713221052</v>
      </c>
      <c r="AB71" s="295">
        <f t="shared" si="18"/>
        <v>94624.526085130274</v>
      </c>
      <c r="AC71" s="295">
        <f t="shared" si="18"/>
        <v>97307.531792494497</v>
      </c>
      <c r="AD71" s="295">
        <f t="shared" si="18"/>
        <v>100138.10281376376</v>
      </c>
      <c r="AE71" s="295">
        <f t="shared" si="18"/>
        <v>103124.35524120282</v>
      </c>
      <c r="AF71" s="295">
        <f t="shared" si="18"/>
        <v>106274.85155215103</v>
      </c>
      <c r="AG71" s="295">
        <f t="shared" si="18"/>
        <v>109598.62516020139</v>
      </c>
      <c r="AH71" s="295">
        <f t="shared" si="18"/>
        <v>113105.20631669453</v>
      </c>
      <c r="AI71" s="295">
        <f t="shared" si="18"/>
        <v>116804.64943679479</v>
      </c>
      <c r="AJ71" s="295">
        <f t="shared" si="18"/>
        <v>120707.56192850057</v>
      </c>
      <c r="AK71" s="295">
        <f t="shared" si="18"/>
        <v>124825.13460725016</v>
      </c>
      <c r="AL71" s="295">
        <f t="shared" si="18"/>
        <v>129169.17378333097</v>
      </c>
      <c r="AM71" s="295">
        <f t="shared" si="18"/>
        <v>133752.13511409622</v>
      </c>
      <c r="AN71" s="295">
        <f t="shared" si="18"/>
        <v>138587.1593180536</v>
      </c>
      <c r="AO71" s="295">
        <f t="shared" si="18"/>
        <v>143688.10985322858</v>
      </c>
      <c r="AP71" s="295">
        <f t="shared" si="18"/>
        <v>149069.61266783823</v>
      </c>
    </row>
    <row r="72" spans="1:45" ht="15" thickBot="1" x14ac:dyDescent="0.25">
      <c r="A72" s="251" t="s">
        <v>320</v>
      </c>
      <c r="B72" s="252">
        <f t="shared" ref="B72:AO72" si="19">B70+B71</f>
        <v>4584260.3733053412</v>
      </c>
      <c r="C72" s="252">
        <f t="shared" si="19"/>
        <v>-234539.47283948649</v>
      </c>
      <c r="D72" s="252">
        <f t="shared" si="19"/>
        <v>-237353.77093638651</v>
      </c>
      <c r="E72" s="252">
        <f t="shared" si="19"/>
        <v>-240322.85542861605</v>
      </c>
      <c r="F72" s="252">
        <f t="shared" si="19"/>
        <v>-243455.23956791815</v>
      </c>
      <c r="G72" s="252">
        <f t="shared" si="19"/>
        <v>-246759.90483488189</v>
      </c>
      <c r="H72" s="252">
        <f t="shared" si="19"/>
        <v>-250246.32669152869</v>
      </c>
      <c r="I72" s="252">
        <f t="shared" si="19"/>
        <v>-253924.50175029101</v>
      </c>
      <c r="J72" s="252">
        <f t="shared" si="19"/>
        <v>-257804.97643728525</v>
      </c>
      <c r="K72" s="252">
        <f t="shared" si="19"/>
        <v>-261898.87723206417</v>
      </c>
      <c r="L72" s="252">
        <f t="shared" si="19"/>
        <v>-266217.94257055596</v>
      </c>
      <c r="M72" s="252">
        <f t="shared" si="19"/>
        <v>-270774.55650266481</v>
      </c>
      <c r="N72" s="252">
        <f t="shared" si="19"/>
        <v>-275581.78420103958</v>
      </c>
      <c r="O72" s="252">
        <f t="shared" si="19"/>
        <v>-280653.40942282497</v>
      </c>
      <c r="P72" s="252">
        <f t="shared" si="19"/>
        <v>-286003.97403180861</v>
      </c>
      <c r="Q72" s="252">
        <f t="shared" si="19"/>
        <v>-291648.81969428633</v>
      </c>
      <c r="R72" s="252">
        <f t="shared" si="19"/>
        <v>-297604.13186820032</v>
      </c>
      <c r="S72" s="252">
        <f t="shared" si="19"/>
        <v>-303886.98621167958</v>
      </c>
      <c r="T72" s="252">
        <f t="shared" si="19"/>
        <v>-310515.39754405024</v>
      </c>
      <c r="U72" s="252">
        <f t="shared" si="19"/>
        <v>-317508.37149970123</v>
      </c>
      <c r="V72" s="252">
        <f t="shared" si="19"/>
        <v>-324885.95902291301</v>
      </c>
      <c r="W72" s="252">
        <f t="shared" si="19"/>
        <v>-332669.31385990151</v>
      </c>
      <c r="X72" s="252">
        <f t="shared" si="19"/>
        <v>-340880.75321292429</v>
      </c>
      <c r="Y72" s="252">
        <f t="shared" si="19"/>
        <v>-349543.82173036336</v>
      </c>
      <c r="Z72" s="252">
        <f t="shared" si="19"/>
        <v>-358683.35901626159</v>
      </c>
      <c r="AA72" s="252">
        <f t="shared" si="19"/>
        <v>-368325.57085288421</v>
      </c>
      <c r="AB72" s="252">
        <f t="shared" si="19"/>
        <v>-378498.10434052104</v>
      </c>
      <c r="AC72" s="252">
        <f t="shared" si="19"/>
        <v>-389230.12716997799</v>
      </c>
      <c r="AD72" s="252">
        <f t="shared" si="19"/>
        <v>-400552.41125505499</v>
      </c>
      <c r="AE72" s="252">
        <f t="shared" si="19"/>
        <v>-412497.42096481129</v>
      </c>
      <c r="AF72" s="252">
        <f t="shared" si="19"/>
        <v>-425099.40620860411</v>
      </c>
      <c r="AG72" s="252">
        <f t="shared" si="19"/>
        <v>-438394.50064080552</v>
      </c>
      <c r="AH72" s="252">
        <f t="shared" si="19"/>
        <v>-452420.82526677812</v>
      </c>
      <c r="AI72" s="252">
        <f t="shared" si="19"/>
        <v>-467218.5977471791</v>
      </c>
      <c r="AJ72" s="252">
        <f t="shared" si="19"/>
        <v>-482830.24771400227</v>
      </c>
      <c r="AK72" s="252">
        <f t="shared" si="19"/>
        <v>-499300.53842900059</v>
      </c>
      <c r="AL72" s="252">
        <f t="shared" si="19"/>
        <v>-516676.6951333239</v>
      </c>
      <c r="AM72" s="252">
        <f t="shared" si="19"/>
        <v>-535008.54045638489</v>
      </c>
      <c r="AN72" s="252">
        <f t="shared" si="19"/>
        <v>-554348.63727221428</v>
      </c>
      <c r="AO72" s="252">
        <f t="shared" si="19"/>
        <v>-574752.43941291433</v>
      </c>
      <c r="AP72" s="252">
        <f>AP70+AP71</f>
        <v>-596278.45067135291</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319</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318</v>
      </c>
      <c r="B75" s="296">
        <f t="shared" ref="B75:AO75" si="22">B68</f>
        <v>5730325.4666316761</v>
      </c>
      <c r="C75" s="296">
        <f t="shared" si="22"/>
        <v>-293174.34104935813</v>
      </c>
      <c r="D75" s="296">
        <f>D68</f>
        <v>-296692.21367048315</v>
      </c>
      <c r="E75" s="296">
        <f t="shared" si="22"/>
        <v>-300403.56928577006</v>
      </c>
      <c r="F75" s="296">
        <f t="shared" si="22"/>
        <v>-304319.04945989768</v>
      </c>
      <c r="G75" s="296">
        <f t="shared" si="22"/>
        <v>-308449.88104360236</v>
      </c>
      <c r="H75" s="296">
        <f t="shared" si="22"/>
        <v>-312807.90836441086</v>
      </c>
      <c r="I75" s="296">
        <f t="shared" si="22"/>
        <v>-317405.62718786375</v>
      </c>
      <c r="J75" s="296">
        <f t="shared" si="22"/>
        <v>-322256.22054660658</v>
      </c>
      <c r="K75" s="296">
        <f t="shared" si="22"/>
        <v>-327373.59654008021</v>
      </c>
      <c r="L75" s="296">
        <f t="shared" si="22"/>
        <v>-332772.42821319494</v>
      </c>
      <c r="M75" s="296">
        <f t="shared" si="22"/>
        <v>-338468.19562833098</v>
      </c>
      <c r="N75" s="296">
        <f t="shared" si="22"/>
        <v>-344477.23025129945</v>
      </c>
      <c r="O75" s="296">
        <f t="shared" si="22"/>
        <v>-350816.76177853125</v>
      </c>
      <c r="P75" s="296">
        <f t="shared" si="22"/>
        <v>-357504.96753976075</v>
      </c>
      <c r="Q75" s="296">
        <f t="shared" si="22"/>
        <v>-364561.02461785788</v>
      </c>
      <c r="R75" s="296">
        <f t="shared" si="22"/>
        <v>-372005.16483525041</v>
      </c>
      <c r="S75" s="296">
        <f t="shared" si="22"/>
        <v>-379858.7327645995</v>
      </c>
      <c r="T75" s="296">
        <f t="shared" si="22"/>
        <v>-388144.24693006277</v>
      </c>
      <c r="U75" s="296">
        <f t="shared" si="22"/>
        <v>-396885.46437462652</v>
      </c>
      <c r="V75" s="296">
        <f t="shared" si="22"/>
        <v>-406107.44877864124</v>
      </c>
      <c r="W75" s="296">
        <f t="shared" si="22"/>
        <v>-415836.64232487686</v>
      </c>
      <c r="X75" s="296">
        <f t="shared" si="22"/>
        <v>-426100.94151615538</v>
      </c>
      <c r="Y75" s="296">
        <f t="shared" si="22"/>
        <v>-436929.77716295421</v>
      </c>
      <c r="Z75" s="296">
        <f t="shared" si="22"/>
        <v>-448354.19877032697</v>
      </c>
      <c r="AA75" s="296">
        <f t="shared" si="22"/>
        <v>-460406.96356610523</v>
      </c>
      <c r="AB75" s="296">
        <f t="shared" si="22"/>
        <v>-473122.63042565132</v>
      </c>
      <c r="AC75" s="296">
        <f t="shared" si="22"/>
        <v>-486537.65896247246</v>
      </c>
      <c r="AD75" s="296">
        <f t="shared" si="22"/>
        <v>-500690.51406881877</v>
      </c>
      <c r="AE75" s="296">
        <f t="shared" si="22"/>
        <v>-515621.7762060141</v>
      </c>
      <c r="AF75" s="296">
        <f t="shared" si="22"/>
        <v>-531374.25776075514</v>
      </c>
      <c r="AG75" s="296">
        <f t="shared" si="22"/>
        <v>-547993.12580100691</v>
      </c>
      <c r="AH75" s="296">
        <f t="shared" si="22"/>
        <v>-565526.03158347262</v>
      </c>
      <c r="AI75" s="296">
        <f t="shared" si="22"/>
        <v>-584023.2471839739</v>
      </c>
      <c r="AJ75" s="296">
        <f t="shared" si="22"/>
        <v>-603537.80964250281</v>
      </c>
      <c r="AK75" s="296">
        <f t="shared" si="22"/>
        <v>-624125.67303625075</v>
      </c>
      <c r="AL75" s="296">
        <f t="shared" si="22"/>
        <v>-645845.86891665484</v>
      </c>
      <c r="AM75" s="296">
        <f t="shared" si="22"/>
        <v>-668760.67557048111</v>
      </c>
      <c r="AN75" s="296">
        <f t="shared" si="22"/>
        <v>-692935.79659026791</v>
      </c>
      <c r="AO75" s="296">
        <f t="shared" si="22"/>
        <v>-718440.54926614289</v>
      </c>
      <c r="AP75" s="296">
        <f>AP68</f>
        <v>-745348.06333919114</v>
      </c>
    </row>
    <row r="76" spans="1:45" x14ac:dyDescent="0.2">
      <c r="A76" s="246" t="s">
        <v>317</v>
      </c>
      <c r="B76" s="295">
        <f t="shared" ref="B76:AO76" si="23">-B67</f>
        <v>0</v>
      </c>
      <c r="C76" s="295">
        <f>-C67</f>
        <v>229213.02066526705</v>
      </c>
      <c r="D76" s="295">
        <f t="shared" si="23"/>
        <v>229213.02066526705</v>
      </c>
      <c r="E76" s="295">
        <f t="shared" si="23"/>
        <v>229213.02066526705</v>
      </c>
      <c r="F76" s="295">
        <f>-C67</f>
        <v>229213.02066526705</v>
      </c>
      <c r="G76" s="295">
        <f t="shared" si="23"/>
        <v>229213.02066526705</v>
      </c>
      <c r="H76" s="295">
        <f t="shared" si="23"/>
        <v>229213.02066526705</v>
      </c>
      <c r="I76" s="295">
        <f t="shared" si="23"/>
        <v>229213.02066526705</v>
      </c>
      <c r="J76" s="295">
        <f t="shared" si="23"/>
        <v>229213.02066526705</v>
      </c>
      <c r="K76" s="295">
        <f t="shared" si="23"/>
        <v>229213.02066526705</v>
      </c>
      <c r="L76" s="295">
        <f>-L67</f>
        <v>229213.02066526705</v>
      </c>
      <c r="M76" s="295">
        <f>-M67</f>
        <v>229213.02066526705</v>
      </c>
      <c r="N76" s="295">
        <f t="shared" si="23"/>
        <v>229213.02066526705</v>
      </c>
      <c r="O76" s="295">
        <f t="shared" si="23"/>
        <v>229213.02066526705</v>
      </c>
      <c r="P76" s="295">
        <f t="shared" si="23"/>
        <v>229213.02066526705</v>
      </c>
      <c r="Q76" s="295">
        <f t="shared" si="23"/>
        <v>229213.02066526705</v>
      </c>
      <c r="R76" s="295">
        <f t="shared" si="23"/>
        <v>229213.02066526705</v>
      </c>
      <c r="S76" s="295">
        <f t="shared" si="23"/>
        <v>229213.02066526705</v>
      </c>
      <c r="T76" s="295">
        <f t="shared" si="23"/>
        <v>229213.02066526705</v>
      </c>
      <c r="U76" s="295">
        <f t="shared" si="23"/>
        <v>229213.02066526705</v>
      </c>
      <c r="V76" s="295">
        <f t="shared" si="23"/>
        <v>229213.02066526705</v>
      </c>
      <c r="W76" s="295">
        <f t="shared" si="23"/>
        <v>229213.02066526705</v>
      </c>
      <c r="X76" s="295">
        <f t="shared" si="23"/>
        <v>229213.02066526705</v>
      </c>
      <c r="Y76" s="295">
        <f t="shared" si="23"/>
        <v>229213.02066526705</v>
      </c>
      <c r="Z76" s="295">
        <f t="shared" si="23"/>
        <v>229213.02066526705</v>
      </c>
      <c r="AA76" s="295">
        <f t="shared" si="23"/>
        <v>229213.02066526705</v>
      </c>
      <c r="AB76" s="295">
        <f t="shared" si="23"/>
        <v>229213.02066526705</v>
      </c>
      <c r="AC76" s="295">
        <f t="shared" si="23"/>
        <v>229213.02066526705</v>
      </c>
      <c r="AD76" s="295">
        <f t="shared" si="23"/>
        <v>229213.02066526705</v>
      </c>
      <c r="AE76" s="295">
        <f t="shared" si="23"/>
        <v>229213.02066526705</v>
      </c>
      <c r="AF76" s="295">
        <f t="shared" si="23"/>
        <v>229213.02066526705</v>
      </c>
      <c r="AG76" s="295">
        <f t="shared" si="23"/>
        <v>229213.02066526705</v>
      </c>
      <c r="AH76" s="295">
        <f t="shared" si="23"/>
        <v>229213.02066526705</v>
      </c>
      <c r="AI76" s="295">
        <f t="shared" si="23"/>
        <v>229213.02066526705</v>
      </c>
      <c r="AJ76" s="295">
        <f t="shared" si="23"/>
        <v>229213.02066526705</v>
      </c>
      <c r="AK76" s="295">
        <f t="shared" si="23"/>
        <v>229213.02066526705</v>
      </c>
      <c r="AL76" s="295">
        <f t="shared" si="23"/>
        <v>229213.02066526705</v>
      </c>
      <c r="AM76" s="295">
        <f t="shared" si="23"/>
        <v>229213.02066526705</v>
      </c>
      <c r="AN76" s="295">
        <f t="shared" si="23"/>
        <v>229213.02066526705</v>
      </c>
      <c r="AO76" s="295">
        <f t="shared" si="23"/>
        <v>229213.02066526705</v>
      </c>
      <c r="AP76" s="295">
        <f>-AP67</f>
        <v>229213.02066526705</v>
      </c>
    </row>
    <row r="77" spans="1:45" x14ac:dyDescent="0.2">
      <c r="A77" s="246" t="s">
        <v>316</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315</v>
      </c>
      <c r="B78" s="295">
        <f>IF(SUM($B$71:B71)+SUM($A$78:A78)&gt;0,0,SUM($B$71:B71)-SUM($A$78:A78))</f>
        <v>-1146065.0933263353</v>
      </c>
      <c r="C78" s="295">
        <f>IF(SUM($B$71:C71)+SUM($A$78:B78)&gt;0,0,SUM($B$71:C71)-SUM($A$78:B78))</f>
        <v>58634.868209871696</v>
      </c>
      <c r="D78" s="295">
        <f>IF(SUM($B$71:D71)+SUM($A$78:C78)&gt;0,0,SUM($B$71:D71)-SUM($A$78:C78))</f>
        <v>59338.442734096665</v>
      </c>
      <c r="E78" s="295">
        <f>IF(SUM($B$71:E71)+SUM($A$78:D78)&gt;0,0,SUM($B$71:E71)-SUM($A$78:D78))</f>
        <v>60080.713857154013</v>
      </c>
      <c r="F78" s="295">
        <f>IF(SUM($B$71:F71)+SUM($A$78:E78)&gt;0,0,SUM($B$71:F71)-SUM($A$78:E78))</f>
        <v>60863.809891979559</v>
      </c>
      <c r="G78" s="295">
        <f>IF(SUM($B$71:G71)+SUM($A$78:F78)&gt;0,0,SUM($B$71:G71)-SUM($A$78:F78))</f>
        <v>61689.976208720473</v>
      </c>
      <c r="H78" s="295">
        <f>IF(SUM($B$71:H71)+SUM($A$78:G78)&gt;0,0,SUM($B$71:H71)-SUM($A$78:G78))</f>
        <v>62561.581672882196</v>
      </c>
      <c r="I78" s="295">
        <f>IF(SUM($B$71:I71)+SUM($A$78:H78)&gt;0,0,SUM($B$71:I71)-SUM($A$78:H78))</f>
        <v>63481.125437572715</v>
      </c>
      <c r="J78" s="295">
        <f>IF(SUM($B$71:J71)+SUM($A$78:I78)&gt;0,0,SUM($B$71:J71)-SUM($A$78:I78))</f>
        <v>64451.244109321269</v>
      </c>
      <c r="K78" s="295">
        <f>IF(SUM($B$71:K71)+SUM($A$78:J78)&gt;0,0,SUM($B$71:K71)-SUM($A$78:J78))</f>
        <v>65474.719308016007</v>
      </c>
      <c r="L78" s="295">
        <f>IF(SUM($B$71:L71)+SUM($A$78:K78)&gt;0,0,SUM($B$71:L71)-SUM($A$78:K78))</f>
        <v>66554.485642638989</v>
      </c>
      <c r="M78" s="295">
        <f>IF(SUM($B$71:M71)+SUM($A$78:L78)&gt;0,0,SUM($B$71:M71)-SUM($A$78:L78))</f>
        <v>67693.639125666232</v>
      </c>
      <c r="N78" s="295">
        <f>IF(SUM($B$71:N71)+SUM($A$78:M78)&gt;0,0,SUM($B$71:N71)-SUM($A$78:M78))</f>
        <v>68895.446050259867</v>
      </c>
      <c r="O78" s="295">
        <f>IF(SUM($B$71:O71)+SUM($A$78:N78)&gt;0,0,SUM($B$71:O71)-SUM($A$78:N78))</f>
        <v>70163.352355706273</v>
      </c>
      <c r="P78" s="295">
        <f>IF(SUM($B$71:P71)+SUM($A$78:O78)&gt;0,0,SUM($B$71:P71)-SUM($A$78:O78))</f>
        <v>71500.993507952138</v>
      </c>
      <c r="Q78" s="295">
        <f>IF(SUM($B$71:Q71)+SUM($A$78:P78)&gt;0,0,SUM($B$71:Q71)-SUM($A$78:P78))</f>
        <v>72912.204923571582</v>
      </c>
      <c r="R78" s="295">
        <f>IF(SUM($B$71:R71)+SUM($A$78:Q78)&gt;0,0,SUM($B$71:R71)-SUM($A$78:Q78))</f>
        <v>74401.03296705008</v>
      </c>
      <c r="S78" s="295">
        <f>IF(SUM($B$71:S71)+SUM($A$78:R78)&gt;0,0,SUM($B$71:S71)-SUM($A$78:R78))</f>
        <v>75971.746552919896</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314</v>
      </c>
      <c r="B79" s="295">
        <f>IF(((SUM($B$59:B59)+SUM($B$61:B64))+SUM($B$81:B81))&lt;0,((SUM($B$59:B59)+SUM($B$61:B64))+SUM($B$81:B81))*0.18-SUM($A$79:A79),IF(SUM(A$79:$B79)&lt;0,0-SUM(A$79:$B79),0))</f>
        <v>-8.9999999664723863E-3</v>
      </c>
      <c r="C79" s="295">
        <f>IF(((SUM($B$59:C59)+SUM($B$61:C64))+SUM($B$81:C81))&lt;0,((SUM($B$59:C59)+SUM($B$61:C64))+SUM($B$81:C81))*0.18-SUM($A$79:B79),IF(SUM($B$79:B79)&lt;0,0-SUM($B$79:B79),0))</f>
        <v>-11513.037669136336</v>
      </c>
      <c r="D79" s="295">
        <f>IF(((SUM($B$59:D59)+SUM($B$61:D64))+SUM($B$81:D81))&lt;0,((SUM($B$59:D59)+SUM($B$61:D64))+SUM($B$81:D81))*0.18-SUM($A$79:C79),IF(SUM($B$79:C79)&lt;0,0-SUM($B$79:C79),0))</f>
        <v>-12146.254740938937</v>
      </c>
      <c r="E79" s="295">
        <f>IF(((SUM($B$59:E59)+SUM($B$61:E64))+SUM($B$81:E81))&lt;0,((SUM($B$59:E59)+SUM($B$61:E64))+SUM($B$81:E81))*0.18-SUM($A$79:D79),IF(SUM($B$79:D79)&lt;0,0-SUM($B$79:D79),0))</f>
        <v>-12814.298751690607</v>
      </c>
      <c r="F79" s="295">
        <f>IF(((SUM($B$59:F59)+SUM($B$61:F64))+SUM($B$81:F81))&lt;0,((SUM($B$59:F59)+SUM($B$61:F64))+SUM($B$81:F81))*0.18-SUM($A$79:E79),IF(SUM($B$79:E79)&lt;0,0-SUM($B$79:E79),0))</f>
        <v>-13519.08518303348</v>
      </c>
      <c r="G79" s="295">
        <f>IF(((SUM($B$59:G59)+SUM($B$61:G64))+SUM($B$81:G81))&lt;0,((SUM($B$59:G59)+SUM($B$61:G64))+SUM($B$81:G81))*0.18-SUM($A$79:F79),IF(SUM($B$79:F79)&lt;0,0-SUM($B$79:F79),0))</f>
        <v>-14262.634868100344</v>
      </c>
      <c r="H79" s="295">
        <f>IF(((SUM($B$59:H59)+SUM($B$61:H64))+SUM($B$81:H81))&lt;0,((SUM($B$59:H59)+SUM($B$61:H64))+SUM($B$81:H81))*0.18-SUM($A$79:G79),IF(SUM($B$79:G79)&lt;0,0-SUM($B$79:G79),0))</f>
        <v>-15047.079785845905</v>
      </c>
      <c r="I79" s="295">
        <f>IF(((SUM($B$59:I59)+SUM($B$61:I64))+SUM($B$81:I81))&lt;0,((SUM($B$59:I59)+SUM($B$61:I64))+SUM($B$81:I81))*0.18-SUM($A$79:H79),IF(SUM($B$79:H79)&lt;0,0-SUM($B$79:H79),0))</f>
        <v>-15874.66917406737</v>
      </c>
      <c r="J79" s="295">
        <f>IF(((SUM($B$59:J59)+SUM($B$61:J64))+SUM($B$81:J81))&lt;0,((SUM($B$59:J59)+SUM($B$61:J64))+SUM($B$81:J81))*0.18-SUM($A$79:I79),IF(SUM($B$79:I79)&lt;0,0-SUM($B$79:I79),0))</f>
        <v>-16747.77597864109</v>
      </c>
      <c r="K79" s="295">
        <f>IF(((SUM($B$59:K59)+SUM($B$61:K64))+SUM($B$81:K81))&lt;0,((SUM($B$59:K59)+SUM($B$61:K64))+SUM($B$81:K81))*0.18-SUM($A$79:J79),IF(SUM($B$79:J79)&lt;0,0-SUM($B$79:J79),0))</f>
        <v>-17668.903657466493</v>
      </c>
      <c r="L79" s="295">
        <f>IF(((SUM($B$59:L59)+SUM($B$61:L64))+SUM($B$81:L81))&lt;0,((SUM($B$59:L59)+SUM($B$61:L64))+SUM($B$81:L81))*0.18-SUM($A$79:K79),IF(SUM($B$79:K79)&lt;0,0-SUM($B$79:K79),0))</f>
        <v>-18640.693358626944</v>
      </c>
      <c r="M79" s="295">
        <f>IF(((SUM($B$59:M59)+SUM($B$61:M64))+SUM($B$81:M81))&lt;0,((SUM($B$59:M59)+SUM($B$61:M64))+SUM($B$81:M81))*0.18-SUM($A$79:L79),IF(SUM($B$79:L79)&lt;0,0-SUM($B$79:L79),0))</f>
        <v>-19665.93149335144</v>
      </c>
      <c r="N79" s="295">
        <f>IF(((SUM($B$59:N59)+SUM($B$61:N64))+SUM($B$81:N81))&lt;0,((SUM($B$59:N59)+SUM($B$61:N64))+SUM($B$81:N81))*0.18-SUM($A$79:M79),IF(SUM($B$79:M79)&lt;0,0-SUM($B$79:M79),0))</f>
        <v>-20747.55772548588</v>
      </c>
      <c r="O79" s="295">
        <f>IF(((SUM($B$59:O59)+SUM($B$61:O64))+SUM($B$81:O81))&lt;0,((SUM($B$59:O59)+SUM($B$61:O64))+SUM($B$81:O81))*0.18-SUM($A$79:N79),IF(SUM($B$79:N79)&lt;0,0-SUM($B$79:N79),0))</f>
        <v>-21888.673400387546</v>
      </c>
      <c r="P79" s="295">
        <f>IF(((SUM($B$59:P59)+SUM($B$61:P64))+SUM($B$81:P81))&lt;0,((SUM($B$59:P59)+SUM($B$61:P64))+SUM($B$81:P81))*0.18-SUM($A$79:O79),IF(SUM($B$79:O79)&lt;0,0-SUM($B$79:O79),0))</f>
        <v>-23092.550437408849</v>
      </c>
      <c r="Q79" s="295">
        <f>IF(((SUM($B$59:Q59)+SUM($B$61:Q64))+SUM($B$81:Q81))&lt;0,((SUM($B$59:Q59)+SUM($B$61:Q64))+SUM($B$81:Q81))*0.18-SUM($A$79:P79),IF(SUM($B$79:P79)&lt;0,0-SUM($B$79:P79),0))</f>
        <v>-24362.64071146652</v>
      </c>
      <c r="R79" s="295">
        <f>IF(((SUM($B$59:R59)+SUM($B$61:R64))+SUM($B$81:R81))&lt;0,((SUM($B$59:R59)+SUM($B$61:R64))+SUM($B$81:R81))*0.18-SUM($A$79:Q79),IF(SUM($B$79:Q79)&lt;0,0-SUM($B$79:Q79),0))</f>
        <v>-25702.585950596927</v>
      </c>
      <c r="S79" s="295">
        <f>IF(((SUM($B$59:S59)+SUM($B$61:S64))+SUM($B$81:S81))&lt;0,((SUM($B$59:S59)+SUM($B$61:S64))+SUM($B$81:S81))*0.18-SUM($A$79:R79),IF(SUM($B$79:R79)&lt;0,0-SUM($B$79:R79),0))</f>
        <v>-27116.228177879821</v>
      </c>
      <c r="T79" s="295">
        <f>IF(((SUM($B$59:T59)+SUM($B$61:T64))+SUM($B$81:T81))&lt;0,((SUM($B$59:T59)+SUM($B$61:T64))+SUM($B$81:T81))*0.18-SUM($A$79:S79),IF(SUM($B$79:S79)&lt;0,0-SUM($B$79:S79),0))</f>
        <v>-28607.620727663219</v>
      </c>
      <c r="U79" s="295">
        <f>IF(((SUM($B$59:U59)+SUM($B$61:U64))+SUM($B$81:U81))&lt;0,((SUM($B$59:U59)+SUM($B$61:U64))+SUM($B$81:U81))*0.18-SUM($A$79:T79),IF(SUM($B$79:T79)&lt;0,0-SUM($B$79:T79),0))</f>
        <v>-30181.039867684711</v>
      </c>
      <c r="V79" s="295">
        <f>IF(((SUM($B$59:V59)+SUM($B$61:V64))+SUM($B$81:V81))&lt;0,((SUM($B$59:V59)+SUM($B$61:V64))+SUM($B$81:V81))*0.18-SUM($A$79:U79),IF(SUM($B$79:U79)&lt;0,0-SUM($B$79:U79),0))</f>
        <v>-31840.997060407419</v>
      </c>
      <c r="W79" s="295">
        <f>IF(((SUM($B$59:W59)+SUM($B$61:W64))+SUM($B$81:W81))&lt;0,((SUM($B$59:W59)+SUM($B$61:W64))+SUM($B$81:W81))*0.18-SUM($A$79:V79),IF(SUM($B$79:V79)&lt;0,0-SUM($B$79:V79),0))</f>
        <v>-33592.251898729766</v>
      </c>
      <c r="X79" s="295">
        <f>IF(((SUM($B$59:X59)+SUM($B$61:X64))+SUM($B$81:X81))&lt;0,((SUM($B$59:X59)+SUM($B$61:X64))+SUM($B$81:X81))*0.18-SUM($A$79:W79),IF(SUM($B$79:W79)&lt;0,0-SUM($B$79:W79),0))</f>
        <v>-35439.825753159937</v>
      </c>
      <c r="Y79" s="295">
        <f>IF(((SUM($B$59:Y59)+SUM($B$61:Y64))+SUM($B$81:Y81))&lt;0,((SUM($B$59:Y59)+SUM($B$61:Y64))+SUM($B$81:Y81))*0.18-SUM($A$79:X79),IF(SUM($B$79:X79)&lt;0,0-SUM($B$79:X79),0))</f>
        <v>-37389.016169583658</v>
      </c>
      <c r="Z79" s="295">
        <f>IF(((SUM($B$59:Z59)+SUM($B$61:Z64))+SUM($B$81:Z81))&lt;0,((SUM($B$59:Z59)+SUM($B$61:Z64))+SUM($B$81:Z81))*0.18-SUM($A$79:Y79),IF(SUM($B$79:Y79)&lt;0,0-SUM($B$79:Y79),0))</f>
        <v>-39445.412058910821</v>
      </c>
      <c r="AA79" s="295">
        <f>IF(((SUM($B$59:AA59)+SUM($B$61:AA64))+SUM($B$81:AA81))&lt;0,((SUM($B$59:AA59)+SUM($B$61:AA64))+SUM($B$81:AA81))*0.18-SUM($A$79:Z79),IF(SUM($B$79:Z79)&lt;0,0-SUM($B$79:Z79),0))</f>
        <v>-41614.909722150886</v>
      </c>
      <c r="AB79" s="295">
        <f>IF(((SUM($B$59:AB59)+SUM($B$61:AB64))+SUM($B$81:AB81))&lt;0,((SUM($B$59:AB59)+SUM($B$61:AB64))+SUM($B$81:AB81))*0.18-SUM($A$79:AA79),IF(SUM($B$79:AA79)&lt;0,0-SUM($B$79:AA79),0))</f>
        <v>-43903.729756869143</v>
      </c>
      <c r="AC79" s="295">
        <f>IF(((SUM($B$59:AC59)+SUM($B$61:AC64))+SUM($B$81:AC81))&lt;0,((SUM($B$59:AC59)+SUM($B$61:AC64))+SUM($B$81:AC81))*0.18-SUM($A$79:AB79),IF(SUM($B$79:AB79)&lt;0,0-SUM($B$79:AB79),0))</f>
        <v>-46318.434893496917</v>
      </c>
      <c r="AD79" s="295">
        <f>IF(((SUM($B$59:AD59)+SUM($B$61:AD64))+SUM($B$81:AD81))&lt;0,((SUM($B$59:AD59)+SUM($B$61:AD64))+SUM($B$81:AD81))*0.18-SUM($A$79:AC79),IF(SUM($B$79:AC79)&lt;0,0-SUM($B$79:AC79),0))</f>
        <v>-48865.948812639341</v>
      </c>
      <c r="AE79" s="295">
        <f>IF(((SUM($B$59:AE59)+SUM($B$61:AE64))+SUM($B$81:AE81))&lt;0,((SUM($B$59:AE59)+SUM($B$61:AE64))+SUM($B$81:AE81))*0.18-SUM($A$79:AD79),IF(SUM($B$79:AD79)&lt;0,0-SUM($B$79:AD79),0))</f>
        <v>-51553.575997334439</v>
      </c>
      <c r="AF79" s="295">
        <f>IF(((SUM($B$59:AF59)+SUM($B$61:AF64))+SUM($B$81:AF81))&lt;0,((SUM($B$59:AF59)+SUM($B$61:AF64))+SUM($B$81:AF81))*0.18-SUM($A$79:AE79),IF(SUM($B$79:AE79)&lt;0,0-SUM($B$79:AE79),0))</f>
        <v>-54389.022677187924</v>
      </c>
      <c r="AG79" s="295">
        <f>IF(((SUM($B$59:AG59)+SUM($B$61:AG64))+SUM($B$81:AG81))&lt;0,((SUM($B$59:AG59)+SUM($B$61:AG64))+SUM($B$81:AG81))*0.18-SUM($A$79:AF79),IF(SUM($B$79:AF79)&lt;0,0-SUM($B$79:AF79),0))</f>
        <v>-57380.418924433179</v>
      </c>
      <c r="AH79" s="295">
        <f>IF(((SUM($B$59:AH59)+SUM($B$61:AH64))+SUM($B$81:AH81))&lt;0,((SUM($B$59:AH59)+SUM($B$61:AH64))+SUM($B$81:AH81))*0.18-SUM($A$79:AG79),IF(SUM($B$79:AG79)&lt;0,0-SUM($B$79:AG79),0))</f>
        <v>-60536.341965276981</v>
      </c>
      <c r="AI79" s="295">
        <f>IF(((SUM($B$59:AI59)+SUM($B$61:AI64))+SUM($B$81:AI81))&lt;0,((SUM($B$59:AI59)+SUM($B$61:AI64))+SUM($B$81:AI81))*0.18-SUM($A$79:AH79),IF(SUM($B$79:AH79)&lt;0,0-SUM($B$79:AH79),0))</f>
        <v>-63865.840773367323</v>
      </c>
      <c r="AJ79" s="295">
        <f>IF(((SUM($B$59:AJ59)+SUM($B$61:AJ64))+SUM($B$81:AJ81))&lt;0,((SUM($B$59:AJ59)+SUM($B$61:AJ64))+SUM($B$81:AJ81))*0.18-SUM($A$79:AI79),IF(SUM($B$79:AI79)&lt;0,0-SUM($B$79:AI79),0))</f>
        <v>-67378.462015902507</v>
      </c>
      <c r="AK79" s="295">
        <f>IF(((SUM($B$59:AK59)+SUM($B$61:AK64))+SUM($B$81:AK81))&lt;0,((SUM($B$59:AK59)+SUM($B$61:AK64))+SUM($B$81:AK81))*0.18-SUM($A$79:AJ79),IF(SUM($B$79:AJ79)&lt;0,0-SUM($B$79:AJ79),0))</f>
        <v>-71084.277426776942</v>
      </c>
      <c r="AL79" s="295">
        <f>IF(((SUM($B$59:AL59)+SUM($B$61:AL64))+SUM($B$81:AL81))&lt;0,((SUM($B$59:AL59)+SUM($B$61:AL64))+SUM($B$81:AL81))*0.18-SUM($A$79:AK79),IF(SUM($B$79:AK79)&lt;0,0-SUM($B$79:AK79),0))</f>
        <v>-74993.912685249699</v>
      </c>
      <c r="AM79" s="295">
        <f>IF(((SUM($B$59:AM59)+SUM($B$61:AM64))+SUM($B$81:AM81))&lt;0,((SUM($B$59:AM59)+SUM($B$61:AM64))+SUM($B$81:AM81))*0.18-SUM($A$79:AL79),IF(SUM($B$79:AL79)&lt;0,0-SUM($B$79:AL79),0))</f>
        <v>-79118.577882938553</v>
      </c>
      <c r="AN79" s="295">
        <f>IF(((SUM($B$59:AN59)+SUM($B$61:AN64))+SUM($B$81:AN81))&lt;0,((SUM($B$59:AN59)+SUM($B$61:AN64))+SUM($B$81:AN81))*0.18-SUM($A$79:AM79),IF(SUM($B$79:AM79)&lt;0,0-SUM($B$79:AM79),0))</f>
        <v>-83470.099666500231</v>
      </c>
      <c r="AO79" s="295">
        <f>IF(((SUM($B$59:AO59)+SUM($B$61:AO64))+SUM($B$81:AO81))&lt;0,((SUM($B$59:AO59)+SUM($B$61:AO64))+SUM($B$81:AO81))*0.18-SUM($A$79:AN79),IF(SUM($B$79:AN79)&lt;0,0-SUM($B$79:AN79),0))</f>
        <v>-88060.955148157664</v>
      </c>
      <c r="AP79" s="295">
        <f>IF(((SUM($B$59:AP59)+SUM($B$61:AP64))+SUM($B$81:AP81))&lt;0,((SUM($B$59:AP59)+SUM($B$61:AP64))+SUM($B$81:AP81))*0.18-SUM($A$79:AO79),IF(SUM($B$79:AO79)&lt;0,0-SUM($B$79:AO79),0))</f>
        <v>-92904.307681306731</v>
      </c>
    </row>
    <row r="80" spans="1:45" x14ac:dyDescent="0.2">
      <c r="A80" s="246" t="s">
        <v>313</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554</v>
      </c>
      <c r="B81" s="295">
        <f>-$B$126</f>
        <v>-5730325.5166316759</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-5730325.5166316759</v>
      </c>
      <c r="AR81" s="250"/>
    </row>
    <row r="82" spans="1:45" x14ac:dyDescent="0.2">
      <c r="A82" s="246" t="s">
        <v>312</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311</v>
      </c>
      <c r="B83" s="296">
        <f>SUM(B75:B82)</f>
        <v>-1146065.1523263343</v>
      </c>
      <c r="C83" s="296">
        <f t="shared" ref="C83:V83" si="27">SUM(C75:C82)</f>
        <v>-16839.489843355725</v>
      </c>
      <c r="D83" s="296">
        <f t="shared" si="27"/>
        <v>-20287.005012058376</v>
      </c>
      <c r="E83" s="296">
        <f t="shared" si="27"/>
        <v>-23924.133515039612</v>
      </c>
      <c r="F83" s="296">
        <f t="shared" si="27"/>
        <v>-27761.304085684555</v>
      </c>
      <c r="G83" s="296">
        <f t="shared" si="27"/>
        <v>-31809.519037715188</v>
      </c>
      <c r="H83" s="296">
        <f t="shared" si="27"/>
        <v>-36080.385812107525</v>
      </c>
      <c r="I83" s="296">
        <f t="shared" si="27"/>
        <v>-40586.150259091359</v>
      </c>
      <c r="J83" s="296">
        <f t="shared" si="27"/>
        <v>-45339.731750659354</v>
      </c>
      <c r="K83" s="296">
        <f t="shared" si="27"/>
        <v>-50354.760224263649</v>
      </c>
      <c r="L83" s="296">
        <f t="shared" si="27"/>
        <v>-55645.615263915854</v>
      </c>
      <c r="M83" s="296">
        <f t="shared" si="27"/>
        <v>-61227.467330749147</v>
      </c>
      <c r="N83" s="296">
        <f t="shared" si="27"/>
        <v>-67116.321261258418</v>
      </c>
      <c r="O83" s="296">
        <f t="shared" si="27"/>
        <v>-73329.062157945475</v>
      </c>
      <c r="P83" s="296">
        <f t="shared" si="27"/>
        <v>-79883.503803950414</v>
      </c>
      <c r="Q83" s="296">
        <f t="shared" si="27"/>
        <v>-86798.439740485774</v>
      </c>
      <c r="R83" s="296">
        <f t="shared" si="27"/>
        <v>-94093.697153530215</v>
      </c>
      <c r="S83" s="296">
        <f t="shared" si="27"/>
        <v>-101790.19372429237</v>
      </c>
      <c r="T83" s="296">
        <f t="shared" si="27"/>
        <v>-187538.84699245894</v>
      </c>
      <c r="U83" s="296">
        <f t="shared" si="27"/>
        <v>-197853.48357704419</v>
      </c>
      <c r="V83" s="296">
        <f t="shared" si="27"/>
        <v>-208735.42517378161</v>
      </c>
      <c r="W83" s="296">
        <f>SUM(W75:W82)</f>
        <v>-220215.87355833958</v>
      </c>
      <c r="X83" s="296">
        <f>SUM(X75:X82)</f>
        <v>-232327.74660404827</v>
      </c>
      <c r="Y83" s="296">
        <f>SUM(Y75:Y82)</f>
        <v>-245105.77266727082</v>
      </c>
      <c r="Z83" s="296">
        <f>SUM(Z75:Z82)</f>
        <v>-258586.59016397074</v>
      </c>
      <c r="AA83" s="296">
        <f t="shared" ref="AA83:AP83" si="28">SUM(AA75:AA82)</f>
        <v>-272808.8526229891</v>
      </c>
      <c r="AB83" s="296">
        <f t="shared" si="28"/>
        <v>-287813.33951725345</v>
      </c>
      <c r="AC83" s="296">
        <f t="shared" si="28"/>
        <v>-303643.07319070236</v>
      </c>
      <c r="AD83" s="296">
        <f t="shared" si="28"/>
        <v>-320343.44221619109</v>
      </c>
      <c r="AE83" s="296">
        <f t="shared" si="28"/>
        <v>-337962.33153808152</v>
      </c>
      <c r="AF83" s="296">
        <f t="shared" si="28"/>
        <v>-356550.25977267604</v>
      </c>
      <c r="AG83" s="296">
        <f t="shared" si="28"/>
        <v>-376160.52406017308</v>
      </c>
      <c r="AH83" s="296">
        <f t="shared" si="28"/>
        <v>-396849.35288348258</v>
      </c>
      <c r="AI83" s="296">
        <f t="shared" si="28"/>
        <v>-418676.06729207421</v>
      </c>
      <c r="AJ83" s="296">
        <f t="shared" si="28"/>
        <v>-441703.2509931383</v>
      </c>
      <c r="AK83" s="296">
        <f t="shared" si="28"/>
        <v>-465996.92979776068</v>
      </c>
      <c r="AL83" s="296">
        <f t="shared" si="28"/>
        <v>-491626.76093663753</v>
      </c>
      <c r="AM83" s="296">
        <f t="shared" si="28"/>
        <v>-518666.23278815264</v>
      </c>
      <c r="AN83" s="296">
        <f t="shared" si="28"/>
        <v>-547192.87559150113</v>
      </c>
      <c r="AO83" s="296">
        <f t="shared" si="28"/>
        <v>-577288.48374903353</v>
      </c>
      <c r="AP83" s="296">
        <f t="shared" si="28"/>
        <v>-609039.35035523085</v>
      </c>
    </row>
    <row r="84" spans="1:45" ht="14.25" x14ac:dyDescent="0.2">
      <c r="A84" s="247" t="s">
        <v>310</v>
      </c>
      <c r="B84" s="296">
        <f>SUM($B$83:B83)</f>
        <v>-1146065.1523263343</v>
      </c>
      <c r="C84" s="296">
        <f>SUM($B$83:C83)</f>
        <v>-1162904.64216969</v>
      </c>
      <c r="D84" s="296">
        <f>SUM($B$83:D83)</f>
        <v>-1183191.6471817484</v>
      </c>
      <c r="E84" s="296">
        <f>SUM($B$83:E83)</f>
        <v>-1207115.7806967881</v>
      </c>
      <c r="F84" s="296">
        <f>SUM($B$83:F83)</f>
        <v>-1234877.0847824726</v>
      </c>
      <c r="G84" s="296">
        <f>SUM($B$83:G83)</f>
        <v>-1266686.6038201877</v>
      </c>
      <c r="H84" s="296">
        <f>SUM($B$83:H83)</f>
        <v>-1302766.9896322952</v>
      </c>
      <c r="I84" s="296">
        <f>SUM($B$83:I83)</f>
        <v>-1343353.1398913865</v>
      </c>
      <c r="J84" s="296">
        <f>SUM($B$83:J83)</f>
        <v>-1388692.8716420459</v>
      </c>
      <c r="K84" s="296">
        <f>SUM($B$83:K83)</f>
        <v>-1439047.6318663096</v>
      </c>
      <c r="L84" s="296">
        <f>SUM($B$83:L83)</f>
        <v>-1494693.2471302254</v>
      </c>
      <c r="M84" s="296">
        <f>SUM($B$83:M83)</f>
        <v>-1555920.7144609746</v>
      </c>
      <c r="N84" s="296">
        <f>SUM($B$83:N83)</f>
        <v>-1623037.0357222329</v>
      </c>
      <c r="O84" s="296">
        <f>SUM($B$83:O83)</f>
        <v>-1696366.0978801784</v>
      </c>
      <c r="P84" s="296">
        <f>SUM($B$83:P83)</f>
        <v>-1776249.6016841289</v>
      </c>
      <c r="Q84" s="296">
        <f>SUM($B$83:Q83)</f>
        <v>-1863048.0414246146</v>
      </c>
      <c r="R84" s="296">
        <f>SUM($B$83:R83)</f>
        <v>-1957141.7385781449</v>
      </c>
      <c r="S84" s="296">
        <f>SUM($B$83:S83)</f>
        <v>-2058931.9323024373</v>
      </c>
      <c r="T84" s="296">
        <f>SUM($B$83:T83)</f>
        <v>-2246470.7792948964</v>
      </c>
      <c r="U84" s="296">
        <f>SUM($B$83:U83)</f>
        <v>-2444324.2628719406</v>
      </c>
      <c r="V84" s="296">
        <f>SUM($B$83:V83)</f>
        <v>-2653059.6880457224</v>
      </c>
      <c r="W84" s="296">
        <f>SUM($B$83:W83)</f>
        <v>-2873275.5616040621</v>
      </c>
      <c r="X84" s="296">
        <f>SUM($B$83:X83)</f>
        <v>-3105603.3082081103</v>
      </c>
      <c r="Y84" s="296">
        <f>SUM($B$83:Y83)</f>
        <v>-3350709.0808753809</v>
      </c>
      <c r="Z84" s="296">
        <f>SUM($B$83:Z83)</f>
        <v>-3609295.6710393517</v>
      </c>
      <c r="AA84" s="296">
        <f>SUM($B$83:AA83)</f>
        <v>-3882104.5236623408</v>
      </c>
      <c r="AB84" s="296">
        <f>SUM($B$83:AB83)</f>
        <v>-4169917.8631795943</v>
      </c>
      <c r="AC84" s="296">
        <f>SUM($B$83:AC83)</f>
        <v>-4473560.9363702964</v>
      </c>
      <c r="AD84" s="296">
        <f>SUM($B$83:AD83)</f>
        <v>-4793904.3785864878</v>
      </c>
      <c r="AE84" s="296">
        <f>SUM($B$83:AE83)</f>
        <v>-5131866.710124569</v>
      </c>
      <c r="AF84" s="296">
        <f>SUM($B$83:AF83)</f>
        <v>-5488416.9698972451</v>
      </c>
      <c r="AG84" s="296">
        <f>SUM($B$83:AG83)</f>
        <v>-5864577.493957418</v>
      </c>
      <c r="AH84" s="296">
        <f>SUM($B$83:AH83)</f>
        <v>-6261426.8468409004</v>
      </c>
      <c r="AI84" s="296">
        <f>SUM($B$83:AI83)</f>
        <v>-6680102.914132975</v>
      </c>
      <c r="AJ84" s="296">
        <f>SUM($B$83:AJ83)</f>
        <v>-7121806.1651261132</v>
      </c>
      <c r="AK84" s="296">
        <f>SUM($B$83:AK83)</f>
        <v>-7587803.0949238744</v>
      </c>
      <c r="AL84" s="296">
        <f>SUM($B$83:AL83)</f>
        <v>-8079429.8558605118</v>
      </c>
      <c r="AM84" s="296">
        <f>SUM($B$83:AM83)</f>
        <v>-8598096.0886486638</v>
      </c>
      <c r="AN84" s="296">
        <f>SUM($B$83:AN83)</f>
        <v>-9145288.9642401654</v>
      </c>
      <c r="AO84" s="296">
        <f>SUM($B$83:AO83)</f>
        <v>-9722577.4479891993</v>
      </c>
      <c r="AP84" s="296">
        <f>SUM($B$83:AP83)</f>
        <v>-10331616.79834443</v>
      </c>
    </row>
    <row r="85" spans="1:45" x14ac:dyDescent="0.2">
      <c r="A85" s="246" t="s">
        <v>555</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309</v>
      </c>
      <c r="B86" s="296">
        <f>B83*B85</f>
        <v>-866420.53522353387</v>
      </c>
      <c r="C86" s="296">
        <f>C83*C85</f>
        <v>-10564.800805069866</v>
      </c>
      <c r="D86" s="296">
        <f t="shared" ref="D86:AO86" si="30">D83*D85</f>
        <v>-10562.416101279749</v>
      </c>
      <c r="E86" s="296">
        <f t="shared" si="30"/>
        <v>-10336.999763673324</v>
      </c>
      <c r="F86" s="296">
        <f t="shared" si="30"/>
        <v>-9954.3087088306966</v>
      </c>
      <c r="G86" s="296">
        <f t="shared" si="30"/>
        <v>-9465.4506962927426</v>
      </c>
      <c r="H86" s="296">
        <f t="shared" si="30"/>
        <v>-8909.8074999713754</v>
      </c>
      <c r="I86" s="296">
        <f t="shared" si="30"/>
        <v>-8317.4071261877343</v>
      </c>
      <c r="J86" s="296">
        <f t="shared" si="30"/>
        <v>-7710.8454874611298</v>
      </c>
      <c r="K86" s="296">
        <f t="shared" si="30"/>
        <v>-7106.8400277782821</v>
      </c>
      <c r="L86" s="296">
        <f t="shared" si="30"/>
        <v>-6517.4830326716938</v>
      </c>
      <c r="M86" s="296">
        <f t="shared" si="30"/>
        <v>-5951.2501970854782</v>
      </c>
      <c r="N86" s="296">
        <f t="shared" si="30"/>
        <v>-5413.8100117554641</v>
      </c>
      <c r="O86" s="296">
        <f t="shared" si="30"/>
        <v>-4908.6712893611029</v>
      </c>
      <c r="P86" s="296">
        <f t="shared" si="30"/>
        <v>-4437.6993747770603</v>
      </c>
      <c r="Q86" s="296">
        <f t="shared" si="30"/>
        <v>-4001.5260129819458</v>
      </c>
      <c r="R86" s="296">
        <f t="shared" si="30"/>
        <v>-3599.873271746043</v>
      </c>
      <c r="S86" s="296">
        <f t="shared" si="30"/>
        <v>-3231.8081591549685</v>
      </c>
      <c r="T86" s="296">
        <f t="shared" si="30"/>
        <v>-4941.3296382778235</v>
      </c>
      <c r="U86" s="296">
        <f t="shared" si="30"/>
        <v>-4326.2263638034055</v>
      </c>
      <c r="V86" s="296">
        <f t="shared" si="30"/>
        <v>-3787.6919616702025</v>
      </c>
      <c r="W86" s="296">
        <f t="shared" si="30"/>
        <v>-3316.1950369809647</v>
      </c>
      <c r="X86" s="296">
        <f t="shared" si="30"/>
        <v>-2903.3906755310522</v>
      </c>
      <c r="Y86" s="296">
        <f t="shared" si="30"/>
        <v>-2541.9727491163967</v>
      </c>
      <c r="Z86" s="296">
        <f t="shared" si="30"/>
        <v>-2225.5446060728618</v>
      </c>
      <c r="AA86" s="296">
        <f t="shared" si="30"/>
        <v>-1948.5058584289368</v>
      </c>
      <c r="AB86" s="296">
        <f t="shared" si="30"/>
        <v>-1705.9532619440063</v>
      </c>
      <c r="AC86" s="296">
        <f t="shared" si="30"/>
        <v>-1493.5939347310589</v>
      </c>
      <c r="AD86" s="296">
        <f t="shared" si="30"/>
        <v>-1307.6693785404711</v>
      </c>
      <c r="AE86" s="296">
        <f t="shared" si="30"/>
        <v>-1144.8889579752667</v>
      </c>
      <c r="AF86" s="296">
        <f t="shared" si="30"/>
        <v>-1002.3716603019969</v>
      </c>
      <c r="AG86" s="296">
        <f t="shared" si="30"/>
        <v>-877.59510507768221</v>
      </c>
      <c r="AH86" s="296">
        <f t="shared" si="30"/>
        <v>-768.35090112610328</v>
      </c>
      <c r="AI86" s="296">
        <f t="shared" si="30"/>
        <v>-672.70556073696184</v>
      </c>
      <c r="AJ86" s="296">
        <f t="shared" si="30"/>
        <v>-588.96627931742296</v>
      </c>
      <c r="AK86" s="296">
        <f t="shared" si="30"/>
        <v>-515.6509748380754</v>
      </c>
      <c r="AL86" s="296">
        <f t="shared" si="30"/>
        <v>-451.4620568084394</v>
      </c>
      <c r="AM86" s="296">
        <f t="shared" si="30"/>
        <v>-395.26346052523121</v>
      </c>
      <c r="AN86" s="296">
        <f t="shared" si="30"/>
        <v>-346.06054012789951</v>
      </c>
      <c r="AO86" s="296">
        <f t="shared" si="30"/>
        <v>-302.98246459330608</v>
      </c>
      <c r="AP86" s="296">
        <f>AP83*AP85</f>
        <v>-265.26680510036357</v>
      </c>
    </row>
    <row r="87" spans="1:45" ht="14.25" x14ac:dyDescent="0.2">
      <c r="A87" s="245" t="s">
        <v>308</v>
      </c>
      <c r="B87" s="296">
        <f>SUM($B$86:B86)</f>
        <v>-866420.53522353387</v>
      </c>
      <c r="C87" s="296">
        <f>SUM($B$86:C86)</f>
        <v>-876985.33602860372</v>
      </c>
      <c r="D87" s="296">
        <f>SUM($B$86:D86)</f>
        <v>-887547.75212988351</v>
      </c>
      <c r="E87" s="296">
        <f>SUM($B$86:E86)</f>
        <v>-897884.75189355679</v>
      </c>
      <c r="F87" s="296">
        <f>SUM($B$86:F86)</f>
        <v>-907839.06060238753</v>
      </c>
      <c r="G87" s="296">
        <f>SUM($B$86:G86)</f>
        <v>-917304.51129868033</v>
      </c>
      <c r="H87" s="296">
        <f>SUM($B$86:H86)</f>
        <v>-926214.31879865169</v>
      </c>
      <c r="I87" s="296">
        <f>SUM($B$86:I86)</f>
        <v>-934531.72592483938</v>
      </c>
      <c r="J87" s="296">
        <f>SUM($B$86:J86)</f>
        <v>-942242.57141230046</v>
      </c>
      <c r="K87" s="296">
        <f>SUM($B$86:K86)</f>
        <v>-949349.41144007875</v>
      </c>
      <c r="L87" s="296">
        <f>SUM($B$86:L86)</f>
        <v>-955866.89447275049</v>
      </c>
      <c r="M87" s="296">
        <f>SUM($B$86:M86)</f>
        <v>-961818.14466983592</v>
      </c>
      <c r="N87" s="296">
        <f>SUM($B$86:N86)</f>
        <v>-967231.95468159136</v>
      </c>
      <c r="O87" s="296">
        <f>SUM($B$86:O86)</f>
        <v>-972140.62597095245</v>
      </c>
      <c r="P87" s="296">
        <f>SUM($B$86:P86)</f>
        <v>-976578.32534572948</v>
      </c>
      <c r="Q87" s="296">
        <f>SUM($B$86:Q86)</f>
        <v>-980579.85135871137</v>
      </c>
      <c r="R87" s="296">
        <f>SUM($B$86:R86)</f>
        <v>-984179.72463045747</v>
      </c>
      <c r="S87" s="296">
        <f>SUM($B$86:S86)</f>
        <v>-987411.53278961242</v>
      </c>
      <c r="T87" s="296">
        <f>SUM($B$86:T86)</f>
        <v>-992352.8624278903</v>
      </c>
      <c r="U87" s="296">
        <f>SUM($B$86:U86)</f>
        <v>-996679.08879169368</v>
      </c>
      <c r="V87" s="296">
        <f>SUM($B$86:V86)</f>
        <v>-1000466.7807533639</v>
      </c>
      <c r="W87" s="296">
        <f>SUM($B$86:W86)</f>
        <v>-1003782.9757903449</v>
      </c>
      <c r="X87" s="296">
        <f>SUM($B$86:X86)</f>
        <v>-1006686.3664658759</v>
      </c>
      <c r="Y87" s="296">
        <f>SUM($B$86:Y86)</f>
        <v>-1009228.3392149922</v>
      </c>
      <c r="Z87" s="296">
        <f>SUM($B$86:Z86)</f>
        <v>-1011453.8838210651</v>
      </c>
      <c r="AA87" s="296">
        <f>SUM($B$86:AA86)</f>
        <v>-1013402.389679494</v>
      </c>
      <c r="AB87" s="296">
        <f>SUM($B$86:AB86)</f>
        <v>-1015108.342941438</v>
      </c>
      <c r="AC87" s="296">
        <f>SUM($B$86:AC86)</f>
        <v>-1016601.9368761691</v>
      </c>
      <c r="AD87" s="296">
        <f>SUM($B$86:AD86)</f>
        <v>-1017909.6062547095</v>
      </c>
      <c r="AE87" s="296">
        <f>SUM($B$86:AE86)</f>
        <v>-1019054.4952126849</v>
      </c>
      <c r="AF87" s="296">
        <f>SUM($B$86:AF86)</f>
        <v>-1020056.8668729869</v>
      </c>
      <c r="AG87" s="296">
        <f>SUM($B$86:AG86)</f>
        <v>-1020934.4619780646</v>
      </c>
      <c r="AH87" s="296">
        <f>SUM($B$86:AH86)</f>
        <v>-1021702.8128791907</v>
      </c>
      <c r="AI87" s="296">
        <f>SUM($B$86:AI86)</f>
        <v>-1022375.5184399276</v>
      </c>
      <c r="AJ87" s="296">
        <f>SUM($B$86:AJ86)</f>
        <v>-1022964.484719245</v>
      </c>
      <c r="AK87" s="296">
        <f>SUM($B$86:AK86)</f>
        <v>-1023480.1356940831</v>
      </c>
      <c r="AL87" s="296">
        <f>SUM($B$86:AL86)</f>
        <v>-1023931.5977508915</v>
      </c>
      <c r="AM87" s="296">
        <f>SUM($B$86:AM86)</f>
        <v>-1024326.8612114167</v>
      </c>
      <c r="AN87" s="296">
        <f>SUM($B$86:AN86)</f>
        <v>-1024672.9217515446</v>
      </c>
      <c r="AO87" s="296">
        <f>SUM($B$86:AO86)</f>
        <v>-1024975.9042161378</v>
      </c>
      <c r="AP87" s="296">
        <f>SUM($B$86:AP86)</f>
        <v>-1025241.1710212382</v>
      </c>
    </row>
    <row r="88" spans="1:45" ht="14.25" x14ac:dyDescent="0.2">
      <c r="A88" s="245" t="s">
        <v>307</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306</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305</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304</v>
      </c>
      <c r="B92" s="131"/>
      <c r="C92" s="131"/>
      <c r="D92" s="131"/>
      <c r="E92" s="131"/>
      <c r="F92" s="131"/>
      <c r="G92" s="131"/>
      <c r="H92" s="131"/>
      <c r="I92" s="131"/>
      <c r="J92" s="131"/>
      <c r="K92" s="131"/>
      <c r="L92" s="259">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4" t="s">
        <v>556</v>
      </c>
      <c r="B97" s="424"/>
      <c r="C97" s="424"/>
      <c r="D97" s="424"/>
      <c r="E97" s="424"/>
      <c r="F97" s="424"/>
      <c r="G97" s="424"/>
      <c r="H97" s="424"/>
      <c r="I97" s="424"/>
      <c r="J97" s="424"/>
      <c r="K97" s="424"/>
      <c r="L97" s="424"/>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x14ac:dyDescent="0.2">
      <c r="C98" s="260"/>
    </row>
    <row r="99" spans="1:71" s="266" customFormat="1" ht="16.5" hidden="1" thickTop="1" x14ac:dyDescent="0.2">
      <c r="A99" s="261" t="s">
        <v>557</v>
      </c>
      <c r="B99" s="262">
        <f>B81*B85</f>
        <v>-4332102.4908986818</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-4332102.4908986818</v>
      </c>
      <c r="AR99" s="265"/>
      <c r="AS99" s="265"/>
    </row>
    <row r="100" spans="1:71" s="269" customFormat="1" hidden="1" x14ac:dyDescent="0.2">
      <c r="A100" s="267">
        <f>AQ99</f>
        <v>-4332102.4908986818</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hidden="1" x14ac:dyDescent="0.2">
      <c r="A101" s="267">
        <f>AP87</f>
        <v>-1025241.1710212382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hidden="1" x14ac:dyDescent="0.2">
      <c r="A102" s="270" t="s">
        <v>558</v>
      </c>
      <c r="B102" s="300">
        <f>(A101+-A100)/-A100</f>
        <v>0.76333866219112589</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hidden="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hidden="1" x14ac:dyDescent="0.2">
      <c r="A104" s="301" t="s">
        <v>559</v>
      </c>
      <c r="B104" s="301" t="s">
        <v>560</v>
      </c>
      <c r="C104" s="301" t="s">
        <v>561</v>
      </c>
      <c r="D104" s="301" t="s">
        <v>562</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302">
        <f>G30/1000/1000</f>
        <v>-0.95586689447275042</v>
      </c>
      <c r="B105" s="303">
        <f>L88</f>
        <v>0</v>
      </c>
      <c r="C105" s="304" t="str">
        <f>G28</f>
        <v>не окупается</v>
      </c>
      <c r="D105" s="304" t="str">
        <f>G29</f>
        <v>не окупается</v>
      </c>
      <c r="E105" s="274" t="s">
        <v>563</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hidden="1"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hidden="1" x14ac:dyDescent="0.2">
      <c r="A108" s="308" t="s">
        <v>564</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hidden="1" x14ac:dyDescent="0.2">
      <c r="A109" s="308" t="s">
        <v>565</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hidden="1" x14ac:dyDescent="0.2">
      <c r="A110" s="308" t="s">
        <v>566</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hidden="1" x14ac:dyDescent="0.2">
      <c r="A111" s="308" t="s">
        <v>567</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hidden="1" x14ac:dyDescent="0.2">
      <c r="A112" s="308" t="s">
        <v>568</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hidden="1" x14ac:dyDescent="0.2">
      <c r="A113" s="311" t="s">
        <v>569</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hidden="1"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305"/>
      <c r="B116" s="411" t="s">
        <v>570</v>
      </c>
      <c r="C116" s="412"/>
      <c r="D116" s="411" t="s">
        <v>571</v>
      </c>
      <c r="E116" s="412"/>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308" t="s">
        <v>572</v>
      </c>
      <c r="B117" s="314"/>
      <c r="C117" s="305" t="s">
        <v>573</v>
      </c>
      <c r="D117" s="314"/>
      <c r="E117" s="305" t="s">
        <v>573</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308" t="s">
        <v>572</v>
      </c>
      <c r="B118" s="305">
        <f>$B$110*B117</f>
        <v>0</v>
      </c>
      <c r="C118" s="305" t="s">
        <v>132</v>
      </c>
      <c r="D118" s="305">
        <f>$B$110*D117</f>
        <v>0</v>
      </c>
      <c r="E118" s="305" t="s">
        <v>132</v>
      </c>
      <c r="F118" s="308" t="s">
        <v>574</v>
      </c>
      <c r="G118" s="305">
        <f>D117-B117</f>
        <v>0</v>
      </c>
      <c r="H118" s="305" t="s">
        <v>573</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305"/>
      <c r="B119" s="305"/>
      <c r="C119" s="305"/>
      <c r="D119" s="305"/>
      <c r="E119" s="305"/>
      <c r="F119" s="308" t="s">
        <v>575</v>
      </c>
      <c r="G119" s="305">
        <f>I119/$B$110</f>
        <v>0</v>
      </c>
      <c r="H119" s="305" t="s">
        <v>573</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316"/>
      <c r="B120" s="317"/>
      <c r="C120" s="317"/>
      <c r="D120" s="317"/>
      <c r="E120" s="317"/>
      <c r="F120" s="318" t="s">
        <v>576</v>
      </c>
      <c r="G120" s="315">
        <f>G118</f>
        <v>0</v>
      </c>
      <c r="H120" s="305" t="s">
        <v>573</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319" t="s">
        <v>577</v>
      </c>
      <c r="B122" s="320">
        <f>((4898052.61724806-630319)*1.06*1.049*1.143*1.06*1.05*0.7+630319)*1.18/1000000</f>
        <v>5.7303255166316758</v>
      </c>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hidden="1" x14ac:dyDescent="0.2">
      <c r="A123" s="319" t="s">
        <v>350</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hidden="1" x14ac:dyDescent="0.2">
      <c r="A124" s="319" t="s">
        <v>578</v>
      </c>
      <c r="B124" s="321" t="s">
        <v>546</v>
      </c>
      <c r="C124" s="277" t="s">
        <v>579</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hidden="1"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hidden="1" x14ac:dyDescent="0.2">
      <c r="A126" s="319" t="s">
        <v>580</v>
      </c>
      <c r="B126" s="324">
        <f>$B$122*1000*1000</f>
        <v>5730325.5166316759</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hidden="1" x14ac:dyDescent="0.2">
      <c r="A127" s="319" t="s">
        <v>581</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hidden="1"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hidden="1" x14ac:dyDescent="0.2">
      <c r="A129" s="319" t="s">
        <v>582</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hidden="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hidden="1" x14ac:dyDescent="0.2">
      <c r="A131" s="329" t="s">
        <v>583</v>
      </c>
      <c r="B131" s="330">
        <v>1.23072</v>
      </c>
      <c r="C131" s="274" t="s">
        <v>584</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hidden="1" x14ac:dyDescent="0.2">
      <c r="A132" s="329" t="s">
        <v>585</v>
      </c>
      <c r="B132" s="330">
        <v>1.20268</v>
      </c>
      <c r="C132" s="274" t="s">
        <v>584</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hidden="1"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hidden="1" x14ac:dyDescent="0.2">
      <c r="A134" s="319" t="s">
        <v>586</v>
      </c>
      <c r="C134" s="279" t="s">
        <v>587</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hidden="1"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hidden="1" x14ac:dyDescent="0.2">
      <c r="A136" s="319" t="s">
        <v>588</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hidden="1" x14ac:dyDescent="0.2">
      <c r="A137" s="319" t="s">
        <v>589</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hidden="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hidden="1"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hidden="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hidden="1"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1" t="str">
        <f>'2. паспорт  ТП'!A4:S4</f>
        <v>Год раскрытия информации: 2016 год</v>
      </c>
      <c r="B5" s="361"/>
      <c r="C5" s="361"/>
      <c r="D5" s="361"/>
      <c r="E5" s="361"/>
      <c r="F5" s="361"/>
      <c r="G5" s="361"/>
      <c r="H5" s="361"/>
      <c r="I5" s="361"/>
      <c r="J5" s="361"/>
      <c r="K5" s="361"/>
      <c r="L5" s="36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70" t="str">
        <f>'1. паспорт местоположение'!A12:C12</f>
        <v>F_2004</v>
      </c>
      <c r="B12" s="370"/>
      <c r="C12" s="370"/>
      <c r="D12" s="370"/>
      <c r="E12" s="370"/>
      <c r="F12" s="370"/>
      <c r="G12" s="370"/>
      <c r="H12" s="370"/>
      <c r="I12" s="370"/>
      <c r="J12" s="370"/>
      <c r="K12" s="370"/>
      <c r="L12" s="370"/>
    </row>
    <row r="13" spans="1:44" x14ac:dyDescent="0.25">
      <c r="A13" s="362" t="s">
        <v>8</v>
      </c>
      <c r="B13" s="362"/>
      <c r="C13" s="362"/>
      <c r="D13" s="362"/>
      <c r="E13" s="362"/>
      <c r="F13" s="362"/>
      <c r="G13" s="362"/>
      <c r="H13" s="362"/>
      <c r="I13" s="362"/>
      <c r="J13" s="362"/>
      <c r="K13" s="362"/>
      <c r="L13" s="362"/>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f>
        <v>Реконструкция ВЛ 15 кВ №15-150 (инв.№5114683), Зеленоградский район, п. Вербное</v>
      </c>
      <c r="B15" s="370"/>
      <c r="C15" s="370"/>
      <c r="D15" s="370"/>
      <c r="E15" s="370"/>
      <c r="F15" s="370"/>
      <c r="G15" s="370"/>
      <c r="H15" s="370"/>
      <c r="I15" s="370"/>
      <c r="J15" s="370"/>
      <c r="K15" s="370"/>
      <c r="L15" s="370"/>
    </row>
    <row r="16" spans="1:44" x14ac:dyDescent="0.25">
      <c r="A16" s="362" t="s">
        <v>7</v>
      </c>
      <c r="B16" s="362"/>
      <c r="C16" s="362"/>
      <c r="D16" s="362"/>
      <c r="E16" s="362"/>
      <c r="F16" s="362"/>
      <c r="G16" s="362"/>
      <c r="H16" s="362"/>
      <c r="I16" s="362"/>
      <c r="J16" s="362"/>
      <c r="K16" s="362"/>
      <c r="L16" s="362"/>
    </row>
    <row r="17" spans="1:12" ht="15.75" customHeight="1" x14ac:dyDescent="0.25">
      <c r="L17" s="111"/>
    </row>
    <row r="18" spans="1:12" x14ac:dyDescent="0.25">
      <c r="K18" s="110"/>
    </row>
    <row r="19" spans="1:12" ht="15.75" customHeight="1" x14ac:dyDescent="0.25">
      <c r="A19" s="436" t="s">
        <v>508</v>
      </c>
      <c r="B19" s="436"/>
      <c r="C19" s="436"/>
      <c r="D19" s="436"/>
      <c r="E19" s="436"/>
      <c r="F19" s="436"/>
      <c r="G19" s="436"/>
      <c r="H19" s="436"/>
      <c r="I19" s="436"/>
      <c r="J19" s="436"/>
      <c r="K19" s="436"/>
      <c r="L19" s="436"/>
    </row>
    <row r="20" spans="1:12" x14ac:dyDescent="0.25">
      <c r="A20" s="76"/>
      <c r="B20" s="76"/>
      <c r="C20" s="109"/>
      <c r="D20" s="109"/>
      <c r="E20" s="109"/>
      <c r="F20" s="109"/>
      <c r="G20" s="109"/>
      <c r="H20" s="109"/>
      <c r="I20" s="109"/>
      <c r="J20" s="109"/>
      <c r="K20" s="109"/>
      <c r="L20" s="109"/>
    </row>
    <row r="21" spans="1:12" ht="28.5" customHeight="1" x14ac:dyDescent="0.25">
      <c r="A21" s="426" t="s">
        <v>227</v>
      </c>
      <c r="B21" s="426" t="s">
        <v>226</v>
      </c>
      <c r="C21" s="432" t="s">
        <v>440</v>
      </c>
      <c r="D21" s="432"/>
      <c r="E21" s="432"/>
      <c r="F21" s="432"/>
      <c r="G21" s="432"/>
      <c r="H21" s="432"/>
      <c r="I21" s="427" t="s">
        <v>225</v>
      </c>
      <c r="J21" s="429" t="s">
        <v>442</v>
      </c>
      <c r="K21" s="426" t="s">
        <v>224</v>
      </c>
      <c r="L21" s="428" t="s">
        <v>441</v>
      </c>
    </row>
    <row r="22" spans="1:12" ht="58.5" customHeight="1" x14ac:dyDescent="0.25">
      <c r="A22" s="426"/>
      <c r="B22" s="426"/>
      <c r="C22" s="433" t="s">
        <v>3</v>
      </c>
      <c r="D22" s="433"/>
      <c r="E22" s="165"/>
      <c r="F22" s="166"/>
      <c r="G22" s="434" t="s">
        <v>2</v>
      </c>
      <c r="H22" s="435"/>
      <c r="I22" s="427"/>
      <c r="J22" s="430"/>
      <c r="K22" s="426"/>
      <c r="L22" s="428"/>
    </row>
    <row r="23" spans="1:12" ht="47.25" x14ac:dyDescent="0.25">
      <c r="A23" s="426"/>
      <c r="B23" s="426"/>
      <c r="C23" s="108" t="s">
        <v>223</v>
      </c>
      <c r="D23" s="108" t="s">
        <v>222</v>
      </c>
      <c r="E23" s="108" t="s">
        <v>223</v>
      </c>
      <c r="F23" s="108" t="s">
        <v>222</v>
      </c>
      <c r="G23" s="108" t="s">
        <v>223</v>
      </c>
      <c r="H23" s="108" t="s">
        <v>222</v>
      </c>
      <c r="I23" s="427"/>
      <c r="J23" s="431"/>
      <c r="K23" s="426"/>
      <c r="L23" s="428"/>
    </row>
    <row r="24" spans="1:12" x14ac:dyDescent="0.25">
      <c r="A24" s="83">
        <v>1</v>
      </c>
      <c r="B24" s="83">
        <v>2</v>
      </c>
      <c r="C24" s="108">
        <v>3</v>
      </c>
      <c r="D24" s="108">
        <v>4</v>
      </c>
      <c r="E24" s="108">
        <v>5</v>
      </c>
      <c r="F24" s="108">
        <v>6</v>
      </c>
      <c r="G24" s="108">
        <v>7</v>
      </c>
      <c r="H24" s="108">
        <v>8</v>
      </c>
      <c r="I24" s="108">
        <v>9</v>
      </c>
      <c r="J24" s="108">
        <v>10</v>
      </c>
      <c r="K24" s="108">
        <v>11</v>
      </c>
      <c r="L24" s="108">
        <v>12</v>
      </c>
    </row>
    <row r="25" spans="1:12" x14ac:dyDescent="0.25">
      <c r="A25" s="100">
        <v>1</v>
      </c>
      <c r="B25" s="101" t="s">
        <v>221</v>
      </c>
      <c r="C25" s="101"/>
      <c r="D25" s="106"/>
      <c r="E25" s="106"/>
      <c r="F25" s="106"/>
      <c r="G25" s="106"/>
      <c r="H25" s="106"/>
      <c r="I25" s="106"/>
      <c r="J25" s="106"/>
      <c r="K25" s="97"/>
      <c r="L25" s="120"/>
    </row>
    <row r="26" spans="1:12" ht="21.75" customHeight="1" x14ac:dyDescent="0.25">
      <c r="A26" s="100" t="s">
        <v>220</v>
      </c>
      <c r="B26" s="107" t="s">
        <v>447</v>
      </c>
      <c r="C26" s="98"/>
      <c r="D26" s="106"/>
      <c r="E26" s="106"/>
      <c r="F26" s="106"/>
      <c r="G26" s="106"/>
      <c r="H26" s="106"/>
      <c r="I26" s="106"/>
      <c r="J26" s="106"/>
      <c r="K26" s="97"/>
      <c r="L26" s="97"/>
    </row>
    <row r="27" spans="1:12" s="79" customFormat="1" ht="39" customHeight="1" x14ac:dyDescent="0.25">
      <c r="A27" s="100" t="s">
        <v>219</v>
      </c>
      <c r="B27" s="107" t="s">
        <v>449</v>
      </c>
      <c r="C27" s="98"/>
      <c r="D27" s="106"/>
      <c r="E27" s="106"/>
      <c r="F27" s="106"/>
      <c r="G27" s="106"/>
      <c r="H27" s="106"/>
      <c r="I27" s="106"/>
      <c r="J27" s="106"/>
      <c r="K27" s="97"/>
      <c r="L27" s="97"/>
    </row>
    <row r="28" spans="1:12" s="79" customFormat="1" ht="70.5" customHeight="1" x14ac:dyDescent="0.25">
      <c r="A28" s="100" t="s">
        <v>448</v>
      </c>
      <c r="B28" s="107" t="s">
        <v>453</v>
      </c>
      <c r="C28" s="98"/>
      <c r="D28" s="106"/>
      <c r="E28" s="106"/>
      <c r="F28" s="106"/>
      <c r="G28" s="106"/>
      <c r="H28" s="106"/>
      <c r="I28" s="106"/>
      <c r="J28" s="106"/>
      <c r="K28" s="97"/>
      <c r="L28" s="97"/>
    </row>
    <row r="29" spans="1:12" s="79" customFormat="1" ht="54" customHeight="1" x14ac:dyDescent="0.25">
      <c r="A29" s="100" t="s">
        <v>218</v>
      </c>
      <c r="B29" s="107" t="s">
        <v>452</v>
      </c>
      <c r="C29" s="98"/>
      <c r="D29" s="106"/>
      <c r="E29" s="106"/>
      <c r="F29" s="106"/>
      <c r="G29" s="106"/>
      <c r="H29" s="106"/>
      <c r="I29" s="106"/>
      <c r="J29" s="106"/>
      <c r="K29" s="97"/>
      <c r="L29" s="97"/>
    </row>
    <row r="30" spans="1:12" s="79" customFormat="1" ht="42" customHeight="1" x14ac:dyDescent="0.25">
      <c r="A30" s="100" t="s">
        <v>217</v>
      </c>
      <c r="B30" s="107" t="s">
        <v>454</v>
      </c>
      <c r="C30" s="98"/>
      <c r="D30" s="106"/>
      <c r="E30" s="106"/>
      <c r="F30" s="106"/>
      <c r="G30" s="106"/>
      <c r="H30" s="106"/>
      <c r="I30" s="106"/>
      <c r="J30" s="106"/>
      <c r="K30" s="97"/>
      <c r="L30" s="97"/>
    </row>
    <row r="31" spans="1:12" s="79" customFormat="1" ht="37.5" customHeight="1" x14ac:dyDescent="0.25">
      <c r="A31" s="100" t="s">
        <v>216</v>
      </c>
      <c r="B31" s="99" t="s">
        <v>450</v>
      </c>
      <c r="C31" s="98"/>
      <c r="D31" s="106"/>
      <c r="E31" s="106"/>
      <c r="F31" s="106"/>
      <c r="G31" s="106"/>
      <c r="H31" s="106"/>
      <c r="I31" s="106"/>
      <c r="J31" s="106"/>
      <c r="K31" s="97"/>
      <c r="L31" s="97"/>
    </row>
    <row r="32" spans="1:12" s="79" customFormat="1" ht="31.5" x14ac:dyDescent="0.25">
      <c r="A32" s="100" t="s">
        <v>214</v>
      </c>
      <c r="B32" s="99" t="s">
        <v>455</v>
      </c>
      <c r="C32" s="98"/>
      <c r="D32" s="106"/>
      <c r="E32" s="106"/>
      <c r="F32" s="106"/>
      <c r="G32" s="106"/>
      <c r="H32" s="106"/>
      <c r="I32" s="106"/>
      <c r="J32" s="106"/>
      <c r="K32" s="97"/>
      <c r="L32" s="97"/>
    </row>
    <row r="33" spans="1:12" s="79" customFormat="1" ht="37.5" customHeight="1" x14ac:dyDescent="0.25">
      <c r="A33" s="100" t="s">
        <v>466</v>
      </c>
      <c r="B33" s="99" t="s">
        <v>379</v>
      </c>
      <c r="C33" s="98"/>
      <c r="D33" s="106"/>
      <c r="E33" s="106"/>
      <c r="F33" s="106"/>
      <c r="G33" s="106"/>
      <c r="H33" s="106"/>
      <c r="I33" s="106"/>
      <c r="J33" s="106"/>
      <c r="K33" s="97"/>
      <c r="L33" s="97"/>
    </row>
    <row r="34" spans="1:12" s="79" customFormat="1" ht="47.25" customHeight="1" x14ac:dyDescent="0.25">
      <c r="A34" s="100" t="s">
        <v>467</v>
      </c>
      <c r="B34" s="99" t="s">
        <v>459</v>
      </c>
      <c r="C34" s="98"/>
      <c r="D34" s="105"/>
      <c r="E34" s="105"/>
      <c r="F34" s="105"/>
      <c r="G34" s="105"/>
      <c r="H34" s="105"/>
      <c r="I34" s="105"/>
      <c r="J34" s="105"/>
      <c r="K34" s="105"/>
      <c r="L34" s="97"/>
    </row>
    <row r="35" spans="1:12" s="79" customFormat="1" ht="49.5" customHeight="1" x14ac:dyDescent="0.25">
      <c r="A35" s="100" t="s">
        <v>468</v>
      </c>
      <c r="B35" s="99" t="s">
        <v>215</v>
      </c>
      <c r="C35" s="98"/>
      <c r="D35" s="105"/>
      <c r="E35" s="105"/>
      <c r="F35" s="105"/>
      <c r="G35" s="105"/>
      <c r="H35" s="105"/>
      <c r="I35" s="105"/>
      <c r="J35" s="105"/>
      <c r="K35" s="105"/>
      <c r="L35" s="97"/>
    </row>
    <row r="36" spans="1:12" ht="37.5" customHeight="1" x14ac:dyDescent="0.25">
      <c r="A36" s="100" t="s">
        <v>469</v>
      </c>
      <c r="B36" s="99" t="s">
        <v>451</v>
      </c>
      <c r="C36" s="98"/>
      <c r="D36" s="104"/>
      <c r="E36" s="104"/>
      <c r="F36" s="103"/>
      <c r="G36" s="103"/>
      <c r="H36" s="103"/>
      <c r="I36" s="102"/>
      <c r="J36" s="102"/>
      <c r="K36" s="97"/>
      <c r="L36" s="97"/>
    </row>
    <row r="37" spans="1:12" x14ac:dyDescent="0.25">
      <c r="A37" s="100" t="s">
        <v>470</v>
      </c>
      <c r="B37" s="99" t="s">
        <v>213</v>
      </c>
      <c r="C37" s="98"/>
      <c r="D37" s="104"/>
      <c r="E37" s="104"/>
      <c r="F37" s="103"/>
      <c r="G37" s="103"/>
      <c r="H37" s="103"/>
      <c r="I37" s="102"/>
      <c r="J37" s="102"/>
      <c r="K37" s="97"/>
      <c r="L37" s="97"/>
    </row>
    <row r="38" spans="1:12" x14ac:dyDescent="0.25">
      <c r="A38" s="100" t="s">
        <v>471</v>
      </c>
      <c r="B38" s="101" t="s">
        <v>212</v>
      </c>
      <c r="C38" s="98"/>
      <c r="D38" s="97"/>
      <c r="E38" s="97"/>
      <c r="F38" s="97"/>
      <c r="G38" s="97"/>
      <c r="H38" s="97"/>
      <c r="I38" s="97"/>
      <c r="J38" s="97"/>
      <c r="K38" s="97"/>
      <c r="L38" s="97"/>
    </row>
    <row r="39" spans="1:12" ht="63" x14ac:dyDescent="0.25">
      <c r="A39" s="100">
        <v>2</v>
      </c>
      <c r="B39" s="99" t="s">
        <v>456</v>
      </c>
      <c r="C39" s="101"/>
      <c r="D39" s="97"/>
      <c r="E39" s="97"/>
      <c r="F39" s="97"/>
      <c r="G39" s="97"/>
      <c r="H39" s="97"/>
      <c r="I39" s="97"/>
      <c r="J39" s="97"/>
      <c r="K39" s="97"/>
      <c r="L39" s="97"/>
    </row>
    <row r="40" spans="1:12" ht="33.75" customHeight="1" x14ac:dyDescent="0.25">
      <c r="A40" s="100" t="s">
        <v>211</v>
      </c>
      <c r="B40" s="99" t="s">
        <v>458</v>
      </c>
      <c r="C40" s="98"/>
      <c r="D40" s="97"/>
      <c r="E40" s="97"/>
      <c r="F40" s="97"/>
      <c r="G40" s="97"/>
      <c r="H40" s="97"/>
      <c r="I40" s="97"/>
      <c r="J40" s="97"/>
      <c r="K40" s="97"/>
      <c r="L40" s="97"/>
    </row>
    <row r="41" spans="1:12" ht="63" customHeight="1" x14ac:dyDescent="0.25">
      <c r="A41" s="100" t="s">
        <v>210</v>
      </c>
      <c r="B41" s="101" t="s">
        <v>539</v>
      </c>
      <c r="C41" s="98"/>
      <c r="D41" s="97"/>
      <c r="E41" s="97"/>
      <c r="F41" s="97"/>
      <c r="G41" s="97"/>
      <c r="H41" s="97"/>
      <c r="I41" s="97"/>
      <c r="J41" s="97"/>
      <c r="K41" s="97"/>
      <c r="L41" s="97"/>
    </row>
    <row r="42" spans="1:12" ht="58.5" customHeight="1" x14ac:dyDescent="0.25">
      <c r="A42" s="100">
        <v>3</v>
      </c>
      <c r="B42" s="99" t="s">
        <v>457</v>
      </c>
      <c r="C42" s="101"/>
      <c r="D42" s="97"/>
      <c r="E42" s="97"/>
      <c r="F42" s="97"/>
      <c r="G42" s="97"/>
      <c r="H42" s="97"/>
      <c r="I42" s="97"/>
      <c r="J42" s="97"/>
      <c r="K42" s="97"/>
      <c r="L42" s="97"/>
    </row>
    <row r="43" spans="1:12" ht="34.5" customHeight="1" x14ac:dyDescent="0.25">
      <c r="A43" s="100" t="s">
        <v>209</v>
      </c>
      <c r="B43" s="99" t="s">
        <v>207</v>
      </c>
      <c r="C43" s="98"/>
      <c r="D43" s="97"/>
      <c r="E43" s="97"/>
      <c r="F43" s="97"/>
      <c r="G43" s="97"/>
      <c r="H43" s="97"/>
      <c r="I43" s="97"/>
      <c r="J43" s="97"/>
      <c r="K43" s="97"/>
      <c r="L43" s="97"/>
    </row>
    <row r="44" spans="1:12" ht="24.75" customHeight="1" x14ac:dyDescent="0.25">
      <c r="A44" s="100" t="s">
        <v>208</v>
      </c>
      <c r="B44" s="99" t="s">
        <v>205</v>
      </c>
      <c r="C44" s="98"/>
      <c r="D44" s="97"/>
      <c r="E44" s="97"/>
      <c r="F44" s="97"/>
      <c r="G44" s="97"/>
      <c r="H44" s="97"/>
      <c r="I44" s="97"/>
      <c r="J44" s="97"/>
      <c r="K44" s="97"/>
      <c r="L44" s="97"/>
    </row>
    <row r="45" spans="1:12" ht="90.75" customHeight="1" x14ac:dyDescent="0.25">
      <c r="A45" s="100" t="s">
        <v>206</v>
      </c>
      <c r="B45" s="99" t="s">
        <v>462</v>
      </c>
      <c r="C45" s="98"/>
      <c r="D45" s="97"/>
      <c r="E45" s="97"/>
      <c r="F45" s="97"/>
      <c r="G45" s="97"/>
      <c r="H45" s="97"/>
      <c r="I45" s="97"/>
      <c r="J45" s="97"/>
      <c r="K45" s="97"/>
      <c r="L45" s="97"/>
    </row>
    <row r="46" spans="1:12" ht="167.25" customHeight="1" x14ac:dyDescent="0.25">
      <c r="A46" s="100" t="s">
        <v>204</v>
      </c>
      <c r="B46" s="99" t="s">
        <v>460</v>
      </c>
      <c r="C46" s="98"/>
      <c r="D46" s="97"/>
      <c r="E46" s="97"/>
      <c r="F46" s="97"/>
      <c r="G46" s="97"/>
      <c r="H46" s="97"/>
      <c r="I46" s="97"/>
      <c r="J46" s="97"/>
      <c r="K46" s="97"/>
      <c r="L46" s="97"/>
    </row>
    <row r="47" spans="1:12" ht="30.75" customHeight="1" x14ac:dyDescent="0.25">
      <c r="A47" s="100" t="s">
        <v>202</v>
      </c>
      <c r="B47" s="99" t="s">
        <v>203</v>
      </c>
      <c r="C47" s="98"/>
      <c r="D47" s="97"/>
      <c r="E47" s="97"/>
      <c r="F47" s="97"/>
      <c r="G47" s="97"/>
      <c r="H47" s="97"/>
      <c r="I47" s="97"/>
      <c r="J47" s="97"/>
      <c r="K47" s="97"/>
      <c r="L47" s="97"/>
    </row>
    <row r="48" spans="1:12" ht="37.5" customHeight="1" x14ac:dyDescent="0.25">
      <c r="A48" s="100" t="s">
        <v>472</v>
      </c>
      <c r="B48" s="101" t="s">
        <v>201</v>
      </c>
      <c r="C48" s="98"/>
      <c r="D48" s="97"/>
      <c r="E48" s="97"/>
      <c r="F48" s="97"/>
      <c r="G48" s="97"/>
      <c r="H48" s="97"/>
      <c r="I48" s="97"/>
      <c r="J48" s="97"/>
      <c r="K48" s="97"/>
      <c r="L48" s="97"/>
    </row>
    <row r="49" spans="1:12" ht="35.25" customHeight="1" x14ac:dyDescent="0.25">
      <c r="A49" s="100">
        <v>4</v>
      </c>
      <c r="B49" s="99" t="s">
        <v>199</v>
      </c>
      <c r="C49" s="101"/>
      <c r="D49" s="97"/>
      <c r="E49" s="97"/>
      <c r="F49" s="97"/>
      <c r="G49" s="97"/>
      <c r="H49" s="97"/>
      <c r="I49" s="97"/>
      <c r="J49" s="97"/>
      <c r="K49" s="97"/>
      <c r="L49" s="97"/>
    </row>
    <row r="50" spans="1:12" ht="86.25" customHeight="1" x14ac:dyDescent="0.25">
      <c r="A50" s="100" t="s">
        <v>200</v>
      </c>
      <c r="B50" s="99" t="s">
        <v>461</v>
      </c>
      <c r="C50" s="101"/>
      <c r="D50" s="97"/>
      <c r="E50" s="97"/>
      <c r="F50" s="97"/>
      <c r="G50" s="97"/>
      <c r="H50" s="97"/>
      <c r="I50" s="97"/>
      <c r="J50" s="97"/>
      <c r="K50" s="97"/>
      <c r="L50" s="97"/>
    </row>
    <row r="51" spans="1:12" ht="77.25" customHeight="1" x14ac:dyDescent="0.25">
      <c r="A51" s="100" t="s">
        <v>198</v>
      </c>
      <c r="B51" s="99" t="s">
        <v>463</v>
      </c>
      <c r="C51" s="98"/>
      <c r="D51" s="97"/>
      <c r="E51" s="97"/>
      <c r="F51" s="97"/>
      <c r="G51" s="97"/>
      <c r="H51" s="97"/>
      <c r="I51" s="97"/>
      <c r="J51" s="97"/>
      <c r="K51" s="97"/>
      <c r="L51" s="97"/>
    </row>
    <row r="52" spans="1:12" ht="71.25" customHeight="1" x14ac:dyDescent="0.25">
      <c r="A52" s="100" t="s">
        <v>196</v>
      </c>
      <c r="B52" s="99" t="s">
        <v>197</v>
      </c>
      <c r="C52" s="98"/>
      <c r="D52" s="97"/>
      <c r="E52" s="97"/>
      <c r="F52" s="97"/>
      <c r="G52" s="97"/>
      <c r="H52" s="97"/>
      <c r="I52" s="97"/>
      <c r="J52" s="97"/>
      <c r="K52" s="97"/>
      <c r="L52" s="97"/>
    </row>
    <row r="53" spans="1:12" ht="48" customHeight="1" x14ac:dyDescent="0.25">
      <c r="A53" s="100" t="s">
        <v>194</v>
      </c>
      <c r="B53" s="169" t="s">
        <v>464</v>
      </c>
      <c r="C53" s="98"/>
      <c r="D53" s="97"/>
      <c r="E53" s="97"/>
      <c r="F53" s="97"/>
      <c r="G53" s="97"/>
      <c r="H53" s="97"/>
      <c r="I53" s="97"/>
      <c r="J53" s="97"/>
      <c r="K53" s="97"/>
      <c r="L53" s="97"/>
    </row>
    <row r="54" spans="1:12" ht="46.5" customHeight="1" x14ac:dyDescent="0.25">
      <c r="A54" s="100" t="s">
        <v>465</v>
      </c>
      <c r="B54" s="99" t="s">
        <v>195</v>
      </c>
      <c r="C54" s="98"/>
      <c r="D54" s="97"/>
      <c r="E54" s="97"/>
      <c r="F54" s="97"/>
      <c r="G54" s="97"/>
      <c r="H54" s="97"/>
      <c r="I54" s="97"/>
      <c r="J54" s="97"/>
      <c r="K54" s="97"/>
      <c r="L54" s="9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2016-10-24T09:25:35Z</dcterms:modified>
</cp:coreProperties>
</file>