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C" sheetId="25" r:id="rId3"/>
    <sheet name="3.2 паспорт Техсостояние ЛЭП" sheetId="26"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ПC'!$A$2:$T$44</definedName>
    <definedName name="_xlnm.Print_Area" localSheetId="3">'3.2 паспорт Техсостояние ЛЭП'!$A$1:$AA$87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K27" i="15" l="1"/>
  <c r="K29" i="15" s="1"/>
  <c r="J27" i="15"/>
  <c r="J29" i="15" s="1"/>
  <c r="F30" i="15"/>
  <c r="AB25" i="15"/>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48" i="7" s="1"/>
  <c r="F29" i="15"/>
  <c r="F27" i="15"/>
  <c r="E27" i="15"/>
  <c r="E29" i="15" s="1"/>
  <c r="C29" i="15"/>
  <c r="C27" i="15"/>
  <c r="B27" i="27" l="1"/>
  <c r="B21" i="27"/>
  <c r="AC30" i="15" l="1"/>
  <c r="AC27" i="15"/>
  <c r="A14" i="24" l="1"/>
  <c r="A11" i="24"/>
  <c r="A15" i="27" l="1"/>
  <c r="A12" i="27"/>
  <c r="A9" i="27"/>
  <c r="B83" i="27"/>
  <c r="B82" i="27" s="1"/>
  <c r="B81" i="27"/>
  <c r="B80" i="27" s="1"/>
  <c r="B72" i="27"/>
  <c r="B68" i="27"/>
  <c r="B64" i="27"/>
  <c r="B60" i="27"/>
  <c r="B58" i="27"/>
  <c r="B55" i="27"/>
  <c r="B51" i="27"/>
  <c r="B47" i="27"/>
  <c r="B43" i="27"/>
  <c r="B41" i="27"/>
  <c r="B38" i="27"/>
  <c r="B34" i="27"/>
  <c r="B32" i="27"/>
  <c r="B22" i="27"/>
  <c r="A5" i="27"/>
  <c r="B30" i="27" l="1"/>
  <c r="E15" i="26"/>
  <c r="E12" i="26"/>
  <c r="E9" i="26"/>
  <c r="A5" i="26"/>
  <c r="A16" i="25" l="1"/>
  <c r="A13" i="25"/>
  <c r="A10" i="25"/>
  <c r="A6" i="25"/>
  <c r="J27" i="24" l="1"/>
  <c r="I27" i="24"/>
  <c r="A8" i="24"/>
  <c r="A4" i="24"/>
  <c r="A15" i="23" l="1"/>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I118" i="23" s="1"/>
  <c r="I120" i="23" s="1"/>
  <c r="C109"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50" i="23"/>
  <c r="B59" i="23" s="1"/>
  <c r="B47" i="23"/>
  <c r="B45" i="23"/>
  <c r="B44" i="23"/>
  <c r="B46" i="23" s="1"/>
  <c r="B27" i="23"/>
  <c r="A7" i="23"/>
  <c r="A5" i="23"/>
  <c r="B29" i="23" l="1"/>
  <c r="B25" i="23"/>
  <c r="E137" i="23"/>
  <c r="F137" i="23" s="1"/>
  <c r="G137" i="23" s="1"/>
  <c r="H136" i="23"/>
  <c r="B48" i="23"/>
  <c r="B54" i="23"/>
  <c r="B81" i="23"/>
  <c r="AQ81" i="23" s="1"/>
  <c r="G120" i="23"/>
  <c r="B66" i="23"/>
  <c r="B68" i="23" s="1"/>
  <c r="B80" i="23"/>
  <c r="C47" i="23"/>
  <c r="C52" i="23"/>
  <c r="D58" i="23"/>
  <c r="D109" i="23"/>
  <c r="C108" i="23"/>
  <c r="C140" i="23"/>
  <c r="C141" i="23" s="1"/>
  <c r="H137" i="23" l="1"/>
  <c r="C49" i="23" s="1"/>
  <c r="C61" i="23" s="1"/>
  <c r="C60" i="23" s="1"/>
  <c r="B49" i="23"/>
  <c r="B79" i="23"/>
  <c r="C67" i="23"/>
  <c r="D67" i="23" s="1"/>
  <c r="C48" i="23"/>
  <c r="I136" i="23"/>
  <c r="D74" i="23"/>
  <c r="E58" i="23"/>
  <c r="D52" i="23"/>
  <c r="D47" i="23"/>
  <c r="E109" i="23"/>
  <c r="D108" i="23"/>
  <c r="D140" i="23"/>
  <c r="D141" i="23" s="1"/>
  <c r="B75" i="23"/>
  <c r="B55" i="23"/>
  <c r="B56" i="23" s="1"/>
  <c r="B69" i="23" s="1"/>
  <c r="B77" i="23" s="1"/>
  <c r="I137" i="23" l="1"/>
  <c r="D49" i="23" s="1"/>
  <c r="D50" i="23" s="1"/>
  <c r="D59" i="23" s="1"/>
  <c r="C76" i="23"/>
  <c r="F76" i="23"/>
  <c r="J136" i="23"/>
  <c r="D48" i="23"/>
  <c r="C50" i="23"/>
  <c r="C59" i="23" s="1"/>
  <c r="B82" i="23"/>
  <c r="E67" i="23"/>
  <c r="D76" i="23"/>
  <c r="F109" i="23"/>
  <c r="E108" i="23"/>
  <c r="B70" i="23"/>
  <c r="E140" i="23"/>
  <c r="E141" i="23" s="1"/>
  <c r="E74" i="23"/>
  <c r="E52" i="23"/>
  <c r="F58" i="23"/>
  <c r="E47" i="23"/>
  <c r="C53" i="23"/>
  <c r="J137" i="23" l="1"/>
  <c r="E49" i="23" s="1"/>
  <c r="E50" i="23" s="1"/>
  <c r="E59" i="23" s="1"/>
  <c r="E80" i="23" s="1"/>
  <c r="D61" i="23"/>
  <c r="D60" i="23" s="1"/>
  <c r="D66" i="23" s="1"/>
  <c r="D68" i="23" s="1"/>
  <c r="D75" i="23" s="1"/>
  <c r="D80" i="23"/>
  <c r="C79" i="23"/>
  <c r="C80" i="23"/>
  <c r="C66" i="23"/>
  <c r="C68" i="23" s="1"/>
  <c r="C75" i="23" s="1"/>
  <c r="K136" i="23"/>
  <c r="E48" i="23"/>
  <c r="F74" i="23"/>
  <c r="F47" i="23"/>
  <c r="G58" i="23"/>
  <c r="F52" i="23"/>
  <c r="B71" i="23"/>
  <c r="G109" i="23"/>
  <c r="F108" i="23"/>
  <c r="C55" i="23"/>
  <c r="F140" i="23"/>
  <c r="F67" i="23"/>
  <c r="E76" i="23"/>
  <c r="E61" i="23" l="1"/>
  <c r="E60" i="23" s="1"/>
  <c r="E66" i="23" s="1"/>
  <c r="E68" i="23" s="1"/>
  <c r="E75" i="23" s="1"/>
  <c r="D79" i="23"/>
  <c r="L136" i="23"/>
  <c r="F48" i="23"/>
  <c r="K137" i="23"/>
  <c r="G67" i="23"/>
  <c r="C82" i="23"/>
  <c r="C56" i="23"/>
  <c r="C69" i="23" s="1"/>
  <c r="H109" i="23"/>
  <c r="G108" i="23"/>
  <c r="B78" i="23"/>
  <c r="B83" i="23" s="1"/>
  <c r="G74" i="23"/>
  <c r="H58" i="23"/>
  <c r="G52" i="23"/>
  <c r="G47" i="23"/>
  <c r="G140" i="23"/>
  <c r="D53" i="23"/>
  <c r="B72" i="23"/>
  <c r="F141" i="23"/>
  <c r="E79" i="23" l="1"/>
  <c r="L137" i="23"/>
  <c r="F49" i="23"/>
  <c r="G48" i="23"/>
  <c r="M136" i="23"/>
  <c r="D55" i="23"/>
  <c r="E53" i="23" s="1"/>
  <c r="H108" i="23"/>
  <c r="I109" i="23"/>
  <c r="H67" i="23"/>
  <c r="G76" i="23"/>
  <c r="H140" i="23"/>
  <c r="H74" i="23"/>
  <c r="I58" i="23"/>
  <c r="H52" i="23"/>
  <c r="H47" i="23"/>
  <c r="B84" i="23"/>
  <c r="B89" i="23" s="1"/>
  <c r="B88" i="23"/>
  <c r="G141" i="23"/>
  <c r="B73" i="23" s="1"/>
  <c r="B85" i="23" s="1"/>
  <c r="B99" i="23" s="1"/>
  <c r="C77" i="23"/>
  <c r="C70" i="23"/>
  <c r="F50" i="23" l="1"/>
  <c r="F59" i="23" s="1"/>
  <c r="F61" i="23"/>
  <c r="F60" i="23" s="1"/>
  <c r="N136" i="23"/>
  <c r="H48" i="23"/>
  <c r="M137" i="23"/>
  <c r="G49" i="23"/>
  <c r="B86" i="23"/>
  <c r="I140" i="23"/>
  <c r="I67" i="23"/>
  <c r="H76" i="23"/>
  <c r="I74" i="23"/>
  <c r="J58" i="23"/>
  <c r="I52" i="23"/>
  <c r="I47" i="23"/>
  <c r="B87" i="23"/>
  <c r="B90" i="23" s="1"/>
  <c r="J109" i="23"/>
  <c r="I108" i="23"/>
  <c r="E55" i="23"/>
  <c r="F53" i="23" s="1"/>
  <c r="C71" i="23"/>
  <c r="C72" i="23" s="1"/>
  <c r="H141" i="23"/>
  <c r="C73" i="23" s="1"/>
  <c r="C85" i="23" s="1"/>
  <c r="C99" i="23" s="1"/>
  <c r="D82" i="23"/>
  <c r="D56" i="23"/>
  <c r="D69" i="23" s="1"/>
  <c r="G50" i="23" l="1"/>
  <c r="G59" i="23" s="1"/>
  <c r="G61" i="23"/>
  <c r="G60" i="23" s="1"/>
  <c r="N137" i="23"/>
  <c r="H49" i="23"/>
  <c r="F80" i="23"/>
  <c r="F66" i="23"/>
  <c r="F68" i="23" s="1"/>
  <c r="F75" i="23" s="1"/>
  <c r="F79" i="23"/>
  <c r="O136" i="23"/>
  <c r="I48" i="23"/>
  <c r="F55" i="23"/>
  <c r="G53" i="23" s="1"/>
  <c r="J140" i="23"/>
  <c r="J141" i="23" s="1"/>
  <c r="E73" i="23" s="1"/>
  <c r="E85" i="23" s="1"/>
  <c r="E99" i="23" s="1"/>
  <c r="D77" i="23"/>
  <c r="D70" i="23"/>
  <c r="K58" i="23"/>
  <c r="J52" i="23"/>
  <c r="J47" i="23"/>
  <c r="J74" i="23"/>
  <c r="I141" i="23"/>
  <c r="D73" i="23" s="1"/>
  <c r="D85" i="23" s="1"/>
  <c r="D99" i="23" s="1"/>
  <c r="C78" i="23"/>
  <c r="C83" i="23" s="1"/>
  <c r="K109" i="23"/>
  <c r="J108" i="23"/>
  <c r="E82" i="23"/>
  <c r="E56" i="23"/>
  <c r="E69" i="23" s="1"/>
  <c r="J67" i="23"/>
  <c r="I76" i="23"/>
  <c r="G79" i="23" l="1"/>
  <c r="H61" i="23"/>
  <c r="H60" i="23" s="1"/>
  <c r="H50" i="23"/>
  <c r="H59" i="23" s="1"/>
  <c r="P136" i="23"/>
  <c r="J48" i="23"/>
  <c r="O137" i="23"/>
  <c r="I49" i="23"/>
  <c r="G80" i="23"/>
  <c r="G66" i="23"/>
  <c r="G68" i="23" s="1"/>
  <c r="G75" i="23" s="1"/>
  <c r="J76" i="23"/>
  <c r="K67" i="23"/>
  <c r="K74" i="23"/>
  <c r="L58" i="23"/>
  <c r="K52" i="23"/>
  <c r="K47" i="23"/>
  <c r="E77" i="23"/>
  <c r="E70" i="23"/>
  <c r="D71" i="23"/>
  <c r="D72" i="23" s="1"/>
  <c r="C86" i="23"/>
  <c r="C88" i="23"/>
  <c r="C84" i="23"/>
  <c r="C89" i="23" s="1"/>
  <c r="G55" i="23"/>
  <c r="L109" i="23"/>
  <c r="K108" i="23"/>
  <c r="K140" i="23"/>
  <c r="F82" i="23"/>
  <c r="F56" i="23"/>
  <c r="F69" i="23" s="1"/>
  <c r="I50" i="23" l="1"/>
  <c r="I59" i="23" s="1"/>
  <c r="I61" i="23"/>
  <c r="I60" i="23" s="1"/>
  <c r="H80" i="23"/>
  <c r="H66" i="23"/>
  <c r="H68" i="23" s="1"/>
  <c r="H75" i="23" s="1"/>
  <c r="P137" i="23"/>
  <c r="J49" i="23"/>
  <c r="H79" i="23"/>
  <c r="Q136" i="23"/>
  <c r="K48" i="23"/>
  <c r="L140" i="23"/>
  <c r="L141" i="23" s="1"/>
  <c r="G73" i="23" s="1"/>
  <c r="G85" i="23" s="1"/>
  <c r="G99" i="23" s="1"/>
  <c r="M109" i="23"/>
  <c r="L108" i="23"/>
  <c r="C87" i="23"/>
  <c r="C90" i="23" s="1"/>
  <c r="E71" i="23"/>
  <c r="E72" i="23" s="1"/>
  <c r="L74" i="23"/>
  <c r="M58" i="23"/>
  <c r="L52" i="23"/>
  <c r="L47" i="23"/>
  <c r="K141" i="23"/>
  <c r="F73" i="23" s="1"/>
  <c r="F85" i="23" s="1"/>
  <c r="F99" i="23" s="1"/>
  <c r="G82" i="23"/>
  <c r="G56" i="23"/>
  <c r="G69" i="23" s="1"/>
  <c r="D78" i="23"/>
  <c r="D83" i="23" s="1"/>
  <c r="F77" i="23"/>
  <c r="F70" i="23"/>
  <c r="H53" i="23"/>
  <c r="K76" i="23"/>
  <c r="L67" i="23"/>
  <c r="R136" i="23" l="1"/>
  <c r="L48" i="23"/>
  <c r="Q137" i="23"/>
  <c r="K49" i="23"/>
  <c r="J61" i="23"/>
  <c r="J60" i="23" s="1"/>
  <c r="J50" i="23"/>
  <c r="J59" i="23" s="1"/>
  <c r="I79" i="23"/>
  <c r="I80" i="23"/>
  <c r="I66" i="23"/>
  <c r="I68" i="23" s="1"/>
  <c r="I75" i="23" s="1"/>
  <c r="M52" i="23"/>
  <c r="M74" i="23"/>
  <c r="N58" i="23"/>
  <c r="M47" i="23"/>
  <c r="H55" i="23"/>
  <c r="I53" i="23" s="1"/>
  <c r="D86" i="23"/>
  <c r="D88" i="23"/>
  <c r="D84" i="23"/>
  <c r="D89" i="23" s="1"/>
  <c r="E78" i="23"/>
  <c r="E83" i="23" s="1"/>
  <c r="E86" i="23" s="1"/>
  <c r="G77" i="23"/>
  <c r="G70" i="23"/>
  <c r="N109" i="23"/>
  <c r="M108" i="23"/>
  <c r="L76" i="23"/>
  <c r="M67" i="23"/>
  <c r="F71" i="23"/>
  <c r="M140" i="23"/>
  <c r="J66" i="23" l="1"/>
  <c r="J68" i="23" s="1"/>
  <c r="J75" i="23" s="1"/>
  <c r="J80" i="23"/>
  <c r="J79" i="23"/>
  <c r="K61" i="23"/>
  <c r="K60" i="23" s="1"/>
  <c r="K50" i="23"/>
  <c r="K59" i="23" s="1"/>
  <c r="R137" i="23"/>
  <c r="L49" i="23"/>
  <c r="S136" i="23"/>
  <c r="M48" i="23"/>
  <c r="N140" i="23"/>
  <c r="I55" i="23"/>
  <c r="J53" i="23" s="1"/>
  <c r="F78" i="23"/>
  <c r="F83" i="23" s="1"/>
  <c r="F86" i="23" s="1"/>
  <c r="F87" i="23" s="1"/>
  <c r="H82" i="23"/>
  <c r="H56" i="23"/>
  <c r="H69" i="23" s="1"/>
  <c r="F72" i="23"/>
  <c r="G71" i="23"/>
  <c r="M141" i="23"/>
  <c r="H73" i="23" s="1"/>
  <c r="H85" i="23" s="1"/>
  <c r="H99" i="23" s="1"/>
  <c r="N67" i="23"/>
  <c r="M76" i="23"/>
  <c r="O109" i="23"/>
  <c r="N108" i="23"/>
  <c r="E88" i="23"/>
  <c r="E84" i="23"/>
  <c r="E89" i="23" s="1"/>
  <c r="E87" i="23"/>
  <c r="D87" i="23"/>
  <c r="D90" i="23" s="1"/>
  <c r="N74" i="23"/>
  <c r="N47" i="23"/>
  <c r="O58" i="23"/>
  <c r="N52" i="23"/>
  <c r="G78" i="23" l="1"/>
  <c r="G83" i="23" s="1"/>
  <c r="G86" i="23" s="1"/>
  <c r="G87" i="23" s="1"/>
  <c r="G90" i="23" s="1"/>
  <c r="K79" i="23"/>
  <c r="T136" i="23"/>
  <c r="N48" i="23"/>
  <c r="K80" i="23"/>
  <c r="K66" i="23"/>
  <c r="K68" i="23" s="1"/>
  <c r="K75" i="23" s="1"/>
  <c r="L61" i="23"/>
  <c r="L60" i="23" s="1"/>
  <c r="L50" i="23"/>
  <c r="L59" i="23" s="1"/>
  <c r="S137" i="23"/>
  <c r="M49" i="23"/>
  <c r="G72" i="23"/>
  <c r="F84" i="23"/>
  <c r="F89" i="23" s="1"/>
  <c r="F90" i="23"/>
  <c r="N76" i="23"/>
  <c r="O67" i="23"/>
  <c r="O74" i="23"/>
  <c r="P58" i="23"/>
  <c r="O52" i="23"/>
  <c r="O47" i="23"/>
  <c r="G88" i="23"/>
  <c r="J55" i="23"/>
  <c r="O140" i="23"/>
  <c r="E90" i="23"/>
  <c r="P109" i="23"/>
  <c r="O108" i="23"/>
  <c r="H77" i="23"/>
  <c r="H70" i="23"/>
  <c r="I82" i="23"/>
  <c r="I56" i="23"/>
  <c r="I69" i="23" s="1"/>
  <c r="F88" i="23"/>
  <c r="N141" i="23"/>
  <c r="I73" i="23" s="1"/>
  <c r="I85" i="23" s="1"/>
  <c r="I99" i="23" s="1"/>
  <c r="G84" i="23" l="1"/>
  <c r="G89" i="23" s="1"/>
  <c r="M61" i="23"/>
  <c r="M60" i="23" s="1"/>
  <c r="M50" i="23"/>
  <c r="M59" i="23" s="1"/>
  <c r="N49" i="23"/>
  <c r="T137" i="23"/>
  <c r="L80" i="23"/>
  <c r="L66" i="23"/>
  <c r="L68" i="23" s="1"/>
  <c r="L75" i="23" s="1"/>
  <c r="L79" i="23"/>
  <c r="U136" i="23"/>
  <c r="O48" i="23"/>
  <c r="J82" i="23"/>
  <c r="J56" i="23"/>
  <c r="J69" i="23" s="1"/>
  <c r="P140" i="23"/>
  <c r="I77" i="23"/>
  <c r="I70" i="23"/>
  <c r="O141" i="23"/>
  <c r="J73" i="23" s="1"/>
  <c r="J85" i="23" s="1"/>
  <c r="J99" i="23" s="1"/>
  <c r="P74" i="23"/>
  <c r="Q58" i="23"/>
  <c r="P52" i="23"/>
  <c r="P47" i="23"/>
  <c r="H71" i="23"/>
  <c r="H72" i="23" s="1"/>
  <c r="P108" i="23"/>
  <c r="Q109" i="23"/>
  <c r="K53" i="23"/>
  <c r="P67" i="23"/>
  <c r="O76" i="23"/>
  <c r="U137" i="23" l="1"/>
  <c r="O49" i="23"/>
  <c r="N61" i="23"/>
  <c r="N60" i="23" s="1"/>
  <c r="N50" i="23"/>
  <c r="N59" i="23" s="1"/>
  <c r="V136" i="23"/>
  <c r="P48" i="23"/>
  <c r="M66" i="23"/>
  <c r="M68" i="23" s="1"/>
  <c r="M75" i="23" s="1"/>
  <c r="M80" i="23"/>
  <c r="M79" i="23"/>
  <c r="Q108" i="23"/>
  <c r="R109" i="23"/>
  <c r="Q140" i="23"/>
  <c r="J77" i="23"/>
  <c r="J70" i="23"/>
  <c r="Q67" i="23"/>
  <c r="P76" i="23"/>
  <c r="Q74" i="23"/>
  <c r="R58" i="23"/>
  <c r="Q52" i="23"/>
  <c r="Q47" i="23"/>
  <c r="I71" i="23"/>
  <c r="I72" i="23" s="1"/>
  <c r="K55" i="23"/>
  <c r="H78" i="23"/>
  <c r="H83" i="23" s="1"/>
  <c r="P141" i="23"/>
  <c r="K73" i="23" s="1"/>
  <c r="K85" i="23" s="1"/>
  <c r="K99" i="23" s="1"/>
  <c r="N79" i="23" l="1"/>
  <c r="W136" i="23"/>
  <c r="Q48" i="23"/>
  <c r="O50" i="23"/>
  <c r="O59" i="23" s="1"/>
  <c r="O61" i="23"/>
  <c r="O60" i="23" s="1"/>
  <c r="N66" i="23"/>
  <c r="N68" i="23" s="1"/>
  <c r="N75" i="23" s="1"/>
  <c r="N80" i="23"/>
  <c r="V137" i="23"/>
  <c r="P49" i="23"/>
  <c r="K82" i="23"/>
  <c r="K56" i="23"/>
  <c r="K69" i="23" s="1"/>
  <c r="H86" i="23"/>
  <c r="H84" i="23"/>
  <c r="H89" i="23" s="1"/>
  <c r="H88" i="23"/>
  <c r="L53" i="23"/>
  <c r="R67" i="23"/>
  <c r="Q76" i="23"/>
  <c r="I78" i="23"/>
  <c r="I83" i="23" s="1"/>
  <c r="I86" i="23" s="1"/>
  <c r="S58" i="23"/>
  <c r="R52" i="23"/>
  <c r="R74" i="23"/>
  <c r="R47" i="23"/>
  <c r="J71" i="23"/>
  <c r="R140" i="23"/>
  <c r="S109" i="23"/>
  <c r="R108" i="23"/>
  <c r="Q141" i="23"/>
  <c r="L73" i="23" s="1"/>
  <c r="L85" i="23" s="1"/>
  <c r="L99" i="23" s="1"/>
  <c r="P50" i="23" l="1"/>
  <c r="P59" i="23" s="1"/>
  <c r="P61" i="23"/>
  <c r="P60" i="23" s="1"/>
  <c r="O80" i="23"/>
  <c r="O66" i="23"/>
  <c r="O68" i="23" s="1"/>
  <c r="O75" i="23" s="1"/>
  <c r="Q49" i="23"/>
  <c r="W137" i="23"/>
  <c r="O79" i="23"/>
  <c r="X136" i="23"/>
  <c r="R48" i="23"/>
  <c r="J78" i="23"/>
  <c r="J83" i="23" s="1"/>
  <c r="J86" i="23" s="1"/>
  <c r="J87" i="23" s="1"/>
  <c r="S140" i="23"/>
  <c r="S141" i="23" s="1"/>
  <c r="N73" i="23" s="1"/>
  <c r="N85" i="23" s="1"/>
  <c r="N99" i="23" s="1"/>
  <c r="R141" i="23"/>
  <c r="M73" i="23" s="1"/>
  <c r="M85" i="23" s="1"/>
  <c r="M99" i="23" s="1"/>
  <c r="J72" i="23"/>
  <c r="S74" i="23"/>
  <c r="T58" i="23"/>
  <c r="S52" i="23"/>
  <c r="S47" i="23"/>
  <c r="R76" i="23"/>
  <c r="S67" i="23"/>
  <c r="L55" i="23"/>
  <c r="I88" i="23"/>
  <c r="K77" i="23"/>
  <c r="K70" i="23"/>
  <c r="T109" i="23"/>
  <c r="S108" i="23"/>
  <c r="I84" i="23"/>
  <c r="I89" i="23" s="1"/>
  <c r="H87" i="23"/>
  <c r="H90" i="23" s="1"/>
  <c r="I87" i="23"/>
  <c r="I90" i="23" l="1"/>
  <c r="X137" i="23"/>
  <c r="R49" i="23"/>
  <c r="Y136" i="23"/>
  <c r="S48" i="23"/>
  <c r="Q61" i="23"/>
  <c r="Q60" i="23" s="1"/>
  <c r="Q50" i="23"/>
  <c r="Q59" i="23" s="1"/>
  <c r="P79" i="23"/>
  <c r="P80" i="23"/>
  <c r="P66" i="23"/>
  <c r="P68" i="23" s="1"/>
  <c r="P75" i="23" s="1"/>
  <c r="J90" i="23"/>
  <c r="J84" i="23"/>
  <c r="J89" i="23" s="1"/>
  <c r="J88" i="23"/>
  <c r="K71" i="23"/>
  <c r="K78" i="23" s="1"/>
  <c r="K83" i="23" s="1"/>
  <c r="L82" i="23"/>
  <c r="L56" i="23"/>
  <c r="L69" i="23" s="1"/>
  <c r="S76" i="23"/>
  <c r="T67" i="23"/>
  <c r="T74" i="23"/>
  <c r="U58" i="23"/>
  <c r="T52" i="23"/>
  <c r="T47" i="23"/>
  <c r="U109" i="23"/>
  <c r="T108" i="23"/>
  <c r="M53" i="23"/>
  <c r="T140" i="23"/>
  <c r="T141" i="23"/>
  <c r="O73" i="23" s="1"/>
  <c r="O85" i="23" s="1"/>
  <c r="O99" i="23" s="1"/>
  <c r="Q79" i="23" l="1"/>
  <c r="Z136" i="23"/>
  <c r="T48" i="23"/>
  <c r="Q80" i="23"/>
  <c r="Q66" i="23"/>
  <c r="Q68" i="23" s="1"/>
  <c r="Q75" i="23" s="1"/>
  <c r="R50" i="23"/>
  <c r="R59" i="23" s="1"/>
  <c r="R61" i="23"/>
  <c r="R60" i="23" s="1"/>
  <c r="S49" i="23"/>
  <c r="Y137" i="23"/>
  <c r="K72" i="23"/>
  <c r="M55" i="23"/>
  <c r="K86" i="23"/>
  <c r="K84" i="23"/>
  <c r="K89" i="23" s="1"/>
  <c r="K88" i="23"/>
  <c r="L77" i="23"/>
  <c r="L70" i="23"/>
  <c r="U140" i="23"/>
  <c r="U74" i="23"/>
  <c r="U52" i="23"/>
  <c r="V58" i="23"/>
  <c r="U47" i="23"/>
  <c r="V109" i="23"/>
  <c r="U108" i="23"/>
  <c r="U67" i="23"/>
  <c r="T76" i="23"/>
  <c r="R66" i="23" l="1"/>
  <c r="R68" i="23" s="1"/>
  <c r="R75" i="23" s="1"/>
  <c r="R80" i="23"/>
  <c r="Z137" i="23"/>
  <c r="T49" i="23"/>
  <c r="R79" i="23"/>
  <c r="S50" i="23"/>
  <c r="S59" i="23" s="1"/>
  <c r="S61" i="23"/>
  <c r="S60" i="23" s="1"/>
  <c r="AA136" i="23"/>
  <c r="U48" i="23"/>
  <c r="V67" i="23"/>
  <c r="U76" i="23"/>
  <c r="V140" i="23"/>
  <c r="V74" i="23"/>
  <c r="V47" i="23"/>
  <c r="W58" i="23"/>
  <c r="V52" i="23"/>
  <c r="L71" i="23"/>
  <c r="L78" i="23" s="1"/>
  <c r="L83" i="23" s="1"/>
  <c r="K87" i="23"/>
  <c r="K90" i="23" s="1"/>
  <c r="M82" i="23"/>
  <c r="M56" i="23"/>
  <c r="M69" i="23" s="1"/>
  <c r="W109" i="23"/>
  <c r="V108" i="23"/>
  <c r="U141" i="23"/>
  <c r="P73" i="23" s="1"/>
  <c r="P85" i="23" s="1"/>
  <c r="P99" i="23" s="1"/>
  <c r="N53" i="23"/>
  <c r="S79" i="23" l="1"/>
  <c r="AB136" i="23"/>
  <c r="V48" i="23"/>
  <c r="S80" i="23"/>
  <c r="S66" i="23"/>
  <c r="S68" i="23" s="1"/>
  <c r="S75" i="23" s="1"/>
  <c r="T50" i="23"/>
  <c r="T59" i="23" s="1"/>
  <c r="T61" i="23"/>
  <c r="T60" i="23" s="1"/>
  <c r="AA137" i="23"/>
  <c r="U49" i="23"/>
  <c r="L72" i="23"/>
  <c r="N55" i="23"/>
  <c r="O53" i="23" s="1"/>
  <c r="L86" i="23"/>
  <c r="L87" i="23" s="1"/>
  <c r="L84" i="23"/>
  <c r="L89" i="23" s="1"/>
  <c r="G28" i="23" s="1"/>
  <c r="C105" i="23" s="1"/>
  <c r="L88" i="23"/>
  <c r="B105" i="23" s="1"/>
  <c r="W74" i="23"/>
  <c r="X58" i="23"/>
  <c r="W52" i="23"/>
  <c r="W47" i="23"/>
  <c r="W140" i="23"/>
  <c r="V141" i="23"/>
  <c r="Q73" i="23" s="1"/>
  <c r="Q85" i="23" s="1"/>
  <c r="Q99" i="23" s="1"/>
  <c r="M77" i="23"/>
  <c r="M70" i="23"/>
  <c r="X109" i="23"/>
  <c r="W108" i="23"/>
  <c r="V76" i="23"/>
  <c r="W67" i="23"/>
  <c r="U50" i="23" l="1"/>
  <c r="U59" i="23" s="1"/>
  <c r="U61" i="23"/>
  <c r="U60" i="23" s="1"/>
  <c r="T66" i="23"/>
  <c r="T68" i="23" s="1"/>
  <c r="T75" i="23" s="1"/>
  <c r="T80" i="23"/>
  <c r="AB137" i="23"/>
  <c r="V49" i="23"/>
  <c r="AC136" i="23"/>
  <c r="W48" i="23"/>
  <c r="T79" i="23"/>
  <c r="M71" i="23"/>
  <c r="M78" i="23" s="1"/>
  <c r="M83" i="23" s="1"/>
  <c r="X108" i="23"/>
  <c r="Y109" i="23"/>
  <c r="X140" i="23"/>
  <c r="X141" i="23" s="1"/>
  <c r="S73" i="23" s="1"/>
  <c r="S85" i="23" s="1"/>
  <c r="S99" i="23" s="1"/>
  <c r="X74" i="23"/>
  <c r="Y58" i="23"/>
  <c r="X52" i="23"/>
  <c r="X47" i="23"/>
  <c r="L90" i="23"/>
  <c r="G29" i="23" s="1"/>
  <c r="D105" i="23" s="1"/>
  <c r="G30" i="23"/>
  <c r="A105" i="23" s="1"/>
  <c r="W76" i="23"/>
  <c r="X67" i="23"/>
  <c r="W141" i="23"/>
  <c r="R73" i="23" s="1"/>
  <c r="R85" i="23" s="1"/>
  <c r="R99" i="23" s="1"/>
  <c r="O55" i="23"/>
  <c r="N82" i="23"/>
  <c r="N56" i="23"/>
  <c r="N69" i="23" s="1"/>
  <c r="W49" i="23" l="1"/>
  <c r="AC137" i="23"/>
  <c r="U79" i="23"/>
  <c r="U66" i="23"/>
  <c r="U68" i="23" s="1"/>
  <c r="U75" i="23" s="1"/>
  <c r="U80" i="23"/>
  <c r="AD136" i="23"/>
  <c r="X48" i="23"/>
  <c r="V50" i="23"/>
  <c r="V59" i="23" s="1"/>
  <c r="V61" i="23"/>
  <c r="V60" i="23" s="1"/>
  <c r="M86" i="23"/>
  <c r="M87" i="23" s="1"/>
  <c r="M90" i="23" s="1"/>
  <c r="M88" i="23"/>
  <c r="M84" i="23"/>
  <c r="M89" i="23" s="1"/>
  <c r="N77" i="23"/>
  <c r="N70" i="23"/>
  <c r="X76" i="23"/>
  <c r="Y67" i="23"/>
  <c r="O82" i="23"/>
  <c r="O56" i="23"/>
  <c r="O69" i="23" s="1"/>
  <c r="Y140" i="23"/>
  <c r="P53" i="23"/>
  <c r="Y74" i="23"/>
  <c r="Z58" i="23"/>
  <c r="Y47" i="23"/>
  <c r="Y52" i="23"/>
  <c r="Y108" i="23"/>
  <c r="Z109" i="23"/>
  <c r="M72" i="23"/>
  <c r="V80" i="23" l="1"/>
  <c r="V66" i="23"/>
  <c r="V68" i="23" s="1"/>
  <c r="V75" i="23" s="1"/>
  <c r="V79" i="23"/>
  <c r="AD137" i="23"/>
  <c r="X49" i="23"/>
  <c r="AE136" i="23"/>
  <c r="Y48" i="23"/>
  <c r="W50" i="23"/>
  <c r="W59" i="23" s="1"/>
  <c r="W61" i="23"/>
  <c r="W60" i="23" s="1"/>
  <c r="O77" i="23"/>
  <c r="O70" i="23"/>
  <c r="P55" i="23"/>
  <c r="Q53" i="23" s="1"/>
  <c r="Z67" i="23"/>
  <c r="Y76" i="23"/>
  <c r="AA109" i="23"/>
  <c r="Z108" i="23"/>
  <c r="Z140" i="23"/>
  <c r="AA58" i="23"/>
  <c r="Z52" i="23"/>
  <c r="Z47" i="23"/>
  <c r="Z74" i="23"/>
  <c r="Y141" i="23"/>
  <c r="T73" i="23" s="1"/>
  <c r="T85" i="23" s="1"/>
  <c r="T99" i="23" s="1"/>
  <c r="N71" i="23"/>
  <c r="N78" i="23" s="1"/>
  <c r="N83" i="23" s="1"/>
  <c r="W80" i="23" l="1"/>
  <c r="W66" i="23"/>
  <c r="W68" i="23" s="1"/>
  <c r="W75" i="23" s="1"/>
  <c r="X50" i="23"/>
  <c r="X59" i="23" s="1"/>
  <c r="X61" i="23"/>
  <c r="X60" i="23" s="1"/>
  <c r="AE137" i="23"/>
  <c r="Y49" i="23"/>
  <c r="W79" i="23"/>
  <c r="AF136" i="23"/>
  <c r="Z48" i="23"/>
  <c r="N86" i="23"/>
  <c r="N87" i="23" s="1"/>
  <c r="N90" i="23" s="1"/>
  <c r="N88" i="23"/>
  <c r="N84" i="23"/>
  <c r="N89" i="23" s="1"/>
  <c r="Z76" i="23"/>
  <c r="AA67" i="23"/>
  <c r="O71" i="23"/>
  <c r="O78" i="23" s="1"/>
  <c r="O83" i="23" s="1"/>
  <c r="Q55" i="23"/>
  <c r="R53" i="23" s="1"/>
  <c r="AA74" i="23"/>
  <c r="AB58" i="23"/>
  <c r="AA52" i="23"/>
  <c r="AA47" i="23"/>
  <c r="AA140" i="23"/>
  <c r="AB109" i="23"/>
  <c r="AA108" i="23"/>
  <c r="P82" i="23"/>
  <c r="P56" i="23"/>
  <c r="P69" i="23" s="1"/>
  <c r="N72" i="23"/>
  <c r="Z141" i="23"/>
  <c r="U73" i="23" s="1"/>
  <c r="U85" i="23" s="1"/>
  <c r="U99" i="23" s="1"/>
  <c r="X79" i="23" l="1"/>
  <c r="X66" i="23"/>
  <c r="X68" i="23" s="1"/>
  <c r="X75" i="23" s="1"/>
  <c r="X80" i="23"/>
  <c r="AG136" i="23"/>
  <c r="AA48" i="23"/>
  <c r="Y50" i="23"/>
  <c r="Y59" i="23" s="1"/>
  <c r="Y61" i="23"/>
  <c r="Y60" i="23" s="1"/>
  <c r="AF137" i="23"/>
  <c r="Z49" i="23"/>
  <c r="O72" i="23"/>
  <c r="O86" i="23"/>
  <c r="O87" i="23" s="1"/>
  <c r="O90" i="23" s="1"/>
  <c r="O84" i="23"/>
  <c r="O89" i="23" s="1"/>
  <c r="O88" i="23"/>
  <c r="AC109" i="23"/>
  <c r="AB108" i="23"/>
  <c r="R55" i="23"/>
  <c r="S53" i="23" s="1"/>
  <c r="P77" i="23"/>
  <c r="P70" i="23"/>
  <c r="AB140" i="23"/>
  <c r="AB141" i="23" s="1"/>
  <c r="W73" i="23" s="1"/>
  <c r="W85" i="23" s="1"/>
  <c r="W99" i="23" s="1"/>
  <c r="AB74" i="23"/>
  <c r="AC58" i="23"/>
  <c r="AB52" i="23"/>
  <c r="AB47" i="23"/>
  <c r="Q82" i="23"/>
  <c r="Q56" i="23"/>
  <c r="Q69" i="23" s="1"/>
  <c r="AA76" i="23"/>
  <c r="AB67" i="23"/>
  <c r="AQ67" i="23"/>
  <c r="AA141" i="23"/>
  <c r="V73" i="23" s="1"/>
  <c r="V85" i="23" s="1"/>
  <c r="V99" i="23" s="1"/>
  <c r="AH136" i="23" l="1"/>
  <c r="AB48" i="23"/>
  <c r="Z50" i="23"/>
  <c r="Z59" i="23" s="1"/>
  <c r="Z61" i="23"/>
  <c r="Z60" i="23" s="1"/>
  <c r="Y80" i="23"/>
  <c r="Y66" i="23"/>
  <c r="Y68" i="23" s="1"/>
  <c r="Y75" i="23" s="1"/>
  <c r="Y79" i="23"/>
  <c r="AG137" i="23"/>
  <c r="AA49" i="23"/>
  <c r="AB76" i="23"/>
  <c r="AC67" i="23"/>
  <c r="R82" i="23"/>
  <c r="R56" i="23"/>
  <c r="R69" i="23" s="1"/>
  <c r="AC140" i="23"/>
  <c r="AC141" i="23"/>
  <c r="X73" i="23" s="1"/>
  <c r="X85" i="23" s="1"/>
  <c r="X99" i="23" s="1"/>
  <c r="AD109" i="23"/>
  <c r="AC108" i="23"/>
  <c r="Q77" i="23"/>
  <c r="Q70" i="23"/>
  <c r="AC74" i="23"/>
  <c r="AC52" i="23"/>
  <c r="AD58" i="23"/>
  <c r="AC47" i="23"/>
  <c r="P71" i="23"/>
  <c r="P78" i="23" s="1"/>
  <c r="P83" i="23" s="1"/>
  <c r="S55" i="23"/>
  <c r="Z79" i="23" l="1"/>
  <c r="AA61" i="23"/>
  <c r="AA60" i="23" s="1"/>
  <c r="AA50" i="23"/>
  <c r="AA59" i="23" s="1"/>
  <c r="Z66" i="23"/>
  <c r="Z68" i="23" s="1"/>
  <c r="Z75" i="23" s="1"/>
  <c r="Z80" i="23"/>
  <c r="AB49" i="23"/>
  <c r="AH137" i="23"/>
  <c r="AI136" i="23"/>
  <c r="AC48" i="23"/>
  <c r="P86" i="23"/>
  <c r="P87" i="23" s="1"/>
  <c r="P90" i="23" s="1"/>
  <c r="P84" i="23"/>
  <c r="P89" i="23" s="1"/>
  <c r="P88" i="23"/>
  <c r="S56" i="23"/>
  <c r="S69" i="23" s="1"/>
  <c r="S82" i="23"/>
  <c r="Q71" i="23"/>
  <c r="Q78" i="23" s="1"/>
  <c r="Q83" i="23" s="1"/>
  <c r="R77" i="23"/>
  <c r="R70" i="23"/>
  <c r="T53" i="23"/>
  <c r="AD74" i="23"/>
  <c r="AD47" i="23"/>
  <c r="AE58" i="23"/>
  <c r="AD52" i="23"/>
  <c r="AD140" i="23"/>
  <c r="P72" i="23"/>
  <c r="AE109" i="23"/>
  <c r="AD108" i="23"/>
  <c r="AD67" i="23"/>
  <c r="AC76" i="23"/>
  <c r="AI137" i="23" l="1"/>
  <c r="AC49" i="23"/>
  <c r="AB61" i="23"/>
  <c r="AB60" i="23" s="1"/>
  <c r="AB50" i="23"/>
  <c r="AB59" i="23" s="1"/>
  <c r="AA66" i="23"/>
  <c r="AA68" i="23" s="1"/>
  <c r="AA75" i="23" s="1"/>
  <c r="AA80" i="23"/>
  <c r="AJ136" i="23"/>
  <c r="AD48" i="23"/>
  <c r="AA79" i="23"/>
  <c r="Q86" i="23"/>
  <c r="Q87" i="23" s="1"/>
  <c r="Q90" i="23" s="1"/>
  <c r="Q84" i="23"/>
  <c r="Q89" i="23" s="1"/>
  <c r="Q88" i="23"/>
  <c r="AE140" i="23"/>
  <c r="AE141" i="23" s="1"/>
  <c r="Z73" i="23" s="1"/>
  <c r="Z85" i="23" s="1"/>
  <c r="Z99" i="23" s="1"/>
  <c r="Q72" i="23"/>
  <c r="AD76" i="23"/>
  <c r="AE67" i="23"/>
  <c r="AD141" i="23"/>
  <c r="Y73" i="23" s="1"/>
  <c r="Y85" i="23" s="1"/>
  <c r="Y99" i="23" s="1"/>
  <c r="T55" i="23"/>
  <c r="U53" i="23" s="1"/>
  <c r="S77" i="23"/>
  <c r="S70" i="23"/>
  <c r="AF109" i="23"/>
  <c r="AE108" i="23"/>
  <c r="AE74" i="23"/>
  <c r="AF58" i="23"/>
  <c r="AE52" i="23"/>
  <c r="AE47" i="23"/>
  <c r="R71" i="23"/>
  <c r="R78" i="23" s="1"/>
  <c r="R83" i="23" s="1"/>
  <c r="AB79" i="23" l="1"/>
  <c r="AC61" i="23"/>
  <c r="AC60" i="23" s="1"/>
  <c r="AC50" i="23"/>
  <c r="AC59" i="23" s="1"/>
  <c r="AK136" i="23"/>
  <c r="AE48" i="23"/>
  <c r="AJ137" i="23"/>
  <c r="AD49" i="23"/>
  <c r="AB80" i="23"/>
  <c r="AB66" i="23"/>
  <c r="AB68" i="23" s="1"/>
  <c r="AB75" i="23" s="1"/>
  <c r="R86" i="23"/>
  <c r="R87" i="23" s="1"/>
  <c r="R90" i="23" s="1"/>
  <c r="R88" i="23"/>
  <c r="R84" i="23"/>
  <c r="R89" i="23" s="1"/>
  <c r="S71" i="23"/>
  <c r="S78" i="23" s="1"/>
  <c r="S83" i="23" s="1"/>
  <c r="U55" i="23"/>
  <c r="T82" i="23"/>
  <c r="T56" i="23"/>
  <c r="T69" i="23" s="1"/>
  <c r="AF74" i="23"/>
  <c r="AG58" i="23"/>
  <c r="AF52" i="23"/>
  <c r="AF47" i="23"/>
  <c r="R72" i="23"/>
  <c r="AF108" i="23"/>
  <c r="AG109" i="23"/>
  <c r="AF67" i="23"/>
  <c r="AE76" i="23"/>
  <c r="AF140" i="23"/>
  <c r="AF141" i="23" s="1"/>
  <c r="AA73" i="23" s="1"/>
  <c r="AA85" i="23" s="1"/>
  <c r="AA99" i="23" s="1"/>
  <c r="AL136" i="23" l="1"/>
  <c r="AF48" i="23"/>
  <c r="AD61" i="23"/>
  <c r="AD60" i="23" s="1"/>
  <c r="AD50" i="23"/>
  <c r="AD59" i="23" s="1"/>
  <c r="AK137" i="23"/>
  <c r="AE49" i="23"/>
  <c r="AC80" i="23"/>
  <c r="AC66" i="23"/>
  <c r="AC68" i="23" s="1"/>
  <c r="AC75" i="23" s="1"/>
  <c r="AC79" i="23"/>
  <c r="S72" i="23"/>
  <c r="S86" i="23"/>
  <c r="S87" i="23" s="1"/>
  <c r="S90" i="23" s="1"/>
  <c r="S88" i="23"/>
  <c r="S84" i="23"/>
  <c r="S89" i="23" s="1"/>
  <c r="AG67" i="23"/>
  <c r="AF76" i="23"/>
  <c r="AR67" i="23"/>
  <c r="AG108" i="23"/>
  <c r="AH109" i="23"/>
  <c r="AG74" i="23"/>
  <c r="AH58" i="23"/>
  <c r="AG47" i="23"/>
  <c r="AG52" i="23"/>
  <c r="T77" i="23"/>
  <c r="T70" i="23"/>
  <c r="U82" i="23"/>
  <c r="U56" i="23"/>
  <c r="U69" i="23" s="1"/>
  <c r="AG140" i="23"/>
  <c r="AG141" i="23" s="1"/>
  <c r="AB73" i="23" s="1"/>
  <c r="AB85" i="23" s="1"/>
  <c r="AB99" i="23" s="1"/>
  <c r="V53" i="23"/>
  <c r="AD79" i="23" l="1"/>
  <c r="AE61" i="23"/>
  <c r="AE60" i="23" s="1"/>
  <c r="AE50" i="23"/>
  <c r="AE59" i="23" s="1"/>
  <c r="AL137" i="23"/>
  <c r="AF49" i="23"/>
  <c r="AD66" i="23"/>
  <c r="AD68" i="23" s="1"/>
  <c r="AD75" i="23" s="1"/>
  <c r="AD80" i="23"/>
  <c r="AM136" i="23"/>
  <c r="AG48" i="23"/>
  <c r="AH67" i="23"/>
  <c r="AG76" i="23"/>
  <c r="U77" i="23"/>
  <c r="U70" i="23"/>
  <c r="V55" i="23"/>
  <c r="W53" i="23" s="1"/>
  <c r="AH140" i="23"/>
  <c r="T71" i="23"/>
  <c r="T78" i="23" s="1"/>
  <c r="T83" i="23" s="1"/>
  <c r="AH52" i="23"/>
  <c r="AI58" i="23"/>
  <c r="AH74" i="23"/>
  <c r="AH47" i="23"/>
  <c r="AI109" i="23"/>
  <c r="AH108" i="23"/>
  <c r="AF61" i="23" l="1"/>
  <c r="AF60" i="23" s="1"/>
  <c r="AF50" i="23"/>
  <c r="AF59" i="23" s="1"/>
  <c r="AM137" i="23"/>
  <c r="AG49" i="23"/>
  <c r="AE80" i="23"/>
  <c r="AE66" i="23"/>
  <c r="AE68" i="23" s="1"/>
  <c r="AE75" i="23" s="1"/>
  <c r="AE79" i="23"/>
  <c r="AN136" i="23"/>
  <c r="AH48" i="23"/>
  <c r="T72" i="23"/>
  <c r="AI74" i="23"/>
  <c r="AJ58" i="23"/>
  <c r="AI52" i="23"/>
  <c r="AI47" i="23"/>
  <c r="AI140" i="23"/>
  <c r="AJ109" i="23"/>
  <c r="AI108" i="23"/>
  <c r="AH141" i="23"/>
  <c r="AC73" i="23" s="1"/>
  <c r="AC85" i="23" s="1"/>
  <c r="AC99" i="23" s="1"/>
  <c r="U71" i="23"/>
  <c r="U78" i="23" s="1"/>
  <c r="U83" i="23" s="1"/>
  <c r="W55" i="23"/>
  <c r="AH76" i="23"/>
  <c r="AI67" i="23"/>
  <c r="T86" i="23"/>
  <c r="T87" i="23" s="1"/>
  <c r="T90" i="23" s="1"/>
  <c r="T88" i="23"/>
  <c r="T84" i="23"/>
  <c r="T89" i="23" s="1"/>
  <c r="V82" i="23"/>
  <c r="V56" i="23"/>
  <c r="V69" i="23" s="1"/>
  <c r="AO136" i="23" l="1"/>
  <c r="AI48" i="23"/>
  <c r="AN137" i="23"/>
  <c r="AH49" i="23"/>
  <c r="AF80" i="23"/>
  <c r="AF66" i="23"/>
  <c r="AF68" i="23" s="1"/>
  <c r="AF75" i="23" s="1"/>
  <c r="AF79" i="23"/>
  <c r="AG61" i="23"/>
  <c r="AG60" i="23" s="1"/>
  <c r="AG50" i="23"/>
  <c r="AG59" i="23" s="1"/>
  <c r="U72" i="23"/>
  <c r="U86" i="23"/>
  <c r="U87" i="23" s="1"/>
  <c r="U90" i="23" s="1"/>
  <c r="U84" i="23"/>
  <c r="U89" i="23" s="1"/>
  <c r="U88" i="23"/>
  <c r="V77" i="23"/>
  <c r="V70" i="23"/>
  <c r="W82" i="23"/>
  <c r="W56" i="23"/>
  <c r="W69" i="23" s="1"/>
  <c r="AI76" i="23"/>
  <c r="AJ67" i="23"/>
  <c r="X53" i="23"/>
  <c r="AJ140" i="23"/>
  <c r="AJ141" i="23" s="1"/>
  <c r="AE73" i="23" s="1"/>
  <c r="AE85" i="23" s="1"/>
  <c r="AE99" i="23" s="1"/>
  <c r="AJ74" i="23"/>
  <c r="AK58" i="23"/>
  <c r="AJ52" i="23"/>
  <c r="AJ47" i="23"/>
  <c r="AJ108" i="23"/>
  <c r="AK109" i="23"/>
  <c r="AI141" i="23"/>
  <c r="AD73" i="23" s="1"/>
  <c r="AD85" i="23" s="1"/>
  <c r="AD99" i="23" s="1"/>
  <c r="AG80" i="23" l="1"/>
  <c r="AG66" i="23"/>
  <c r="AG68" i="23" s="1"/>
  <c r="AG75" i="23" s="1"/>
  <c r="AG79" i="23"/>
  <c r="AH50" i="23"/>
  <c r="AH59" i="23" s="1"/>
  <c r="AH61" i="23"/>
  <c r="AH60" i="23" s="1"/>
  <c r="AO137" i="23"/>
  <c r="AI49" i="23"/>
  <c r="AP136" i="23"/>
  <c r="AJ48" i="23"/>
  <c r="AK108" i="23"/>
  <c r="AL109" i="23"/>
  <c r="W77" i="23"/>
  <c r="W70" i="23"/>
  <c r="AK140" i="23"/>
  <c r="AK141" i="23" s="1"/>
  <c r="AF73" i="23" s="1"/>
  <c r="AF85" i="23" s="1"/>
  <c r="AF99" i="23" s="1"/>
  <c r="X55" i="23"/>
  <c r="Y53" i="23" s="1"/>
  <c r="AK67" i="23"/>
  <c r="AJ76" i="23"/>
  <c r="V71" i="23"/>
  <c r="V78" i="23" s="1"/>
  <c r="V83" i="23" s="1"/>
  <c r="AK74" i="23"/>
  <c r="AK52" i="23"/>
  <c r="AK47" i="23"/>
  <c r="AL58" i="23"/>
  <c r="AH79" i="23" l="1"/>
  <c r="AQ136" i="23"/>
  <c r="AK48" i="23"/>
  <c r="AI61" i="23"/>
  <c r="AI60" i="23" s="1"/>
  <c r="AI50" i="23"/>
  <c r="AI59" i="23" s="1"/>
  <c r="AP137" i="23"/>
  <c r="AJ49" i="23"/>
  <c r="AH66" i="23"/>
  <c r="AH68" i="23" s="1"/>
  <c r="AH75" i="23" s="1"/>
  <c r="AH80" i="23"/>
  <c r="AL140" i="23"/>
  <c r="W71" i="23"/>
  <c r="W78" i="23" s="1"/>
  <c r="W83" i="23" s="1"/>
  <c r="V72" i="23"/>
  <c r="X82" i="23"/>
  <c r="X56" i="23"/>
  <c r="X69" i="23" s="1"/>
  <c r="V86" i="23"/>
  <c r="V87" i="23" s="1"/>
  <c r="V90" i="23" s="1"/>
  <c r="V84" i="23"/>
  <c r="V89" i="23" s="1"/>
  <c r="V88" i="23"/>
  <c r="AL67" i="23"/>
  <c r="AK76" i="23"/>
  <c r="AM109" i="23"/>
  <c r="AL108" i="23"/>
  <c r="AL74" i="23"/>
  <c r="AM58" i="23"/>
  <c r="AL52" i="23"/>
  <c r="AL47" i="23"/>
  <c r="Y55" i="23"/>
  <c r="Z53" i="23" s="1"/>
  <c r="AI80" i="23" l="1"/>
  <c r="AI66" i="23"/>
  <c r="AI68" i="23" s="1"/>
  <c r="AI75" i="23" s="1"/>
  <c r="AI79" i="23"/>
  <c r="AJ61" i="23"/>
  <c r="AJ60" i="23" s="1"/>
  <c r="AJ50" i="23"/>
  <c r="AJ59" i="23" s="1"/>
  <c r="AQ137" i="23"/>
  <c r="AK49" i="23"/>
  <c r="AR136" i="23"/>
  <c r="AL48" i="23"/>
  <c r="W86" i="23"/>
  <c r="W87" i="23" s="1"/>
  <c r="W90" i="23" s="1"/>
  <c r="W84" i="23"/>
  <c r="W89" i="23" s="1"/>
  <c r="W88" i="23"/>
  <c r="W72" i="23"/>
  <c r="AN109" i="23"/>
  <c r="AM108" i="23"/>
  <c r="Z55" i="23"/>
  <c r="AM74" i="23"/>
  <c r="AM52" i="23"/>
  <c r="AM47" i="23"/>
  <c r="AN58" i="23"/>
  <c r="X77" i="23"/>
  <c r="X70" i="23"/>
  <c r="Y82" i="23"/>
  <c r="Y56" i="23"/>
  <c r="Y69" i="23" s="1"/>
  <c r="AL76" i="23"/>
  <c r="AM67" i="23"/>
  <c r="AM140" i="23"/>
  <c r="AL141" i="23"/>
  <c r="AG73" i="23" s="1"/>
  <c r="AG85" i="23" s="1"/>
  <c r="AG99" i="23" s="1"/>
  <c r="AS136" i="23" l="1"/>
  <c r="AM48" i="23"/>
  <c r="AK61" i="23"/>
  <c r="AK60" i="23" s="1"/>
  <c r="AK50" i="23"/>
  <c r="AK59" i="23" s="1"/>
  <c r="AJ80" i="23"/>
  <c r="AJ66" i="23"/>
  <c r="AJ68" i="23" s="1"/>
  <c r="AJ75" i="23" s="1"/>
  <c r="AJ79" i="23"/>
  <c r="AR137" i="23"/>
  <c r="AL49" i="23"/>
  <c r="Z82" i="23"/>
  <c r="Z56" i="23"/>
  <c r="Z69" i="23" s="1"/>
  <c r="AN140" i="23"/>
  <c r="Y77" i="23"/>
  <c r="Y70" i="23"/>
  <c r="X71" i="23"/>
  <c r="X78" i="23" s="1"/>
  <c r="X83" i="23" s="1"/>
  <c r="AM141" i="23"/>
  <c r="AH73" i="23" s="1"/>
  <c r="AH85" i="23" s="1"/>
  <c r="AH99" i="23" s="1"/>
  <c r="AN108" i="23"/>
  <c r="AO109" i="23"/>
  <c r="AN67" i="23"/>
  <c r="AM76" i="23"/>
  <c r="AN74" i="23"/>
  <c r="AO58" i="23"/>
  <c r="AN52" i="23"/>
  <c r="AN47" i="23"/>
  <c r="AA53" i="23"/>
  <c r="AK79" i="23" l="1"/>
  <c r="AL50" i="23"/>
  <c r="AL59" i="23" s="1"/>
  <c r="AL61" i="23"/>
  <c r="AL60" i="23" s="1"/>
  <c r="AS137" i="23"/>
  <c r="AM49" i="23"/>
  <c r="AK80" i="23"/>
  <c r="AK66" i="23"/>
  <c r="AK68" i="23" s="1"/>
  <c r="AK75" i="23" s="1"/>
  <c r="AT136" i="23"/>
  <c r="AN48" i="23"/>
  <c r="X86" i="23"/>
  <c r="X87" i="23" s="1"/>
  <c r="X90" i="23" s="1"/>
  <c r="X88" i="23"/>
  <c r="X84" i="23"/>
  <c r="X89" i="23" s="1"/>
  <c r="AP109" i="23"/>
  <c r="AP108" i="23" s="1"/>
  <c r="AO108" i="23"/>
  <c r="AO140" i="23"/>
  <c r="AO67" i="23"/>
  <c r="AN76" i="23"/>
  <c r="Y71" i="23"/>
  <c r="Y78" i="23" s="1"/>
  <c r="Y83" i="23" s="1"/>
  <c r="Z77" i="23"/>
  <c r="Z70" i="23"/>
  <c r="AO74" i="23"/>
  <c r="AO47" i="23"/>
  <c r="AP58" i="23"/>
  <c r="AO52" i="23"/>
  <c r="AA55" i="23"/>
  <c r="AB53" i="23" s="1"/>
  <c r="X72" i="23"/>
  <c r="AN141" i="23"/>
  <c r="AI73" i="23" s="1"/>
  <c r="AI85" i="23" s="1"/>
  <c r="AI99" i="23" s="1"/>
  <c r="AU136" i="23" l="1"/>
  <c r="AO48" i="23"/>
  <c r="AL80" i="23"/>
  <c r="AL66" i="23"/>
  <c r="AL68" i="23" s="1"/>
  <c r="AL75" i="23" s="1"/>
  <c r="AM61" i="23"/>
  <c r="AM60" i="23" s="1"/>
  <c r="AM50" i="23"/>
  <c r="AM59" i="23" s="1"/>
  <c r="AL79" i="23"/>
  <c r="AT137" i="23"/>
  <c r="AN49" i="23"/>
  <c r="Y86" i="23"/>
  <c r="Y87" i="23" s="1"/>
  <c r="Y90" i="23" s="1"/>
  <c r="Y84" i="23"/>
  <c r="Y89" i="23" s="1"/>
  <c r="Y88" i="23"/>
  <c r="AP140" i="23"/>
  <c r="AP141" i="23" s="1"/>
  <c r="AK73" i="23" s="1"/>
  <c r="AK85" i="23" s="1"/>
  <c r="AK99" i="23" s="1"/>
  <c r="Z71" i="23"/>
  <c r="Z78" i="23" s="1"/>
  <c r="Z83" i="23" s="1"/>
  <c r="AO141" i="23"/>
  <c r="AJ73" i="23" s="1"/>
  <c r="AJ85" i="23" s="1"/>
  <c r="AJ99" i="23" s="1"/>
  <c r="AB55" i="23"/>
  <c r="AC53" i="23" s="1"/>
  <c r="Y72" i="23"/>
  <c r="AP67" i="23"/>
  <c r="AO76" i="23"/>
  <c r="AA82" i="23"/>
  <c r="AA56" i="23"/>
  <c r="AA69" i="23" s="1"/>
  <c r="AP74" i="23"/>
  <c r="AP52" i="23"/>
  <c r="AP47" i="23"/>
  <c r="AU137" i="23" l="1"/>
  <c r="AO49" i="23"/>
  <c r="AM80" i="23"/>
  <c r="AM66" i="23"/>
  <c r="AM68" i="23" s="1"/>
  <c r="AM75" i="23" s="1"/>
  <c r="AM79" i="23"/>
  <c r="AV136" i="23"/>
  <c r="AW136" i="23" s="1"/>
  <c r="AX136" i="23" s="1"/>
  <c r="AY136" i="23" s="1"/>
  <c r="AP48" i="23"/>
  <c r="AN61" i="23"/>
  <c r="AN60" i="23" s="1"/>
  <c r="AN50" i="23"/>
  <c r="AN59" i="23" s="1"/>
  <c r="Z86" i="23"/>
  <c r="Z87" i="23" s="1"/>
  <c r="Z90" i="23" s="1"/>
  <c r="Z88" i="23"/>
  <c r="Z84" i="23"/>
  <c r="Z89" i="23" s="1"/>
  <c r="AC55" i="23"/>
  <c r="AD53" i="23" s="1"/>
  <c r="AA77" i="23"/>
  <c r="AA70" i="23"/>
  <c r="Z72" i="23"/>
  <c r="AB82" i="23"/>
  <c r="AB56" i="23"/>
  <c r="AB69" i="23" s="1"/>
  <c r="AQ140" i="23"/>
  <c r="AP76" i="23"/>
  <c r="AS67" i="23"/>
  <c r="AN80" i="23" l="1"/>
  <c r="AN66" i="23"/>
  <c r="AN68" i="23" s="1"/>
  <c r="AN75" i="23" s="1"/>
  <c r="AO61" i="23"/>
  <c r="AO60" i="23" s="1"/>
  <c r="AO50" i="23"/>
  <c r="AO59" i="23" s="1"/>
  <c r="AN79" i="23"/>
  <c r="AP49" i="23"/>
  <c r="AV137" i="23"/>
  <c r="AW137" i="23" s="1"/>
  <c r="AX137" i="23" s="1"/>
  <c r="AY137" i="23" s="1"/>
  <c r="AR140" i="23"/>
  <c r="AR141" i="23" s="1"/>
  <c r="AM73" i="23" s="1"/>
  <c r="AM85" i="23" s="1"/>
  <c r="AM99" i="23" s="1"/>
  <c r="AD55" i="23"/>
  <c r="AE53" i="23" s="1"/>
  <c r="AQ141" i="23"/>
  <c r="AL73" i="23" s="1"/>
  <c r="AL85" i="23" s="1"/>
  <c r="AL99" i="23" s="1"/>
  <c r="AB77" i="23"/>
  <c r="AB70" i="23"/>
  <c r="AA71" i="23"/>
  <c r="AA78" i="23" s="1"/>
  <c r="AA83" i="23" s="1"/>
  <c r="AC82" i="23"/>
  <c r="AC56" i="23"/>
  <c r="AC69" i="23" s="1"/>
  <c r="AO79" i="23" l="1"/>
  <c r="AP50" i="23"/>
  <c r="AP59" i="23" s="1"/>
  <c r="AP61" i="23"/>
  <c r="AP60" i="23" s="1"/>
  <c r="AO80" i="23"/>
  <c r="AO66" i="23"/>
  <c r="AO68" i="23" s="1"/>
  <c r="AO75" i="23" s="1"/>
  <c r="AA86" i="23"/>
  <c r="AA87" i="23" s="1"/>
  <c r="AA90" i="23" s="1"/>
  <c r="AA88" i="23"/>
  <c r="AA84" i="23"/>
  <c r="AA89" i="23" s="1"/>
  <c r="AC77" i="23"/>
  <c r="AC70" i="23"/>
  <c r="AE55" i="23"/>
  <c r="AB71" i="23"/>
  <c r="AB78" i="23" s="1"/>
  <c r="AB83" i="23" s="1"/>
  <c r="AD82" i="23"/>
  <c r="AD56" i="23"/>
  <c r="AD69" i="23" s="1"/>
  <c r="AS140" i="23"/>
  <c r="AS141" i="23" s="1"/>
  <c r="AN73" i="23" s="1"/>
  <c r="AN85" i="23" s="1"/>
  <c r="AN99" i="23" s="1"/>
  <c r="AA72" i="23"/>
  <c r="AP66" i="23" l="1"/>
  <c r="AP68" i="23" s="1"/>
  <c r="AP75" i="23" s="1"/>
  <c r="AP80" i="23"/>
  <c r="AP79" i="23"/>
  <c r="AC71" i="23"/>
  <c r="AC78" i="23" s="1"/>
  <c r="AC83" i="23" s="1"/>
  <c r="AT140" i="23"/>
  <c r="AB72" i="23"/>
  <c r="AB86" i="23"/>
  <c r="AB87" i="23" s="1"/>
  <c r="AB90" i="23" s="1"/>
  <c r="AB84" i="23"/>
  <c r="AB89" i="23" s="1"/>
  <c r="AB88" i="23"/>
  <c r="AD77" i="23"/>
  <c r="AD70" i="23"/>
  <c r="AE82" i="23"/>
  <c r="AE56" i="23"/>
  <c r="AE69" i="23" s="1"/>
  <c r="AF53" i="23"/>
  <c r="AC72" i="23" l="1"/>
  <c r="AE77" i="23"/>
  <c r="AE70" i="23"/>
  <c r="AU140" i="23"/>
  <c r="AU141" i="23" s="1"/>
  <c r="AP73" i="23" s="1"/>
  <c r="AP85" i="23" s="1"/>
  <c r="AP99" i="23" s="1"/>
  <c r="AD71" i="23"/>
  <c r="AD78" i="23" s="1"/>
  <c r="AD83" i="23" s="1"/>
  <c r="AT141" i="23"/>
  <c r="AO73" i="23" s="1"/>
  <c r="AO85" i="23" s="1"/>
  <c r="AO99" i="23" s="1"/>
  <c r="AF55" i="23"/>
  <c r="AC86" i="23"/>
  <c r="AC87" i="23" s="1"/>
  <c r="AC90" i="23" s="1"/>
  <c r="AC88" i="23"/>
  <c r="AC84" i="23"/>
  <c r="AC89" i="23" s="1"/>
  <c r="AQ99" i="23" l="1"/>
  <c r="A100" i="23" s="1"/>
  <c r="AD72" i="23"/>
  <c r="AD86" i="23"/>
  <c r="AD87" i="23" s="1"/>
  <c r="AD90" i="23" s="1"/>
  <c r="AD88" i="23"/>
  <c r="AD84" i="23"/>
  <c r="AD89" i="23" s="1"/>
  <c r="AE71" i="23"/>
  <c r="AE78" i="23" s="1"/>
  <c r="AE83" i="23" s="1"/>
  <c r="AF82" i="23"/>
  <c r="AF56" i="23"/>
  <c r="AF69" i="23" s="1"/>
  <c r="AV140" i="23"/>
  <c r="AV141" i="23" s="1"/>
  <c r="AG53" i="23"/>
  <c r="AE72" i="23" l="1"/>
  <c r="AF77" i="23"/>
  <c r="AF70" i="23"/>
  <c r="AW140" i="23"/>
  <c r="AW141" i="23" s="1"/>
  <c r="AE86" i="23"/>
  <c r="AE87" i="23" s="1"/>
  <c r="AE90" i="23" s="1"/>
  <c r="AE84" i="23"/>
  <c r="AE89" i="23" s="1"/>
  <c r="AE88" i="23"/>
  <c r="AG55" i="23"/>
  <c r="AF71" i="23" l="1"/>
  <c r="AF78" i="23" s="1"/>
  <c r="AF83" i="23" s="1"/>
  <c r="AG82" i="23"/>
  <c r="AG56" i="23"/>
  <c r="AG69" i="23" s="1"/>
  <c r="AX140" i="23"/>
  <c r="AH53" i="23"/>
  <c r="AF86" i="23" l="1"/>
  <c r="AF87" i="23" s="1"/>
  <c r="AF90" i="23" s="1"/>
  <c r="AF84" i="23"/>
  <c r="AF89" i="23" s="1"/>
  <c r="AF88" i="23"/>
  <c r="AG77" i="23"/>
  <c r="AG70" i="23"/>
  <c r="AH55" i="23"/>
  <c r="AI53" i="23" s="1"/>
  <c r="AY140" i="23"/>
  <c r="AY141" i="23" s="1"/>
  <c r="AX141" i="23"/>
  <c r="AF72" i="23"/>
  <c r="AI55" i="23" l="1"/>
  <c r="AH82" i="23"/>
  <c r="AH56" i="23"/>
  <c r="AH69" i="23" s="1"/>
  <c r="AG71" i="23"/>
  <c r="AG78" i="23" s="1"/>
  <c r="AG83" i="23" s="1"/>
  <c r="AG86" i="23" l="1"/>
  <c r="AG87" i="23" s="1"/>
  <c r="AG90" i="23" s="1"/>
  <c r="AG88" i="23"/>
  <c r="AG84" i="23"/>
  <c r="AG89" i="23" s="1"/>
  <c r="AI82" i="23"/>
  <c r="AI56" i="23"/>
  <c r="AI69" i="23" s="1"/>
  <c r="AG72" i="23"/>
  <c r="AJ53" i="23"/>
  <c r="AH77" i="23"/>
  <c r="AH70" i="23"/>
  <c r="AH71" i="23" l="1"/>
  <c r="AH78" i="23" s="1"/>
  <c r="AH83" i="23" s="1"/>
  <c r="AI77" i="23"/>
  <c r="AI70" i="23"/>
  <c r="AJ55" i="23"/>
  <c r="AK53" i="23" s="1"/>
  <c r="AH86" i="23" l="1"/>
  <c r="AH87" i="23" s="1"/>
  <c r="AH90" i="23" s="1"/>
  <c r="AH84" i="23"/>
  <c r="AH89" i="23" s="1"/>
  <c r="AH88" i="23"/>
  <c r="AI71" i="23"/>
  <c r="AI78" i="23" s="1"/>
  <c r="AI83" i="23" s="1"/>
  <c r="AK55" i="23"/>
  <c r="AL53" i="23" s="1"/>
  <c r="AJ82" i="23"/>
  <c r="AJ56" i="23"/>
  <c r="AJ69" i="23" s="1"/>
  <c r="AH72" i="23"/>
  <c r="AI72" i="23" l="1"/>
  <c r="AL55" i="23"/>
  <c r="AM53" i="23" s="1"/>
  <c r="AJ77" i="23"/>
  <c r="AJ70" i="23"/>
  <c r="AI86" i="23"/>
  <c r="AI87" i="23" s="1"/>
  <c r="AI90" i="23" s="1"/>
  <c r="AI88" i="23"/>
  <c r="AI84" i="23"/>
  <c r="AI89" i="23" s="1"/>
  <c r="AK82" i="23"/>
  <c r="AK56" i="23"/>
  <c r="AK69" i="23" s="1"/>
  <c r="AM55" i="23" l="1"/>
  <c r="AK77" i="23"/>
  <c r="AK70" i="23"/>
  <c r="AL82" i="23"/>
  <c r="AL56" i="23"/>
  <c r="AL69" i="23" s="1"/>
  <c r="AJ71" i="23"/>
  <c r="AJ78" i="23" s="1"/>
  <c r="AJ83" i="23" s="1"/>
  <c r="AJ72" i="23" l="1"/>
  <c r="AJ86" i="23"/>
  <c r="AJ87" i="23" s="1"/>
  <c r="AJ90" i="23" s="1"/>
  <c r="AJ88" i="23"/>
  <c r="AJ84" i="23"/>
  <c r="AJ89" i="23" s="1"/>
  <c r="AK71" i="23"/>
  <c r="AK78" i="23" s="1"/>
  <c r="AK83" i="23" s="1"/>
  <c r="AL77" i="23"/>
  <c r="AL70" i="23"/>
  <c r="AM82" i="23"/>
  <c r="AM56" i="23"/>
  <c r="AM69" i="23" s="1"/>
  <c r="AN53" i="23"/>
  <c r="AM77" i="23" l="1"/>
  <c r="AM70" i="23"/>
  <c r="AK72" i="23"/>
  <c r="AK86" i="23"/>
  <c r="AK87" i="23" s="1"/>
  <c r="AK90" i="23" s="1"/>
  <c r="AK88" i="23"/>
  <c r="AK84" i="23"/>
  <c r="AK89" i="23" s="1"/>
  <c r="AN55" i="23"/>
  <c r="AO53" i="23" s="1"/>
  <c r="AL71" i="23"/>
  <c r="AL78" i="23" s="1"/>
  <c r="AL83" i="23" s="1"/>
  <c r="AL86" i="23" l="1"/>
  <c r="AL87" i="23" s="1"/>
  <c r="AL90" i="23" s="1"/>
  <c r="AL88" i="23"/>
  <c r="AL84" i="23"/>
  <c r="AL89" i="23" s="1"/>
  <c r="AO55" i="23"/>
  <c r="AN82" i="23"/>
  <c r="AN56" i="23"/>
  <c r="AN69" i="23" s="1"/>
  <c r="AL72" i="23"/>
  <c r="AM71" i="23"/>
  <c r="AM78" i="23" s="1"/>
  <c r="AM83" i="23" s="1"/>
  <c r="AM72" i="23" l="1"/>
  <c r="AO82" i="23"/>
  <c r="AO56" i="23"/>
  <c r="AO69" i="23" s="1"/>
  <c r="AM86" i="23"/>
  <c r="AM87" i="23" s="1"/>
  <c r="AM90" i="23" s="1"/>
  <c r="AM84" i="23"/>
  <c r="AM89" i="23" s="1"/>
  <c r="AM88" i="23"/>
  <c r="AN77" i="23"/>
  <c r="AN70" i="23"/>
  <c r="AP53" i="23"/>
  <c r="AP55" i="23" s="1"/>
  <c r="AP82" i="23" l="1"/>
  <c r="AP56" i="23"/>
  <c r="AP69" i="23" s="1"/>
  <c r="AN71" i="23"/>
  <c r="AN78" i="23" s="1"/>
  <c r="AN83" i="23" s="1"/>
  <c r="AO77" i="23"/>
  <c r="AO70" i="23"/>
  <c r="AN72" i="23" l="1"/>
  <c r="AO71" i="23"/>
  <c r="AO78" i="23" s="1"/>
  <c r="AO83" i="23" s="1"/>
  <c r="AP77" i="23"/>
  <c r="AP70" i="23"/>
  <c r="AN86" i="23"/>
  <c r="AN87" i="23" s="1"/>
  <c r="AN90" i="23" s="1"/>
  <c r="AN84" i="23"/>
  <c r="AN89" i="23" s="1"/>
  <c r="AN88" i="23"/>
  <c r="AO86" i="23" l="1"/>
  <c r="AO87" i="23" s="1"/>
  <c r="AO90" i="23" s="1"/>
  <c r="AO84" i="23"/>
  <c r="AO89" i="23" s="1"/>
  <c r="AO88" i="23"/>
  <c r="AP71" i="23"/>
  <c r="AP78" i="23" s="1"/>
  <c r="AP83" i="23" s="1"/>
  <c r="AO72" i="23"/>
  <c r="AP86" i="23" l="1"/>
  <c r="AP87" i="23" s="1"/>
  <c r="AP84" i="23"/>
  <c r="AP89" i="23" s="1"/>
  <c r="AP88" i="23"/>
  <c r="AP72" i="23"/>
  <c r="AP90" i="23" l="1"/>
  <c r="A101" i="23"/>
  <c r="B102" i="23" s="1"/>
  <c r="AC24" i="15" l="1"/>
  <c r="A14" i="12" l="1"/>
  <c r="A11" i="12"/>
  <c r="A8" i="12"/>
  <c r="A4" i="12"/>
  <c r="A15" i="10"/>
  <c r="A12" i="10"/>
  <c r="A9" i="10"/>
  <c r="A5" i="10"/>
  <c r="A15" i="5"/>
  <c r="A12" i="5"/>
  <c r="A9" i="5"/>
  <c r="A5" i="5"/>
  <c r="A14" i="15"/>
  <c r="A11" i="15"/>
  <c r="A8" i="15"/>
  <c r="A4" i="15"/>
  <c r="A15" i="16"/>
  <c r="A12" i="16"/>
  <c r="A9" i="16"/>
  <c r="A5" i="16"/>
  <c r="A15" i="6"/>
  <c r="A12" i="6"/>
  <c r="A9" i="6"/>
  <c r="A5"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27" i="15" l="1"/>
  <c r="G29" i="15" s="1"/>
  <c r="F24" i="15"/>
</calcChain>
</file>

<file path=xl/sharedStrings.xml><?xml version="1.0" encoding="utf-8"?>
<sst xmlns="http://schemas.openxmlformats.org/spreadsheetml/2006/main" count="2222" uniqueCount="659">
  <si>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</si>
  <si>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</si>
  <si>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</si>
  <si>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</si>
  <si>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</si>
  <si>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</si>
  <si>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</si>
  <si>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</si>
  <si>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</si>
  <si>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</si>
  <si>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</si>
  <si>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</si>
  <si>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</si>
  <si>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</si>
  <si>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</si>
  <si>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</si>
  <si>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</si>
  <si>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</si>
  <si>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</si>
  <si>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</si>
  <si>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</si>
  <si>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</si>
  <si>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</si>
  <si>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</si>
  <si>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</si>
  <si>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</si>
  <si>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</si>
  <si>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</si>
  <si>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</si>
  <si>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</si>
  <si>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</si>
  <si>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</si>
  <si>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</si>
  <si>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</si>
  <si>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</si>
  <si>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</si>
  <si>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</si>
  <si>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</si>
  <si>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</si>
  <si>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</si>
  <si>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</si>
  <si>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</si>
  <si>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</si>
  <si>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</si>
  <si>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</si>
  <si>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</si>
  <si>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</si>
  <si>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</si>
  <si>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</si>
  <si>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</si>
  <si>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</si>
  <si>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</si>
  <si>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</si>
  <si>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</si>
  <si>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</si>
  <si>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</si>
  <si>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</si>
  <si>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</si>
  <si>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</si>
  <si>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</si>
  <si>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</si>
  <si>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</si>
  <si>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</si>
  <si>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</si>
  <si>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</si>
  <si>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</si>
  <si>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</si>
  <si>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</si>
  <si>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</si>
  <si>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</si>
  <si>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</si>
  <si>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</si>
  <si>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</si>
  <si>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</si>
  <si>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</si>
  <si>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</si>
  <si>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</si>
  <si>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</si>
  <si>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</si>
  <si>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</si>
  <si>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</si>
  <si>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</si>
  <si>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</si>
  <si>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</si>
  <si>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</si>
  <si>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</si>
  <si>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</si>
  <si>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</si>
  <si>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</si>
  <si>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</si>
  <si>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</si>
  <si>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</si>
  <si>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</si>
  <si>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</si>
  <si>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</si>
  <si>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</si>
  <si>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</si>
  <si>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</si>
  <si>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</si>
  <si>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</si>
  <si>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</si>
  <si>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</si>
  <si>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</si>
  <si>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</si>
  <si>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</si>
  <si>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</si>
  <si>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</si>
  <si>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</si>
  <si>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</si>
  <si>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</si>
  <si>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</si>
  <si>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</si>
  <si>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</si>
  <si>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</si>
  <si>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</si>
  <si>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</si>
  <si>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</si>
  <si>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</si>
  <si>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</si>
  <si>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</si>
  <si>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</si>
  <si>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</si>
  <si>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</si>
  <si>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</si>
  <si>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</si>
  <si>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</si>
  <si>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</si>
  <si>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</si>
  <si>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</si>
  <si>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</si>
  <si>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</si>
  <si>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</si>
  <si>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</si>
  <si>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</si>
  <si>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</si>
  <si>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</si>
  <si>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</si>
  <si>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</si>
  <si>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</si>
  <si>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</si>
  <si>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</si>
  <si>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</si>
  <si>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</si>
  <si>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</si>
  <si>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</si>
  <si>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</si>
  <si>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</si>
  <si>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</si>
  <si>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</si>
  <si>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</si>
  <si>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</si>
  <si>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</si>
  <si>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</si>
  <si>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</si>
  <si>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</si>
  <si>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</si>
  <si>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</si>
  <si>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</si>
  <si>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</si>
  <si>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</si>
  <si>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</si>
  <si>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</si>
  <si>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</si>
  <si>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</si>
  <si>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</si>
  <si>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</si>
  <si>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</si>
  <si>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</si>
  <si>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</si>
  <si>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</si>
  <si>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</si>
  <si>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</si>
  <si>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</si>
  <si>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</si>
  <si>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</si>
  <si>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</si>
  <si>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</si>
  <si>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</si>
  <si>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</si>
  <si>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</si>
  <si>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</si>
  <si>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</si>
  <si>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</si>
  <si>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</si>
  <si>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</si>
  <si>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</si>
  <si>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</si>
  <si>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</si>
  <si>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</si>
  <si>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</si>
  <si>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</si>
  <si>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</si>
  <si>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</si>
  <si>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</si>
  <si>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</si>
  <si>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</si>
  <si>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</si>
  <si>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</si>
  <si>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</si>
  <si>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</si>
  <si>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</si>
  <si>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</si>
  <si>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</si>
  <si>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</si>
  <si>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</si>
  <si>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</si>
  <si>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</si>
  <si>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</si>
  <si>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</si>
  <si>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</si>
  <si>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</si>
  <si>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</si>
  <si>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</si>
  <si>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</si>
  <si>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</si>
  <si>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</si>
  <si>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</si>
  <si>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</si>
  <si>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</si>
  <si>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</si>
  <si>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</si>
  <si>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</si>
  <si>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</si>
  <si>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</si>
  <si>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</si>
  <si>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</si>
  <si>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</si>
  <si>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</si>
  <si>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</si>
  <si>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</si>
  <si>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</si>
  <si>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</si>
  <si>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</si>
  <si>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</si>
  <si>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</si>
  <si>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</si>
  <si>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</si>
  <si>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</si>
  <si>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</si>
  <si>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</si>
  <si>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</si>
  <si>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</si>
  <si>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</si>
  <si>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</si>
  <si>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</si>
  <si>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</si>
  <si>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</si>
  <si>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</si>
  <si>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</si>
  <si>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</si>
  <si>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</si>
  <si>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</si>
  <si>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</si>
  <si>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</si>
  <si>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</si>
  <si>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</si>
  <si>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</si>
  <si>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</si>
  <si>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</si>
  <si>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</si>
  <si>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</si>
  <si>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</si>
  <si>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</si>
  <si>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</si>
  <si>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</si>
  <si>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</si>
  <si>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</si>
  <si>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</si>
  <si>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</si>
  <si>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</si>
  <si>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</si>
  <si>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</si>
  <si>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</si>
  <si>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</si>
  <si>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</si>
  <si>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</si>
  <si>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</si>
  <si>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</si>
  <si>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</si>
  <si>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</si>
  <si>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</si>
  <si>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</si>
  <si>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</si>
  <si>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</si>
  <si>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</si>
  <si>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</si>
  <si>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</si>
  <si>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</si>
  <si>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</si>
  <si>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</si>
  <si>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</si>
  <si>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</si>
  <si>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</si>
  <si>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</si>
  <si>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</si>
  <si>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</si>
  <si>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</si>
  <si>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</si>
  <si>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</si>
  <si>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</si>
  <si>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</si>
  <si>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</si>
  <si>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</si>
  <si>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</si>
  <si>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</si>
  <si>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</si>
  <si>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</si>
  <si>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</si>
  <si>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</si>
  <si>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</si>
  <si>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</si>
  <si>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</si>
  <si>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</si>
  <si>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</si>
  <si>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</si>
  <si>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</si>
  <si>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</si>
  <si>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</si>
  <si>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</si>
  <si>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</si>
  <si>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</si>
  <si>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</si>
  <si>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</si>
  <si>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</si>
  <si>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</si>
  <si>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</si>
  <si>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</si>
  <si>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</si>
  <si>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</si>
  <si>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</si>
  <si>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</si>
  <si>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</si>
  <si>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</si>
  <si>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</si>
  <si>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</si>
  <si>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</si>
  <si>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</si>
  <si>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</si>
  <si>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</si>
  <si>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</si>
  <si>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</si>
  <si>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</si>
  <si>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</si>
  <si>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</si>
  <si>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</si>
  <si>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</si>
  <si>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</si>
  <si>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</si>
  <si>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</si>
  <si>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</si>
  <si>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</si>
  <si>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</si>
  <si>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</si>
  <si>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</si>
  <si>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</si>
  <si>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</si>
  <si>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</si>
  <si>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</si>
  <si>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</si>
  <si>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</si>
  <si>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</si>
  <si>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</si>
  <si>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</si>
  <si>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</si>
  <si>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</si>
  <si>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</si>
  <si>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</si>
  <si>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</si>
  <si>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</si>
  <si>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</si>
  <si>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</si>
  <si>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</si>
  <si>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</si>
  <si>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</si>
  <si>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</si>
  <si>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</si>
  <si>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</si>
  <si>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</si>
  <si>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</si>
  <si>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</si>
  <si>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</si>
  <si>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</si>
  <si>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</si>
  <si>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</si>
  <si>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</si>
  <si>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</si>
  <si>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</si>
  <si>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</si>
  <si>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</si>
  <si>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</si>
  <si>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</si>
  <si>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</si>
  <si>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</si>
  <si>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</si>
  <si>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</si>
  <si>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</si>
  <si>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</si>
  <si>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</si>
  <si>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</si>
  <si>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</si>
  <si>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</si>
  <si>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</si>
  <si>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</si>
  <si>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</si>
  <si>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</si>
  <si>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</si>
  <si>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</si>
  <si>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</si>
  <si>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</si>
  <si>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</si>
  <si>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</si>
  <si>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</si>
  <si>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</si>
  <si>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</si>
  <si>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</si>
  <si>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</si>
  <si>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</si>
  <si>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</si>
  <si>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</si>
  <si>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</si>
  <si>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</si>
  <si>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</si>
  <si>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</si>
  <si>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</si>
  <si>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</si>
  <si>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</si>
  <si>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</si>
  <si>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</si>
  <si>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</si>
  <si>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</si>
  <si>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</si>
  <si>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</si>
  <si>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</si>
  <si>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</si>
  <si>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</si>
  <si>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</si>
  <si>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</si>
  <si>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</si>
  <si>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</si>
  <si>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</si>
  <si>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</si>
  <si>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</si>
  <si>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</si>
  <si>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</si>
  <si>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</si>
  <si>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</si>
  <si>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</si>
  <si>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</si>
  <si>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</si>
  <si>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</si>
  <si>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</si>
  <si>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</si>
  <si>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</si>
  <si>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</si>
  <si>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</si>
  <si>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</si>
  <si>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</si>
  <si>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</si>
  <si>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</si>
  <si>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</si>
  <si>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</si>
  <si>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</si>
  <si>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</si>
  <si>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</si>
  <si>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</si>
  <si>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</si>
  <si>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</si>
  <si>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</si>
  <si>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</si>
  <si>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</si>
  <si>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</si>
  <si>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</si>
  <si>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</si>
  <si>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</si>
  <si>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</si>
  <si>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</si>
  <si>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</si>
  <si>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</si>
  <si>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</si>
  <si>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</si>
  <si>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</si>
  <si>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</si>
  <si>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</si>
  <si>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</si>
  <si>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</si>
  <si>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</si>
  <si>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</si>
  <si>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</si>
  <si>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</si>
  <si>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</si>
  <si>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</si>
  <si>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</si>
  <si>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</si>
  <si>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</si>
  <si>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</si>
  <si>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</si>
  <si>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</si>
  <si>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</si>
  <si>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</si>
  <si>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да</t>
  </si>
  <si>
    <t>не требуется</t>
  </si>
  <si>
    <t>КЛ</t>
  </si>
  <si>
    <t>Т-1</t>
  </si>
  <si>
    <t>трансформатор силовой масляный</t>
  </si>
  <si>
    <t>надежное электроснабжение потребителей</t>
  </si>
  <si>
    <t>строительство</t>
  </si>
  <si>
    <t>реконструкция</t>
  </si>
  <si>
    <t>ПСД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</si>
  <si>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</si>
  <si>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</si>
  <si>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</si>
  <si>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</si>
  <si>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</si>
  <si>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</si>
  <si>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</si>
  <si>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</si>
  <si>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</si>
  <si>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</si>
  <si>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</si>
  <si>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</si>
  <si>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</si>
  <si>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</si>
  <si>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</si>
  <si>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</si>
  <si>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</si>
  <si>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</si>
  <si>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</si>
  <si>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</si>
  <si>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</si>
  <si>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</si>
  <si>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</si>
  <si>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</si>
  <si>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</si>
  <si>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</si>
  <si>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</si>
  <si>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</si>
  <si>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</si>
  <si>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</si>
  <si>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</si>
  <si>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</si>
  <si>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</si>
  <si>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</si>
  <si>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</si>
  <si>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</si>
  <si>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</si>
  <si>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</si>
  <si>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</si>
  <si>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</si>
  <si>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</si>
  <si>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</si>
  <si>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</si>
  <si>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нд</t>
  </si>
  <si>
    <t xml:space="preserve"> -</t>
  </si>
  <si>
    <t>Т</t>
  </si>
  <si>
    <t xml:space="preserve">IV. Повышение надежности оказываемых услуг в сфере электроэнергетики </t>
  </si>
  <si>
    <t>Городской округ "Город Калининград"</t>
  </si>
  <si>
    <t>нет</t>
  </si>
  <si>
    <t>Сметная стоимость проекта в ценах _____ года с НДС, млн. руб.</t>
  </si>
  <si>
    <t>Калмыков Анатолий Иванович (ЧП)     договор  № 172  от  17/09/2013-   в ценах 2013 года с НДС, млн. руб.</t>
  </si>
  <si>
    <t>Азимут-Электропроект  договор  № 1002  от  30/12/2011-   в ценах 2011 года с НДС, млн. руб.</t>
  </si>
  <si>
    <t>в траншее</t>
  </si>
  <si>
    <t>199_Реконструкция распределительных сетей 0,4 кВ в п. Космодемьянского в г.Калининграде.  (2 очередь)</t>
  </si>
  <si>
    <t>A_prj_111001_2534</t>
  </si>
  <si>
    <t>2 очередь</t>
  </si>
  <si>
    <t>2019 г.</t>
  </si>
  <si>
    <r>
      <rPr>
        <b/>
        <sz val="11"/>
        <rFont val="Times New Roman"/>
        <family val="1"/>
        <charset val="204"/>
      </rPr>
      <t>ПИР:</t>
    </r>
    <r>
      <rPr>
        <sz val="11"/>
        <rFont val="Times New Roman"/>
        <family val="1"/>
        <charset val="204"/>
      </rPr>
      <t xml:space="preserve"> ООО "Азимут-Проект" дог.899 от 29.10.15</t>
    </r>
  </si>
  <si>
    <t>ТП 101-5</t>
  </si>
  <si>
    <t>КТП-1 новая</t>
  </si>
  <si>
    <t>КТП-2 новая</t>
  </si>
  <si>
    <t>ТМ-630</t>
  </si>
  <si>
    <t>ТМГ-630</t>
  </si>
  <si>
    <t>ТМ-320</t>
  </si>
  <si>
    <t>Т-2</t>
  </si>
  <si>
    <t>2018</t>
  </si>
  <si>
    <t xml:space="preserve">ТП-101-6 </t>
  </si>
  <si>
    <t>ТМГ-400</t>
  </si>
  <si>
    <t>КЛ 15 кВ от оп. № 40-8 ВЛ 15-101 до КТП новой</t>
  </si>
  <si>
    <t>КЛ 0,4 кВ Л-1 от КТП 15/0,4 кВ по ул. Механической до СП-0,4 кВ новый ул.Селегинская</t>
  </si>
  <si>
    <t>КЛ 0,4 кВ Л-2 от КТП 15/0,4 кВ по ул. Механической до СП-1344</t>
  </si>
  <si>
    <t>ВКЛ 0,4 кВ Л-2 от СП-1344 до оп. № 1 ВЛИ-0,4 кВ ул.1 Алтайская</t>
  </si>
  <si>
    <t>ВКЛ 0,4 кВ Л-3 от СП-1344 до оп. № 1 ВЛИ-0,4 кВ ул.1 Алтайская</t>
  </si>
  <si>
    <t xml:space="preserve">КЛ 0,4 кВ Л-4 от СП-1344 до СП-0,4 кВ нового по ул. 2-а Алтайская, 1. </t>
  </si>
  <si>
    <t>КЛ 0,4 кВ Л-3 от КТП 15/0,4 кВ по ул. Механической до КЛ-0,4 сущ.</t>
  </si>
  <si>
    <t>ВКЛ 0,4 кВ Л-4 КТП 15/0,4 кВ по ул. Механической</t>
  </si>
  <si>
    <t>ВЛИ 0,4 кВ Л-9 КТП 15/0,4 кВ по ул. Механической</t>
  </si>
  <si>
    <t>ВЛИ 0,4 кВ Л-8 КТП 15/0,4 кВ по ул. Механической</t>
  </si>
  <si>
    <t>КЛ 0,4 кВ от ТП 101-6 Л-3 до ВРУ по ул. Карташова, 28 а-е</t>
  </si>
  <si>
    <t>ВКЛ 0,4 кВ от ТП 101-6 Л-8</t>
  </si>
  <si>
    <t xml:space="preserve">КЛ 0,4 кВ от ТП 101-6 Л-9 </t>
  </si>
  <si>
    <t>КЛ 0,4 кВ от ТП 101-6 Л-10</t>
  </si>
  <si>
    <t>КЛ 0,4 кВ от ТП 101-6 Л-2 до СП-1 нового по ул. Карташова</t>
  </si>
  <si>
    <t>КЛ 0,4 кВ от СП-1 нового до СП-2 нового по ул. Карташова</t>
  </si>
  <si>
    <t>КЛ 0,4 кВ от ТП 101-6 Л-14 до СП-2 нового по ул. Карташова</t>
  </si>
  <si>
    <t>КЛ 0,4 кВ от СП-2 нового по ул. Карташова до ВРУ по ул. Карташова 32а-е</t>
  </si>
  <si>
    <t>КЛ 0,4 кВ от ТП 641 2 с.ш. до ВРУ Балтийское шоссе, 106</t>
  </si>
  <si>
    <t>КЛ 10 кВ Л1 от КТП-2 новой до врезки в КЛ 10 кВ ТП-644-ТП-641</t>
  </si>
  <si>
    <t>КЛ 10 кВ Л2 от КТП-2 новой до врезки в КЛ 10 кВ ТП-644-ТП-641</t>
  </si>
  <si>
    <t>КЛ 0,4 кВ от ТП 97-04 Л-6 до СП-1354 по пер. Карташова</t>
  </si>
  <si>
    <t>КЛ 0,4 кВ от ТП 97-04 1 с.ш. до СП-0,4 кВ нового по ул. Карташова</t>
  </si>
  <si>
    <t>КЛ 0,4 кВ от ТП 97-04 2 с.ш. до СП-0,4 кВ нового по ул. Карташова</t>
  </si>
  <si>
    <t xml:space="preserve">ВКЛ 0,4 кВ Л2 от СП-1354 </t>
  </si>
  <si>
    <t xml:space="preserve">ВКЛ 0,4 кВ Л1 от СП-0,4 кВ нового по ул. Карташова </t>
  </si>
  <si>
    <t xml:space="preserve">ВКЛ 0,4 кВ Л2 от СП-0,4 кВ нового по ул. Карташова </t>
  </si>
  <si>
    <t xml:space="preserve">ВКЛ 0,4 кВ Л1 от ТП 97-05 </t>
  </si>
  <si>
    <t xml:space="preserve">ВКЛ 0,4 кВ Л2 от ТП 97-05 </t>
  </si>
  <si>
    <t>ВКЛ 0,4 кВ Л1 от КТП-2 новой по ул. Макаренко</t>
  </si>
  <si>
    <t>ВКЛ 0,4 кВ Л2 от КТП-2 новой по ул. Макаренко</t>
  </si>
  <si>
    <t>ВКЛ 0,4 кВ Л3 от КТП-2 новой по ул. Макаренко</t>
  </si>
  <si>
    <t>ВКЛ 0,4 кВ Л4 от КТП-2 новой по ул. Макаренко</t>
  </si>
  <si>
    <t xml:space="preserve">ВКЛ 0,4 кВ Л1 от ТП-97-06 </t>
  </si>
  <si>
    <t xml:space="preserve">ВКЛ 0,4 кВ Л2 от ТП-97-06 </t>
  </si>
  <si>
    <t xml:space="preserve">ВКЛ 0,4 кВ Л3 от ТП-97-06 </t>
  </si>
  <si>
    <t>ВЛ 0,4 кВ Л1 от ТП 97-07</t>
  </si>
  <si>
    <t>ВЛ 0,4 кВ Л1 от ТП 97-08</t>
  </si>
  <si>
    <t>ВЛ 0,4 кВ Л2 от ТП 97-08</t>
  </si>
  <si>
    <t>ВЛ 0,4 кВ Л3 от ТП 97-08</t>
  </si>
  <si>
    <t xml:space="preserve">ВЛ 0,4 кВ Л2 от ТП 97-07 </t>
  </si>
  <si>
    <t>ВЛ 0,4 кВ Л4 от КТП 644 от оп. 8</t>
  </si>
  <si>
    <t>ВЛ 0,4 кВ Л4 от КТП 644</t>
  </si>
  <si>
    <t>ВЛ 15-101</t>
  </si>
  <si>
    <t>ВЛ</t>
  </si>
  <si>
    <t>КЛ 0,4 кВ Л-1 от КТП 15/0,4 кВ по ул. Механической</t>
  </si>
  <si>
    <t>КЛ 0,4 кВ Л-2 от КТП 15/0,4 кВ по ул. Механической</t>
  </si>
  <si>
    <t>ВКЛ 0,4 кВ Л-2 от СП-1344</t>
  </si>
  <si>
    <t>ВКЛ 0,4 кВ Л-3 от СП-1344</t>
  </si>
  <si>
    <t>КЛ 0,4 кВ Л-4 от СП-1344</t>
  </si>
  <si>
    <t>КЛ 0,4 кВ Л-3 от КТП 15/0,4 кВ по ул. Механической</t>
  </si>
  <si>
    <t>КЛ 0,4 кВ от ТП 101-6 Л-3</t>
  </si>
  <si>
    <t xml:space="preserve">КЛ 0,4 кВ от ТП 101-6 Л-2 </t>
  </si>
  <si>
    <t xml:space="preserve">КЛ 0,4 кВ от СП-1 нового до СП-2 нового </t>
  </si>
  <si>
    <t xml:space="preserve">КЛ 0,4 кВ от ТП 101-6 Л-14 </t>
  </si>
  <si>
    <t>КЛ 0,4 кВ от СП-2 нового</t>
  </si>
  <si>
    <t>КЛ 0,4 кВ от ТП 641</t>
  </si>
  <si>
    <t xml:space="preserve">КЛ 0,4 кВ от ТП 97-04 Л-6 </t>
  </si>
  <si>
    <t xml:space="preserve">КЛ 0,4 кВ от ТП 97-04 </t>
  </si>
  <si>
    <t>ж/б</t>
  </si>
  <si>
    <t>50, 95</t>
  </si>
  <si>
    <t>70, 95</t>
  </si>
  <si>
    <t xml:space="preserve">КЛ 0,4 кВ от 1 с. 2 яч. ТП 101-6 до СП-1 </t>
  </si>
  <si>
    <t xml:space="preserve">КЛ 0,4 кВ от ТП 101-6 до СП-1 </t>
  </si>
  <si>
    <t>50, 70</t>
  </si>
  <si>
    <t>50, 120</t>
  </si>
  <si>
    <t>95, 70</t>
  </si>
  <si>
    <t>120, 50</t>
  </si>
  <si>
    <t>95, 50</t>
  </si>
  <si>
    <t>70, 95, 120</t>
  </si>
  <si>
    <t>95, 120</t>
  </si>
  <si>
    <t>Реконструкция распределительных сетей 0,4 кВ в п. Космодемьянского в г.Калининграде.  (2 очередь) с установкой 2х КТП новых с трансформаторами 2х630 и 400 кВА, реконструкция КТП с установкой второго трансформатора 400 кВА, строительство КЛ 15 кВ 0,045 км, КЛ 10 кВ 0,5 км, реконструкция и строительство ВЛ 0,4 кВ 8,288 км, КЛ 0,4 кВ 3,17 км, с установкой СП новых</t>
  </si>
  <si>
    <t>Низкий уровень напряжения у потребителей, частые отключения от перегрузок, физический износ КЛ, жалобы потребителей на низкое качество электроэнергии</t>
  </si>
  <si>
    <t>Год 2016</t>
  </si>
  <si>
    <t>Год 2017</t>
  </si>
  <si>
    <t>Год 2018</t>
  </si>
  <si>
    <t>Год 2019</t>
  </si>
  <si>
    <t>Год 2020</t>
  </si>
  <si>
    <t xml:space="preserve">Факт 2015 года </t>
  </si>
  <si>
    <t>по состоянию на 01.01.16</t>
  </si>
  <si>
    <t xml:space="preserve"> по состоянию на 01.01.15</t>
  </si>
  <si>
    <t>2,29 МВА (1,34 мВА), 11,653 км (2,657 км)</t>
  </si>
  <si>
    <t>Реконструкция, модернизация, техническое перевооружение линий электропередачи</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</si>
</sst>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0_ ;\-#,##0.000\ "/>
    <numFmt numFmtId="175"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1" fillId="0" borderId="1" xfId="6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67" fontId="7" fillId="0" borderId="1" xfId="49"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8" fillId="0" borderId="0" xfId="50" applyFont="1"/>
    <xf numFmtId="172"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3"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3"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2" fillId="0" borderId="1" xfId="0" applyFont="1" applyBorder="1" applyAlignment="1">
      <alignment horizontal="center" vertical="center"/>
    </xf>
    <xf numFmtId="0" fontId="83" fillId="0" borderId="1" xfId="0" applyFont="1" applyBorder="1"/>
    <xf numFmtId="0" fontId="0" fillId="0" borderId="1" xfId="0" applyBorder="1" applyAlignment="1">
      <alignment horizontal="right"/>
    </xf>
    <xf numFmtId="0" fontId="0" fillId="0" borderId="1" xfId="0" applyBorder="1" applyAlignment="1">
      <alignment horizontal="right" vertical="center"/>
    </xf>
    <xf numFmtId="0" fontId="83" fillId="0" borderId="1" xfId="0" applyFont="1" applyFill="1" applyBorder="1" applyAlignment="1">
      <alignment wrapText="1"/>
    </xf>
    <xf numFmtId="0" fontId="11" fillId="0" borderId="1" xfId="2" applyFont="1" applyFill="1" applyBorder="1" applyAlignment="1">
      <alignment horizontal="justify" vertical="top" wrapText="1"/>
    </xf>
    <xf numFmtId="0" fontId="42" fillId="0" borderId="2" xfId="62" applyFont="1" applyFill="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left" vertical="center" wrapText="1"/>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1" xfId="62" applyNumberFormat="1" applyFont="1" applyFill="1" applyBorder="1" applyAlignment="1">
      <alignment horizontal="center" vertical="center" wrapText="1"/>
    </xf>
    <xf numFmtId="174" fontId="11" fillId="0" borderId="1" xfId="62" applyNumberFormat="1" applyFont="1" applyFill="1" applyBorder="1" applyAlignment="1">
      <alignment horizontal="center" vertical="center"/>
    </xf>
    <xf numFmtId="0" fontId="11" fillId="0" borderId="10" xfId="6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173"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3" fontId="42" fillId="0" borderId="40" xfId="62" applyNumberFormat="1" applyFont="1" applyFill="1" applyBorder="1" applyAlignment="1">
      <alignment horizontal="left" vertical="center" wrapText="1"/>
    </xf>
    <xf numFmtId="49" fontId="11" fillId="0" borderId="1" xfId="62" applyNumberFormat="1" applyFont="1" applyFill="1" applyBorder="1" applyAlignment="1">
      <alignment horizontal="left" vertical="center" wrapText="1"/>
    </xf>
    <xf numFmtId="0" fontId="11" fillId="0" borderId="10" xfId="62" applyFont="1" applyBorder="1" applyAlignment="1">
      <alignment horizontal="center" vertical="center"/>
    </xf>
    <xf numFmtId="0" fontId="11" fillId="0" borderId="10" xfId="62" applyFont="1" applyFill="1" applyBorder="1" applyAlignment="1">
      <alignment horizontal="center" vertical="center" wrapText="1"/>
    </xf>
    <xf numFmtId="0" fontId="11" fillId="0" borderId="10" xfId="62" applyFont="1" applyFill="1" applyBorder="1" applyAlignment="1">
      <alignment horizontal="left" vertical="center" wrapText="1"/>
    </xf>
    <xf numFmtId="0" fontId="11" fillId="0" borderId="10" xfId="62" applyFont="1" applyFill="1" applyBorder="1" applyAlignment="1">
      <alignment horizontal="center" vertical="center"/>
    </xf>
    <xf numFmtId="49" fontId="11" fillId="0" borderId="10" xfId="62" applyNumberFormat="1" applyFont="1" applyFill="1" applyBorder="1" applyAlignment="1">
      <alignment horizontal="center" vertical="center" wrapText="1"/>
    </xf>
    <xf numFmtId="174" fontId="11" fillId="0" borderId="10" xfId="62" applyNumberFormat="1" applyFont="1" applyFill="1" applyBorder="1" applyAlignment="1">
      <alignment horizontal="center" vertical="center"/>
    </xf>
    <xf numFmtId="0" fontId="11" fillId="0" borderId="0" xfId="62" applyFont="1" applyBorder="1" applyAlignment="1">
      <alignment horizontal="left" vertical="center"/>
    </xf>
    <xf numFmtId="0" fontId="42" fillId="0" borderId="1" xfId="2" applyFont="1" applyFill="1" applyBorder="1" applyAlignment="1">
      <alignment horizontal="center" vertical="center" wrapText="1"/>
    </xf>
    <xf numFmtId="0" fontId="11" fillId="0" borderId="1" xfId="2" applyNumberFormat="1" applyFont="1" applyFill="1" applyBorder="1" applyAlignment="1">
      <alignment horizontal="left" vertical="top"/>
    </xf>
    <xf numFmtId="0" fontId="11" fillId="0" borderId="1" xfId="2" applyFont="1" applyFill="1" applyBorder="1" applyAlignment="1">
      <alignment horizontal="center"/>
    </xf>
    <xf numFmtId="0" fontId="50" fillId="0" borderId="1" xfId="2" applyFont="1" applyFill="1" applyBorder="1" applyAlignment="1">
      <alignment horizontal="center"/>
    </xf>
    <xf numFmtId="0" fontId="11" fillId="0" borderId="1" xfId="2" applyFont="1" applyFill="1" applyBorder="1" applyAlignment="1">
      <alignment vertical="center" wrapText="1"/>
    </xf>
    <xf numFmtId="0" fontId="7" fillId="0" borderId="1" xfId="1" applyFont="1" applyBorder="1" applyAlignment="1">
      <alignment horizontal="left" vertical="center" wrapText="1"/>
    </xf>
    <xf numFmtId="0" fontId="11" fillId="0" borderId="1" xfId="2" applyFont="1" applyFill="1" applyBorder="1"/>
    <xf numFmtId="0" fontId="11" fillId="0" borderId="1" xfId="2" applyNumberFormat="1" applyFont="1" applyFill="1" applyBorder="1" applyAlignment="1">
      <alignment horizontal="center" vertical="top" wrapText="1"/>
    </xf>
    <xf numFmtId="0" fontId="7" fillId="0" borderId="1" xfId="1" applyFont="1" applyFill="1" applyBorder="1" applyAlignment="1">
      <alignment horizontal="left" vertical="center" wrapText="1"/>
    </xf>
    <xf numFmtId="0" fontId="11" fillId="0" borderId="1" xfId="2" applyFont="1" applyFill="1" applyBorder="1" applyAlignment="1">
      <alignment horizontal="center" vertical="center" wrapText="1"/>
    </xf>
    <xf numFmtId="2" fontId="11" fillId="0" borderId="1" xfId="62" applyNumberFormat="1" applyFont="1" applyBorder="1" applyAlignment="1">
      <alignment horizontal="center" vertical="center"/>
    </xf>
    <xf numFmtId="2" fontId="11" fillId="0" borderId="1" xfId="62" applyNumberFormat="1"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vertical="top" wrapText="1"/>
    </xf>
    <xf numFmtId="14" fontId="11" fillId="0" borderId="1" xfId="2" applyNumberFormat="1" applyFont="1" applyFill="1" applyBorder="1"/>
    <xf numFmtId="2" fontId="40" fillId="0" borderId="31" xfId="2" applyNumberFormat="1" applyFont="1" applyFill="1" applyBorder="1" applyAlignment="1">
      <alignment horizontal="justify" vertical="top" wrapText="1"/>
    </xf>
    <xf numFmtId="4" fontId="3" fillId="0" borderId="1" xfId="1" applyNumberForma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6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59"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10" xfId="62" applyFont="1" applyBorder="1" applyAlignment="1">
      <alignment horizontal="left" vertical="center" wrapText="1"/>
    </xf>
    <xf numFmtId="0" fontId="11" fillId="0" borderId="2" xfId="62" applyFont="1" applyBorder="1" applyAlignment="1">
      <alignment horizontal="left" vertical="center" wrapText="1"/>
    </xf>
    <xf numFmtId="0" fontId="11" fillId="0" borderId="6" xfId="62" applyFont="1" applyBorder="1" applyAlignment="1">
      <alignment horizontal="center" vertical="center" wrapText="1"/>
    </xf>
    <xf numFmtId="0" fontId="11" fillId="0" borderId="6" xfId="62" applyFont="1" applyBorder="1" applyAlignment="1">
      <alignment horizontal="left" vertical="center" wrapText="1"/>
    </xf>
    <xf numFmtId="0" fontId="60" fillId="0" borderId="0" xfId="1" applyFont="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175" fontId="42" fillId="0" borderId="1" xfId="0" applyNumberFormat="1" applyFont="1" applyFill="1" applyBorder="1" applyAlignment="1">
      <alignment horizontal="center" vertical="center"/>
    </xf>
    <xf numFmtId="175" fontId="11" fillId="0" borderId="1" xfId="0" applyNumberFormat="1" applyFont="1" applyFill="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[6]Лист1!$A$68</c:f>
              <c:strCache>
                <c:ptCount val="1"/>
                <c:pt idx="0">
                  <c:v>PV</c:v>
                </c:pt>
              </c:strCache>
            </c:strRef>
          </c:tx>
          <c:marker>
            <c:symbol val="none"/>
          </c:marker>
          <c:cat>
            <c:numRef>
              <c:f>[6]Лист1!$B$28:$K$28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[6]Лист1!$B$66:$K$66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[6]Лист1!$A$69</c:f>
              <c:strCache>
                <c:ptCount val="1"/>
                <c:pt idx="0">
                  <c:v>NPV (без учета продажи)</c:v>
                </c:pt>
              </c:strCache>
            </c:strRef>
          </c:tx>
          <c:marker>
            <c:symbol val="none"/>
          </c:marker>
          <c:cat>
            <c:numRef>
              <c:f>[6]Лист1!$B$28:$K$28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[6]Лист1!$B$69:$K$69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16825304"/>
        <c:axId val="816852352"/>
      </c:lineChart>
      <c:catAx>
        <c:axId val="8168253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6852352"/>
        <c:crosses val="autoZero"/>
        <c:auto val="1"/>
        <c:lblAlgn val="ctr"/>
        <c:lblOffset val="100"/>
        <c:noMultiLvlLbl val="0"/>
      </c:catAx>
      <c:valAx>
        <c:axId val="816852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6825304"/>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261_B_261%20&#1057;&#106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261_B_26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261_B_261&#107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luchnikova-av\Desktop\&#1055;&#1040;&#1057;&#1055;&#1054;&#1056;&#1058;&#1040;_&#1092;&#1072;&#1082;&#1090;%206%20&#1084;&#1077;&#1089;%202016\261_B_26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B_261</v>
          </cell>
        </row>
        <row r="15">
          <cell r="A15" t="str">
            <v>Реконструкция КЛ 1 кВ (инв.№ 542880101, 542871903, 542883213) от ТП-40 и ТП-608 по ул.Энгельса, Нахимова, Чапаева, пер.Нахимова, Закавказская, пер.Каштановый в г.Калининграде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B_261</v>
          </cell>
        </row>
        <row r="15">
          <cell r="A15" t="str">
            <v>Реконструкция КЛ 1 кВ (инв.№ 542880101, 542871903, 542883213) от ТП-40 и ТП-608 по ул.Энгельса, Нахимова, Чапаева, пер.Нахимова, Закавказская, пер.Каштановый в г.Калининграде</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C"/>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АО "Янтарьэнерго"</v>
          </cell>
        </row>
        <row r="27">
          <cell r="C27" t="str">
            <v>Городской округ "Город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3" t="s">
        <v>496</v>
      </c>
      <c r="B5" s="373"/>
      <c r="C5" s="373"/>
      <c r="D5" s="167"/>
      <c r="E5" s="167"/>
      <c r="F5" s="167"/>
      <c r="G5" s="167"/>
      <c r="H5" s="167"/>
      <c r="I5" s="167"/>
      <c r="J5" s="167"/>
    </row>
    <row r="6" spans="1:22" s="12" customFormat="1" ht="18.75" x14ac:dyDescent="0.3">
      <c r="A6" s="17"/>
      <c r="F6" s="16"/>
      <c r="G6" s="16"/>
      <c r="H6" s="15"/>
    </row>
    <row r="7" spans="1:22" s="12" customFormat="1" ht="18.75" x14ac:dyDescent="0.2">
      <c r="A7" s="377" t="s">
        <v>10</v>
      </c>
      <c r="B7" s="377"/>
      <c r="C7" s="37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8" t="s">
        <v>497</v>
      </c>
      <c r="B9" s="378"/>
      <c r="C9" s="378"/>
      <c r="D9" s="8"/>
      <c r="E9" s="8"/>
      <c r="F9" s="8"/>
      <c r="G9" s="8"/>
      <c r="H9" s="8"/>
      <c r="I9" s="13"/>
      <c r="J9" s="13"/>
      <c r="K9" s="13"/>
      <c r="L9" s="13"/>
      <c r="M9" s="13"/>
      <c r="N9" s="13"/>
      <c r="O9" s="13"/>
      <c r="P9" s="13"/>
      <c r="Q9" s="13"/>
      <c r="R9" s="13"/>
      <c r="S9" s="13"/>
      <c r="T9" s="13"/>
      <c r="U9" s="13"/>
      <c r="V9" s="13"/>
    </row>
    <row r="10" spans="1:22" s="12" customFormat="1" ht="18.75" x14ac:dyDescent="0.2">
      <c r="A10" s="374" t="s">
        <v>9</v>
      </c>
      <c r="B10" s="374"/>
      <c r="C10" s="37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562</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4" t="s">
        <v>8</v>
      </c>
      <c r="B13" s="374"/>
      <c r="C13" s="37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79" t="s">
        <v>561</v>
      </c>
      <c r="B15" s="379"/>
      <c r="C15" s="379"/>
      <c r="D15" s="8"/>
      <c r="E15" s="8"/>
      <c r="F15" s="8"/>
      <c r="G15" s="8"/>
      <c r="H15" s="8"/>
      <c r="I15" s="8"/>
      <c r="J15" s="8"/>
      <c r="K15" s="8"/>
      <c r="L15" s="8"/>
      <c r="M15" s="8"/>
      <c r="N15" s="8"/>
      <c r="O15" s="8"/>
      <c r="P15" s="8"/>
      <c r="Q15" s="8"/>
      <c r="R15" s="8"/>
      <c r="S15" s="8"/>
      <c r="T15" s="8"/>
      <c r="U15" s="8"/>
      <c r="V15" s="8"/>
    </row>
    <row r="16" spans="1:22" s="3" customFormat="1" ht="15" customHeight="1" x14ac:dyDescent="0.2">
      <c r="A16" s="374" t="s">
        <v>7</v>
      </c>
      <c r="B16" s="374"/>
      <c r="C16" s="37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5" t="s">
        <v>478</v>
      </c>
      <c r="B18" s="376"/>
      <c r="C18" s="37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323</v>
      </c>
      <c r="C22" s="38" t="s">
        <v>658</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554</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70"/>
      <c r="B24" s="371"/>
      <c r="C24" s="372"/>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65" t="s">
        <v>425</v>
      </c>
      <c r="C25" s="36" t="s">
        <v>497</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65" t="s">
        <v>76</v>
      </c>
      <c r="C26" s="36" t="s">
        <v>498</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65" t="s">
        <v>75</v>
      </c>
      <c r="C27" s="36" t="s">
        <v>555</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65" t="s">
        <v>426</v>
      </c>
      <c r="C28" s="36" t="s">
        <v>500</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65" t="s">
        <v>427</v>
      </c>
      <c r="C29" s="36" t="s">
        <v>500</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65" t="s">
        <v>428</v>
      </c>
      <c r="C30" s="36" t="s">
        <v>500</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429</v>
      </c>
      <c r="C31" s="36" t="s">
        <v>500</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430</v>
      </c>
      <c r="C32" s="36" t="s">
        <v>500</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431</v>
      </c>
      <c r="C33" s="358" t="s">
        <v>556</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447</v>
      </c>
      <c r="B34" s="41" t="s">
        <v>432</v>
      </c>
      <c r="C34" s="36" t="s">
        <v>500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435</v>
      </c>
      <c r="B35" s="41" t="s">
        <v>73</v>
      </c>
      <c r="C35" s="36" t="s">
        <v>500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448</v>
      </c>
      <c r="B36" s="41" t="s">
        <v>433</v>
      </c>
      <c r="C36" s="25" t="s">
        <v>500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436</v>
      </c>
      <c r="B37" s="41" t="s">
        <v>434</v>
      </c>
      <c r="C37" s="25" t="s">
        <v>499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449</v>
      </c>
      <c r="B38" s="41" t="s">
        <v>245</v>
      </c>
      <c r="C38" s="25" t="s">
        <v>500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70"/>
      <c r="B39" s="371"/>
      <c r="C39" s="372"/>
      <c r="D39" s="23"/>
      <c r="E39" s="23"/>
      <c r="F39" s="23"/>
      <c r="G39" s="23"/>
      <c r="H39" s="23"/>
      <c r="I39" s="23"/>
      <c r="J39" s="23"/>
      <c r="K39" s="23"/>
      <c r="L39" s="23"/>
      <c r="M39" s="23"/>
      <c r="N39" s="23"/>
      <c r="O39" s="23"/>
      <c r="P39" s="23"/>
      <c r="Q39" s="23"/>
      <c r="R39" s="23"/>
      <c r="S39" s="23"/>
      <c r="T39" s="23"/>
      <c r="U39" s="23"/>
      <c r="V39" s="23"/>
    </row>
    <row r="40" spans="1:22" ht="63" x14ac:dyDescent="0.25">
      <c r="A40" s="24" t="s">
        <v>437</v>
      </c>
      <c r="B40" s="41" t="s">
        <v>491</v>
      </c>
      <c r="C40" s="2" t="s">
        <v>551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450</v>
      </c>
      <c r="B41" s="41" t="s">
        <v>473</v>
      </c>
      <c r="C41" s="2" t="s">
        <v>551</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438</v>
      </c>
      <c r="B42" s="41" t="s">
        <v>488</v>
      </c>
      <c r="C42" s="2" t="s">
        <v>551</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453</v>
      </c>
      <c r="B43" s="41" t="s">
        <v>454</v>
      </c>
      <c r="C43" s="2" t="s">
        <v>551</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439</v>
      </c>
      <c r="B44" s="41" t="s">
        <v>479</v>
      </c>
      <c r="C44" s="2" t="s">
        <v>551</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474</v>
      </c>
      <c r="B45" s="41" t="s">
        <v>480</v>
      </c>
      <c r="C45" s="2" t="s">
        <v>551</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440</v>
      </c>
      <c r="B46" s="41" t="s">
        <v>481</v>
      </c>
      <c r="C46" s="2" t="s">
        <v>551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70"/>
      <c r="B47" s="371"/>
      <c r="C47" s="37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475</v>
      </c>
      <c r="B48" s="41" t="s">
        <v>489</v>
      </c>
      <c r="C48" s="369" t="str">
        <f>CONCATENATE(ROUND('6.2. Паспорт фин осв ввод'!AB24,2)," млн.руб.")</f>
        <v>13,65 млн.руб.</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441</v>
      </c>
      <c r="B49" s="41" t="s">
        <v>490</v>
      </c>
      <c r="C49" s="369" t="str">
        <f>CONCATENATE(ROUND('6.2. Паспорт фин осв ввод'!AB30,2)," млн.руб.")</f>
        <v>8,72 млн.руб.</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9" zoomScale="70" zoomScaleNormal="70" zoomScaleSheetLayoutView="70" workbookViewId="0">
      <selection activeCell="C24" sqref="C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9" width="6.85546875" style="66" customWidth="1"/>
    <col min="10" max="11" width="8.28515625" style="66" customWidth="1"/>
    <col min="12" max="12" width="10.42578125" style="65" customWidth="1"/>
    <col min="13" max="15" width="6.85546875" style="65" customWidth="1"/>
    <col min="16" max="16" width="7.42578125" style="65" customWidth="1"/>
    <col min="17"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84" t="str">
        <f>'1. паспорт местоположение'!A5:C5</f>
        <v>Год раскрытия информации: 2016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c r="AA4" s="384"/>
      <c r="AB4" s="384"/>
      <c r="AC4" s="384"/>
    </row>
    <row r="5" spans="1:29" ht="18.75" x14ac:dyDescent="0.3">
      <c r="A5" s="66"/>
      <c r="B5" s="66"/>
      <c r="C5" s="66"/>
      <c r="D5" s="66"/>
      <c r="E5" s="66"/>
      <c r="F5" s="66"/>
      <c r="L5" s="66"/>
      <c r="M5" s="66"/>
      <c r="AC5" s="15"/>
    </row>
    <row r="6" spans="1:29"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380" t="str">
        <f>'1. паспорт местоположение'!A9:C9</f>
        <v>АО "Янтарьэнерго"</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row>
    <row r="9" spans="1:29" ht="18.75" customHeight="1"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380" t="str">
        <f>'1. паспорт местоположение'!A12:C12</f>
        <v>A_prj_111001_2534</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row>
    <row r="12" spans="1:29"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380" t="str">
        <f>'1. паспорт местоположение'!A15:C15</f>
        <v>199_Реконструкция распределительных сетей 0,4 кВ в п. Космодемьянского в г.Калининграде.  (2 очередь)</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58" t="s">
        <v>463</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55" t="s">
        <v>200</v>
      </c>
      <c r="B20" s="455" t="s">
        <v>199</v>
      </c>
      <c r="C20" s="444" t="s">
        <v>198</v>
      </c>
      <c r="D20" s="444"/>
      <c r="E20" s="457" t="s">
        <v>197</v>
      </c>
      <c r="F20" s="457"/>
      <c r="G20" s="455" t="s">
        <v>654</v>
      </c>
      <c r="H20" s="463" t="s">
        <v>649</v>
      </c>
      <c r="I20" s="464"/>
      <c r="J20" s="464"/>
      <c r="K20" s="464"/>
      <c r="L20" s="463" t="s">
        <v>650</v>
      </c>
      <c r="M20" s="464"/>
      <c r="N20" s="464"/>
      <c r="O20" s="464"/>
      <c r="P20" s="463" t="s">
        <v>651</v>
      </c>
      <c r="Q20" s="464"/>
      <c r="R20" s="464"/>
      <c r="S20" s="464"/>
      <c r="T20" s="463" t="s">
        <v>652</v>
      </c>
      <c r="U20" s="464"/>
      <c r="V20" s="464"/>
      <c r="W20" s="464"/>
      <c r="X20" s="463" t="s">
        <v>653</v>
      </c>
      <c r="Y20" s="464"/>
      <c r="Z20" s="464"/>
      <c r="AA20" s="464"/>
      <c r="AB20" s="459" t="s">
        <v>196</v>
      </c>
      <c r="AC20" s="460"/>
      <c r="AD20" s="87"/>
      <c r="AE20" s="87"/>
      <c r="AF20" s="87"/>
    </row>
    <row r="21" spans="1:32" ht="99.75" customHeight="1" x14ac:dyDescent="0.25">
      <c r="A21" s="456"/>
      <c r="B21" s="456"/>
      <c r="C21" s="444"/>
      <c r="D21" s="444"/>
      <c r="E21" s="457"/>
      <c r="F21" s="457"/>
      <c r="G21" s="456"/>
      <c r="H21" s="444" t="s">
        <v>3</v>
      </c>
      <c r="I21" s="444"/>
      <c r="J21" s="444" t="s">
        <v>194</v>
      </c>
      <c r="K21" s="444"/>
      <c r="L21" s="444" t="s">
        <v>3</v>
      </c>
      <c r="M21" s="444"/>
      <c r="N21" s="444" t="s">
        <v>194</v>
      </c>
      <c r="O21" s="444"/>
      <c r="P21" s="444" t="s">
        <v>3</v>
      </c>
      <c r="Q21" s="444"/>
      <c r="R21" s="444" t="s">
        <v>194</v>
      </c>
      <c r="S21" s="444"/>
      <c r="T21" s="444" t="s">
        <v>3</v>
      </c>
      <c r="U21" s="444"/>
      <c r="V21" s="444" t="s">
        <v>194</v>
      </c>
      <c r="W21" s="444"/>
      <c r="X21" s="444" t="s">
        <v>3</v>
      </c>
      <c r="Y21" s="444"/>
      <c r="Z21" s="444" t="s">
        <v>194</v>
      </c>
      <c r="AA21" s="444"/>
      <c r="AB21" s="461"/>
      <c r="AC21" s="462"/>
    </row>
    <row r="22" spans="1:32" ht="89.25" customHeight="1" x14ac:dyDescent="0.25">
      <c r="A22" s="451"/>
      <c r="B22" s="451"/>
      <c r="C22" s="84" t="s">
        <v>3</v>
      </c>
      <c r="D22" s="84" t="s">
        <v>194</v>
      </c>
      <c r="E22" s="86" t="s">
        <v>656</v>
      </c>
      <c r="F22" s="86" t="s">
        <v>655</v>
      </c>
      <c r="G22" s="451"/>
      <c r="H22" s="85" t="s">
        <v>442</v>
      </c>
      <c r="I22" s="85" t="s">
        <v>443</v>
      </c>
      <c r="J22" s="85" t="s">
        <v>442</v>
      </c>
      <c r="K22" s="85" t="s">
        <v>443</v>
      </c>
      <c r="L22" s="85" t="s">
        <v>442</v>
      </c>
      <c r="M22" s="85" t="s">
        <v>443</v>
      </c>
      <c r="N22" s="85" t="s">
        <v>442</v>
      </c>
      <c r="O22" s="85" t="s">
        <v>443</v>
      </c>
      <c r="P22" s="85" t="s">
        <v>442</v>
      </c>
      <c r="Q22" s="85" t="s">
        <v>443</v>
      </c>
      <c r="R22" s="85" t="s">
        <v>442</v>
      </c>
      <c r="S22" s="85" t="s">
        <v>443</v>
      </c>
      <c r="T22" s="85" t="s">
        <v>442</v>
      </c>
      <c r="U22" s="85" t="s">
        <v>443</v>
      </c>
      <c r="V22" s="85" t="s">
        <v>442</v>
      </c>
      <c r="W22" s="85" t="s">
        <v>443</v>
      </c>
      <c r="X22" s="85" t="s">
        <v>442</v>
      </c>
      <c r="Y22" s="85" t="s">
        <v>443</v>
      </c>
      <c r="Z22" s="85" t="s">
        <v>442</v>
      </c>
      <c r="AA22" s="85" t="s">
        <v>443</v>
      </c>
      <c r="AB22" s="84" t="s">
        <v>195</v>
      </c>
      <c r="AC22" s="84" t="s">
        <v>194</v>
      </c>
    </row>
    <row r="23" spans="1:32" ht="19.5" customHeight="1" x14ac:dyDescent="0.25">
      <c r="A23" s="77">
        <v>1</v>
      </c>
      <c r="B23" s="77">
        <v>2</v>
      </c>
      <c r="C23" s="77">
        <v>3</v>
      </c>
      <c r="D23" s="77">
        <v>4</v>
      </c>
      <c r="E23" s="77">
        <v>5</v>
      </c>
      <c r="F23" s="77">
        <v>6</v>
      </c>
      <c r="G23" s="161">
        <v>7</v>
      </c>
      <c r="H23" s="161">
        <v>8</v>
      </c>
      <c r="I23" s="161">
        <v>9</v>
      </c>
      <c r="J23" s="161">
        <v>10</v>
      </c>
      <c r="K23" s="161">
        <v>11</v>
      </c>
      <c r="L23" s="161">
        <v>12</v>
      </c>
      <c r="M23" s="161">
        <v>13</v>
      </c>
      <c r="N23" s="161">
        <v>14</v>
      </c>
      <c r="O23" s="161">
        <v>15</v>
      </c>
      <c r="P23" s="161">
        <v>16</v>
      </c>
      <c r="Q23" s="161">
        <v>17</v>
      </c>
      <c r="R23" s="161">
        <v>18</v>
      </c>
      <c r="S23" s="161">
        <v>19</v>
      </c>
      <c r="T23" s="353">
        <v>20</v>
      </c>
      <c r="U23" s="353">
        <v>21</v>
      </c>
      <c r="V23" s="353">
        <v>22</v>
      </c>
      <c r="W23" s="353">
        <v>23</v>
      </c>
      <c r="X23" s="353">
        <v>24</v>
      </c>
      <c r="Y23" s="353">
        <v>25</v>
      </c>
      <c r="Z23" s="353">
        <v>26</v>
      </c>
      <c r="AA23" s="353">
        <v>27</v>
      </c>
      <c r="AB23" s="353">
        <v>28</v>
      </c>
      <c r="AC23" s="353">
        <v>29</v>
      </c>
    </row>
    <row r="24" spans="1:32" ht="47.25" customHeight="1" x14ac:dyDescent="0.25">
      <c r="A24" s="82">
        <v>1</v>
      </c>
      <c r="B24" s="81" t="s">
        <v>193</v>
      </c>
      <c r="C24" s="500">
        <v>65.709999999999994</v>
      </c>
      <c r="D24" s="500">
        <v>0</v>
      </c>
      <c r="E24" s="500">
        <v>63.410000000000004</v>
      </c>
      <c r="F24" s="500">
        <f>E24-G24</f>
        <v>57.5910173762</v>
      </c>
      <c r="G24" s="500">
        <v>5.8189826238000011</v>
      </c>
      <c r="H24" s="500">
        <v>0</v>
      </c>
      <c r="I24" s="500">
        <v>0</v>
      </c>
      <c r="J24" s="500">
        <v>1.4323055842000001</v>
      </c>
      <c r="K24" s="500">
        <v>8.0754704199999999E-2</v>
      </c>
      <c r="L24" s="500">
        <v>13.646800000000001</v>
      </c>
      <c r="M24" s="500">
        <v>0</v>
      </c>
      <c r="N24" s="500">
        <v>0</v>
      </c>
      <c r="O24" s="500">
        <v>0</v>
      </c>
      <c r="P24" s="500">
        <v>0</v>
      </c>
      <c r="Q24" s="500">
        <v>0</v>
      </c>
      <c r="R24" s="500">
        <v>0</v>
      </c>
      <c r="S24" s="500">
        <v>0</v>
      </c>
      <c r="T24" s="500">
        <v>0</v>
      </c>
      <c r="U24" s="500">
        <v>0</v>
      </c>
      <c r="V24" s="500">
        <v>0</v>
      </c>
      <c r="W24" s="500">
        <v>0</v>
      </c>
      <c r="X24" s="500">
        <v>0</v>
      </c>
      <c r="Y24" s="500">
        <v>0</v>
      </c>
      <c r="Z24" s="500">
        <v>0</v>
      </c>
      <c r="AA24" s="500">
        <v>0</v>
      </c>
      <c r="AB24" s="500">
        <f>H24+L24+P24+T24+X24</f>
        <v>13.646800000000001</v>
      </c>
      <c r="AC24" s="500">
        <f t="shared" ref="K24:AC24" si="0">SUM(AC25:AC29)</f>
        <v>1.2138182916949154</v>
      </c>
    </row>
    <row r="25" spans="1:32" ht="24" customHeight="1" x14ac:dyDescent="0.25">
      <c r="A25" s="79" t="s">
        <v>192</v>
      </c>
      <c r="B25" s="52" t="s">
        <v>191</v>
      </c>
      <c r="C25" s="500">
        <v>0</v>
      </c>
      <c r="D25" s="500">
        <v>0</v>
      </c>
      <c r="E25" s="501">
        <v>0</v>
      </c>
      <c r="F25" s="501">
        <v>0</v>
      </c>
      <c r="G25" s="501">
        <v>0</v>
      </c>
      <c r="H25" s="501">
        <v>0</v>
      </c>
      <c r="I25" s="501">
        <v>0</v>
      </c>
      <c r="J25" s="501">
        <v>0</v>
      </c>
      <c r="K25" s="501">
        <v>0</v>
      </c>
      <c r="L25" s="501">
        <v>0</v>
      </c>
      <c r="M25" s="501">
        <v>0</v>
      </c>
      <c r="N25" s="501">
        <v>0</v>
      </c>
      <c r="O25" s="501">
        <v>0</v>
      </c>
      <c r="P25" s="501">
        <v>0</v>
      </c>
      <c r="Q25" s="501">
        <v>0</v>
      </c>
      <c r="R25" s="501">
        <v>0</v>
      </c>
      <c r="S25" s="501">
        <v>0</v>
      </c>
      <c r="T25" s="501">
        <v>0</v>
      </c>
      <c r="U25" s="501">
        <v>0</v>
      </c>
      <c r="V25" s="501">
        <v>0</v>
      </c>
      <c r="W25" s="501">
        <v>0</v>
      </c>
      <c r="X25" s="501">
        <v>0</v>
      </c>
      <c r="Y25" s="501">
        <v>0</v>
      </c>
      <c r="Z25" s="501">
        <v>0</v>
      </c>
      <c r="AA25" s="501">
        <v>0</v>
      </c>
      <c r="AB25" s="500">
        <f t="shared" ref="AB25:AB64" si="1">H25+L25+P25+T25+X25</f>
        <v>0</v>
      </c>
      <c r="AC25" s="500">
        <v>0</v>
      </c>
    </row>
    <row r="26" spans="1:32" x14ac:dyDescent="0.25">
      <c r="A26" s="79" t="s">
        <v>190</v>
      </c>
      <c r="B26" s="52" t="s">
        <v>189</v>
      </c>
      <c r="C26" s="500">
        <v>0</v>
      </c>
      <c r="D26" s="500">
        <v>0</v>
      </c>
      <c r="E26" s="501">
        <v>0</v>
      </c>
      <c r="F26" s="501">
        <v>0</v>
      </c>
      <c r="G26" s="501">
        <v>0</v>
      </c>
      <c r="H26" s="501">
        <v>0</v>
      </c>
      <c r="I26" s="501">
        <v>0</v>
      </c>
      <c r="J26" s="501">
        <v>0</v>
      </c>
      <c r="K26" s="501">
        <v>0</v>
      </c>
      <c r="L26" s="501">
        <v>0</v>
      </c>
      <c r="M26" s="501">
        <v>0</v>
      </c>
      <c r="N26" s="501">
        <v>0</v>
      </c>
      <c r="O26" s="501">
        <v>0</v>
      </c>
      <c r="P26" s="501">
        <v>0</v>
      </c>
      <c r="Q26" s="501">
        <v>0</v>
      </c>
      <c r="R26" s="501">
        <v>0</v>
      </c>
      <c r="S26" s="501">
        <v>0</v>
      </c>
      <c r="T26" s="501">
        <v>0</v>
      </c>
      <c r="U26" s="501">
        <v>0</v>
      </c>
      <c r="V26" s="501">
        <v>0</v>
      </c>
      <c r="W26" s="501">
        <v>0</v>
      </c>
      <c r="X26" s="501">
        <v>0</v>
      </c>
      <c r="Y26" s="501">
        <v>0</v>
      </c>
      <c r="Z26" s="501">
        <v>0</v>
      </c>
      <c r="AA26" s="501">
        <v>0</v>
      </c>
      <c r="AB26" s="500">
        <f t="shared" si="1"/>
        <v>0</v>
      </c>
      <c r="AC26" s="500">
        <v>0</v>
      </c>
    </row>
    <row r="27" spans="1:32" ht="31.5" x14ac:dyDescent="0.25">
      <c r="A27" s="79" t="s">
        <v>188</v>
      </c>
      <c r="B27" s="52" t="s">
        <v>398</v>
      </c>
      <c r="C27" s="500">
        <f>C24/1.18</f>
        <v>55.686440677966097</v>
      </c>
      <c r="D27" s="500">
        <v>0</v>
      </c>
      <c r="E27" s="501">
        <f>E24/1.18</f>
        <v>53.737288135593225</v>
      </c>
      <c r="F27" s="501">
        <f>E27-G27</f>
        <v>48.805946928983055</v>
      </c>
      <c r="G27" s="501">
        <f>G24/1.18</f>
        <v>4.9313412066101705</v>
      </c>
      <c r="H27" s="501">
        <v>0</v>
      </c>
      <c r="I27" s="501">
        <v>0</v>
      </c>
      <c r="J27" s="501">
        <f>J24/1.18</f>
        <v>1.2138182916949154</v>
      </c>
      <c r="K27" s="501">
        <f>K24/1.18</f>
        <v>6.8436190000000008E-2</v>
      </c>
      <c r="L27" s="501">
        <v>11.565084745762713</v>
      </c>
      <c r="M27" s="501">
        <v>0</v>
      </c>
      <c r="N27" s="501">
        <v>0</v>
      </c>
      <c r="O27" s="501">
        <v>0</v>
      </c>
      <c r="P27" s="501">
        <v>0</v>
      </c>
      <c r="Q27" s="501">
        <v>0</v>
      </c>
      <c r="R27" s="501">
        <v>0</v>
      </c>
      <c r="S27" s="501">
        <v>0</v>
      </c>
      <c r="T27" s="501">
        <v>0</v>
      </c>
      <c r="U27" s="501">
        <v>0</v>
      </c>
      <c r="V27" s="501">
        <v>0</v>
      </c>
      <c r="W27" s="501">
        <v>0</v>
      </c>
      <c r="X27" s="501">
        <v>0</v>
      </c>
      <c r="Y27" s="501">
        <v>0</v>
      </c>
      <c r="Z27" s="501">
        <v>0</v>
      </c>
      <c r="AA27" s="501">
        <v>0</v>
      </c>
      <c r="AB27" s="500">
        <f t="shared" si="1"/>
        <v>11.565084745762713</v>
      </c>
      <c r="AC27" s="500">
        <f>J27+N27+R27+V27+Z27</f>
        <v>1.2138182916949154</v>
      </c>
    </row>
    <row r="28" spans="1:32" x14ac:dyDescent="0.25">
      <c r="A28" s="79" t="s">
        <v>187</v>
      </c>
      <c r="B28" s="52" t="s">
        <v>186</v>
      </c>
      <c r="C28" s="500">
        <v>0</v>
      </c>
      <c r="D28" s="500">
        <v>0</v>
      </c>
      <c r="E28" s="501">
        <v>0</v>
      </c>
      <c r="F28" s="501">
        <v>0</v>
      </c>
      <c r="G28" s="501">
        <v>0</v>
      </c>
      <c r="H28" s="501">
        <v>0</v>
      </c>
      <c r="I28" s="501">
        <v>0</v>
      </c>
      <c r="J28" s="501">
        <v>0</v>
      </c>
      <c r="K28" s="501">
        <v>0</v>
      </c>
      <c r="L28" s="501">
        <v>0</v>
      </c>
      <c r="M28" s="501">
        <v>0</v>
      </c>
      <c r="N28" s="501">
        <v>0</v>
      </c>
      <c r="O28" s="501">
        <v>0</v>
      </c>
      <c r="P28" s="501">
        <v>0</v>
      </c>
      <c r="Q28" s="501">
        <v>0</v>
      </c>
      <c r="R28" s="501">
        <v>0</v>
      </c>
      <c r="S28" s="501">
        <v>0</v>
      </c>
      <c r="T28" s="501">
        <v>0</v>
      </c>
      <c r="U28" s="501">
        <v>0</v>
      </c>
      <c r="V28" s="501">
        <v>0</v>
      </c>
      <c r="W28" s="501">
        <v>0</v>
      </c>
      <c r="X28" s="501">
        <v>0</v>
      </c>
      <c r="Y28" s="501">
        <v>0</v>
      </c>
      <c r="Z28" s="501">
        <v>0</v>
      </c>
      <c r="AA28" s="501">
        <v>0</v>
      </c>
      <c r="AB28" s="500">
        <f t="shared" si="1"/>
        <v>0</v>
      </c>
      <c r="AC28" s="500">
        <v>0</v>
      </c>
    </row>
    <row r="29" spans="1:32" x14ac:dyDescent="0.25">
      <c r="A29" s="79" t="s">
        <v>185</v>
      </c>
      <c r="B29" s="83" t="s">
        <v>184</v>
      </c>
      <c r="C29" s="500">
        <f>C27*0.18</f>
        <v>10.023559322033897</v>
      </c>
      <c r="D29" s="500">
        <v>0</v>
      </c>
      <c r="E29" s="501">
        <f>E27*0.18</f>
        <v>9.6727118644067804</v>
      </c>
      <c r="F29" s="501">
        <f>E29-G29</f>
        <v>8.785070447216949</v>
      </c>
      <c r="G29" s="501">
        <f>G27*0.18</f>
        <v>0.88764141718983069</v>
      </c>
      <c r="H29" s="501">
        <v>0</v>
      </c>
      <c r="I29" s="501">
        <v>0</v>
      </c>
      <c r="J29" s="501">
        <f>J27*0.18</f>
        <v>0.21848729250508475</v>
      </c>
      <c r="K29" s="501">
        <f>K27*0.18</f>
        <v>1.23185142E-2</v>
      </c>
      <c r="L29" s="501">
        <v>2.0817152542372881</v>
      </c>
      <c r="M29" s="501">
        <v>0</v>
      </c>
      <c r="N29" s="501">
        <v>0</v>
      </c>
      <c r="O29" s="501">
        <v>0</v>
      </c>
      <c r="P29" s="501">
        <v>0</v>
      </c>
      <c r="Q29" s="501">
        <v>0</v>
      </c>
      <c r="R29" s="501">
        <v>0</v>
      </c>
      <c r="S29" s="501">
        <v>0</v>
      </c>
      <c r="T29" s="501">
        <v>0</v>
      </c>
      <c r="U29" s="501">
        <v>0</v>
      </c>
      <c r="V29" s="501">
        <v>0</v>
      </c>
      <c r="W29" s="501">
        <v>0</v>
      </c>
      <c r="X29" s="501">
        <v>0</v>
      </c>
      <c r="Y29" s="501">
        <v>0</v>
      </c>
      <c r="Z29" s="501">
        <v>0</v>
      </c>
      <c r="AA29" s="501">
        <v>0</v>
      </c>
      <c r="AB29" s="500">
        <f t="shared" si="1"/>
        <v>2.0817152542372881</v>
      </c>
      <c r="AC29" s="500">
        <v>0</v>
      </c>
    </row>
    <row r="30" spans="1:32" ht="47.25" x14ac:dyDescent="0.25">
      <c r="A30" s="82" t="s">
        <v>64</v>
      </c>
      <c r="B30" s="81" t="s">
        <v>183</v>
      </c>
      <c r="C30" s="500">
        <v>55.686440677966097</v>
      </c>
      <c r="D30" s="500">
        <v>0</v>
      </c>
      <c r="E30" s="500">
        <v>53.394789557966099</v>
      </c>
      <c r="F30" s="500">
        <f>E30-G30</f>
        <v>48.795477747966103</v>
      </c>
      <c r="G30" s="500">
        <v>4.5993118099999997</v>
      </c>
      <c r="H30" s="500">
        <v>0</v>
      </c>
      <c r="I30" s="500">
        <v>0</v>
      </c>
      <c r="J30" s="500">
        <v>1.3008820699999999</v>
      </c>
      <c r="K30" s="500">
        <v>6.8436189999999994E-2</v>
      </c>
      <c r="L30" s="500">
        <v>0.62816534725958195</v>
      </c>
      <c r="M30" s="500">
        <v>0</v>
      </c>
      <c r="N30" s="500">
        <v>0</v>
      </c>
      <c r="O30" s="500">
        <v>0</v>
      </c>
      <c r="P30" s="500">
        <v>8.0924283978257652</v>
      </c>
      <c r="Q30" s="500">
        <v>0</v>
      </c>
      <c r="R30" s="500">
        <v>0</v>
      </c>
      <c r="S30" s="500">
        <v>0</v>
      </c>
      <c r="T30" s="500">
        <v>0</v>
      </c>
      <c r="U30" s="500">
        <v>0</v>
      </c>
      <c r="V30" s="500">
        <v>0</v>
      </c>
      <c r="W30" s="500">
        <v>0</v>
      </c>
      <c r="X30" s="500">
        <v>0</v>
      </c>
      <c r="Y30" s="500">
        <v>0</v>
      </c>
      <c r="Z30" s="500">
        <v>0</v>
      </c>
      <c r="AA30" s="500">
        <v>0</v>
      </c>
      <c r="AB30" s="500">
        <f t="shared" si="1"/>
        <v>8.7205937450853472</v>
      </c>
      <c r="AC30" s="500">
        <f>J30+N30+R30+V30+Z30</f>
        <v>1.3008820699999999</v>
      </c>
    </row>
    <row r="31" spans="1:32" x14ac:dyDescent="0.25">
      <c r="A31" s="82" t="s">
        <v>182</v>
      </c>
      <c r="B31" s="52" t="s">
        <v>181</v>
      </c>
      <c r="C31" s="500">
        <v>1.028</v>
      </c>
      <c r="D31" s="500">
        <v>0</v>
      </c>
      <c r="E31" s="501">
        <v>0</v>
      </c>
      <c r="F31" s="501">
        <v>0</v>
      </c>
      <c r="G31" s="501">
        <v>0</v>
      </c>
      <c r="H31" s="501">
        <v>0</v>
      </c>
      <c r="I31" s="501">
        <v>0</v>
      </c>
      <c r="J31" s="501">
        <v>8.2000000000000003E-2</v>
      </c>
      <c r="K31" s="501">
        <v>0</v>
      </c>
      <c r="L31" s="501">
        <v>0</v>
      </c>
      <c r="M31" s="501">
        <v>0</v>
      </c>
      <c r="N31" s="501">
        <v>0</v>
      </c>
      <c r="O31" s="501">
        <v>0</v>
      </c>
      <c r="P31" s="501">
        <v>0</v>
      </c>
      <c r="Q31" s="501">
        <v>0</v>
      </c>
      <c r="R31" s="501">
        <v>0</v>
      </c>
      <c r="S31" s="501">
        <v>0</v>
      </c>
      <c r="T31" s="501">
        <v>0</v>
      </c>
      <c r="U31" s="501">
        <v>0</v>
      </c>
      <c r="V31" s="501">
        <v>0</v>
      </c>
      <c r="W31" s="501">
        <v>0</v>
      </c>
      <c r="X31" s="501">
        <v>0</v>
      </c>
      <c r="Y31" s="501">
        <v>0</v>
      </c>
      <c r="Z31" s="501">
        <v>0</v>
      </c>
      <c r="AA31" s="501">
        <v>0</v>
      </c>
      <c r="AB31" s="500">
        <f t="shared" si="1"/>
        <v>0</v>
      </c>
      <c r="AC31" s="500">
        <v>0</v>
      </c>
    </row>
    <row r="32" spans="1:32" ht="31.5" x14ac:dyDescent="0.25">
      <c r="A32" s="82" t="s">
        <v>180</v>
      </c>
      <c r="B32" s="52" t="s">
        <v>179</v>
      </c>
      <c r="C32" s="500">
        <v>36.062003949703268</v>
      </c>
      <c r="D32" s="500">
        <v>0</v>
      </c>
      <c r="E32" s="501">
        <v>0</v>
      </c>
      <c r="F32" s="501">
        <v>0</v>
      </c>
      <c r="G32" s="501">
        <v>0</v>
      </c>
      <c r="H32" s="501">
        <v>0</v>
      </c>
      <c r="I32" s="501">
        <v>0</v>
      </c>
      <c r="J32" s="501">
        <v>1.0947990000000001</v>
      </c>
      <c r="K32" s="501">
        <v>0</v>
      </c>
      <c r="L32" s="501">
        <v>0</v>
      </c>
      <c r="M32" s="501">
        <v>0</v>
      </c>
      <c r="N32" s="501">
        <v>0</v>
      </c>
      <c r="O32" s="501">
        <v>0</v>
      </c>
      <c r="P32" s="501">
        <v>0</v>
      </c>
      <c r="Q32" s="501">
        <v>0</v>
      </c>
      <c r="R32" s="501">
        <v>0</v>
      </c>
      <c r="S32" s="501">
        <v>0</v>
      </c>
      <c r="T32" s="501">
        <v>0</v>
      </c>
      <c r="U32" s="501">
        <v>0</v>
      </c>
      <c r="V32" s="501">
        <v>0</v>
      </c>
      <c r="W32" s="501">
        <v>0</v>
      </c>
      <c r="X32" s="501">
        <v>0</v>
      </c>
      <c r="Y32" s="501">
        <v>0</v>
      </c>
      <c r="Z32" s="501">
        <v>0</v>
      </c>
      <c r="AA32" s="501">
        <v>0</v>
      </c>
      <c r="AB32" s="500">
        <f t="shared" si="1"/>
        <v>0</v>
      </c>
      <c r="AC32" s="500">
        <v>0</v>
      </c>
    </row>
    <row r="33" spans="1:29" x14ac:dyDescent="0.25">
      <c r="A33" s="82" t="s">
        <v>178</v>
      </c>
      <c r="B33" s="52" t="s">
        <v>177</v>
      </c>
      <c r="C33" s="500">
        <v>14.134541647559107</v>
      </c>
      <c r="D33" s="500">
        <v>0</v>
      </c>
      <c r="E33" s="501">
        <v>0</v>
      </c>
      <c r="F33" s="501">
        <v>0</v>
      </c>
      <c r="G33" s="501">
        <v>0</v>
      </c>
      <c r="H33" s="501">
        <v>0</v>
      </c>
      <c r="I33" s="501">
        <v>0</v>
      </c>
      <c r="J33" s="501">
        <v>0</v>
      </c>
      <c r="K33" s="501">
        <v>0</v>
      </c>
      <c r="L33" s="501">
        <v>0</v>
      </c>
      <c r="M33" s="501">
        <v>0</v>
      </c>
      <c r="N33" s="501">
        <v>0</v>
      </c>
      <c r="O33" s="501">
        <v>0</v>
      </c>
      <c r="P33" s="501">
        <v>0</v>
      </c>
      <c r="Q33" s="501">
        <v>0</v>
      </c>
      <c r="R33" s="501">
        <v>0</v>
      </c>
      <c r="S33" s="501">
        <v>0</v>
      </c>
      <c r="T33" s="501">
        <v>0</v>
      </c>
      <c r="U33" s="501">
        <v>0</v>
      </c>
      <c r="V33" s="501">
        <v>0</v>
      </c>
      <c r="W33" s="501">
        <v>0</v>
      </c>
      <c r="X33" s="501">
        <v>0</v>
      </c>
      <c r="Y33" s="501">
        <v>0</v>
      </c>
      <c r="Z33" s="501">
        <v>0</v>
      </c>
      <c r="AA33" s="501">
        <v>0</v>
      </c>
      <c r="AB33" s="500">
        <f t="shared" si="1"/>
        <v>0</v>
      </c>
      <c r="AC33" s="500">
        <v>0</v>
      </c>
    </row>
    <row r="34" spans="1:29" x14ac:dyDescent="0.25">
      <c r="A34" s="82" t="s">
        <v>176</v>
      </c>
      <c r="B34" s="52" t="s">
        <v>175</v>
      </c>
      <c r="C34" s="500">
        <v>4.461895080703723</v>
      </c>
      <c r="D34" s="500">
        <v>0</v>
      </c>
      <c r="E34" s="501">
        <v>0</v>
      </c>
      <c r="F34" s="501">
        <v>0</v>
      </c>
      <c r="G34" s="501">
        <v>0</v>
      </c>
      <c r="H34" s="501">
        <v>0</v>
      </c>
      <c r="I34" s="501">
        <v>0</v>
      </c>
      <c r="J34" s="501">
        <v>0.12408307</v>
      </c>
      <c r="K34" s="501">
        <v>6.8436189999999994E-2</v>
      </c>
      <c r="L34" s="501">
        <v>0</v>
      </c>
      <c r="M34" s="501">
        <v>0</v>
      </c>
      <c r="N34" s="501">
        <v>0</v>
      </c>
      <c r="O34" s="501">
        <v>0</v>
      </c>
      <c r="P34" s="501">
        <v>0</v>
      </c>
      <c r="Q34" s="501">
        <v>0</v>
      </c>
      <c r="R34" s="501">
        <v>0</v>
      </c>
      <c r="S34" s="501">
        <v>0</v>
      </c>
      <c r="T34" s="501">
        <v>0</v>
      </c>
      <c r="U34" s="501">
        <v>0</v>
      </c>
      <c r="V34" s="501">
        <v>0</v>
      </c>
      <c r="W34" s="501">
        <v>0</v>
      </c>
      <c r="X34" s="501">
        <v>0</v>
      </c>
      <c r="Y34" s="501">
        <v>0</v>
      </c>
      <c r="Z34" s="501">
        <v>0</v>
      </c>
      <c r="AA34" s="501">
        <v>0</v>
      </c>
      <c r="AB34" s="500">
        <f t="shared" si="1"/>
        <v>0</v>
      </c>
      <c r="AC34" s="500">
        <v>0</v>
      </c>
    </row>
    <row r="35" spans="1:29" ht="31.5" x14ac:dyDescent="0.25">
      <c r="A35" s="82" t="s">
        <v>63</v>
      </c>
      <c r="B35" s="81" t="s">
        <v>174</v>
      </c>
      <c r="C35" s="500">
        <v>0</v>
      </c>
      <c r="D35" s="500">
        <v>0</v>
      </c>
      <c r="E35" s="500">
        <v>0</v>
      </c>
      <c r="F35" s="500">
        <v>0</v>
      </c>
      <c r="G35" s="500">
        <v>0</v>
      </c>
      <c r="H35" s="500">
        <v>0</v>
      </c>
      <c r="I35" s="500">
        <v>0</v>
      </c>
      <c r="J35" s="500">
        <v>0</v>
      </c>
      <c r="K35" s="500">
        <v>0</v>
      </c>
      <c r="L35" s="500">
        <v>0</v>
      </c>
      <c r="M35" s="500">
        <v>0</v>
      </c>
      <c r="N35" s="500">
        <v>0</v>
      </c>
      <c r="O35" s="500">
        <v>0</v>
      </c>
      <c r="P35" s="500">
        <v>0</v>
      </c>
      <c r="Q35" s="500">
        <v>0</v>
      </c>
      <c r="R35" s="500">
        <v>0</v>
      </c>
      <c r="S35" s="500">
        <v>0</v>
      </c>
      <c r="T35" s="500">
        <v>0</v>
      </c>
      <c r="U35" s="500">
        <v>0</v>
      </c>
      <c r="V35" s="500">
        <v>0</v>
      </c>
      <c r="W35" s="500">
        <v>0</v>
      </c>
      <c r="X35" s="500">
        <v>0</v>
      </c>
      <c r="Y35" s="500">
        <v>0</v>
      </c>
      <c r="Z35" s="500">
        <v>0</v>
      </c>
      <c r="AA35" s="500">
        <v>0</v>
      </c>
      <c r="AB35" s="500">
        <f t="shared" si="1"/>
        <v>0</v>
      </c>
      <c r="AC35" s="500">
        <v>0</v>
      </c>
    </row>
    <row r="36" spans="1:29" ht="31.5" x14ac:dyDescent="0.25">
      <c r="A36" s="79" t="s">
        <v>173</v>
      </c>
      <c r="B36" s="78" t="s">
        <v>172</v>
      </c>
      <c r="C36" s="500">
        <v>0</v>
      </c>
      <c r="D36" s="500">
        <v>0</v>
      </c>
      <c r="E36" s="501">
        <v>0</v>
      </c>
      <c r="F36" s="501">
        <v>0</v>
      </c>
      <c r="G36" s="501">
        <v>0</v>
      </c>
      <c r="H36" s="501">
        <v>0</v>
      </c>
      <c r="I36" s="501">
        <v>0</v>
      </c>
      <c r="J36" s="501">
        <v>0</v>
      </c>
      <c r="K36" s="501">
        <v>0</v>
      </c>
      <c r="L36" s="501">
        <v>0</v>
      </c>
      <c r="M36" s="501">
        <v>0</v>
      </c>
      <c r="N36" s="501">
        <v>0</v>
      </c>
      <c r="O36" s="501">
        <v>0</v>
      </c>
      <c r="P36" s="501">
        <v>0</v>
      </c>
      <c r="Q36" s="501">
        <v>0</v>
      </c>
      <c r="R36" s="501">
        <v>0</v>
      </c>
      <c r="S36" s="501">
        <v>0</v>
      </c>
      <c r="T36" s="501">
        <v>0</v>
      </c>
      <c r="U36" s="501">
        <v>0</v>
      </c>
      <c r="V36" s="501">
        <v>0</v>
      </c>
      <c r="W36" s="501">
        <v>0</v>
      </c>
      <c r="X36" s="501">
        <v>0</v>
      </c>
      <c r="Y36" s="501">
        <v>0</v>
      </c>
      <c r="Z36" s="501">
        <v>0</v>
      </c>
      <c r="AA36" s="501">
        <v>0</v>
      </c>
      <c r="AB36" s="500">
        <f t="shared" si="1"/>
        <v>0</v>
      </c>
      <c r="AC36" s="500">
        <v>0</v>
      </c>
    </row>
    <row r="37" spans="1:29" x14ac:dyDescent="0.25">
      <c r="A37" s="79" t="s">
        <v>171</v>
      </c>
      <c r="B37" s="78" t="s">
        <v>161</v>
      </c>
      <c r="C37" s="500">
        <v>0</v>
      </c>
      <c r="D37" s="500">
        <v>0</v>
      </c>
      <c r="E37" s="501">
        <v>0</v>
      </c>
      <c r="F37" s="501">
        <v>0</v>
      </c>
      <c r="G37" s="501">
        <v>0</v>
      </c>
      <c r="H37" s="501">
        <v>0</v>
      </c>
      <c r="I37" s="501">
        <v>0</v>
      </c>
      <c r="J37" s="501">
        <v>0.4</v>
      </c>
      <c r="K37" s="501">
        <v>0.4</v>
      </c>
      <c r="L37" s="501">
        <v>0</v>
      </c>
      <c r="M37" s="501">
        <v>0</v>
      </c>
      <c r="N37" s="501">
        <v>0</v>
      </c>
      <c r="O37" s="501">
        <v>0</v>
      </c>
      <c r="P37" s="501">
        <v>0</v>
      </c>
      <c r="Q37" s="501">
        <v>0</v>
      </c>
      <c r="R37" s="501">
        <v>0</v>
      </c>
      <c r="S37" s="501">
        <v>0</v>
      </c>
      <c r="T37" s="501">
        <v>0</v>
      </c>
      <c r="U37" s="501">
        <v>0</v>
      </c>
      <c r="V37" s="501">
        <v>0</v>
      </c>
      <c r="W37" s="501">
        <v>0</v>
      </c>
      <c r="X37" s="501">
        <v>0</v>
      </c>
      <c r="Y37" s="501">
        <v>0</v>
      </c>
      <c r="Z37" s="501">
        <v>0</v>
      </c>
      <c r="AA37" s="501">
        <v>0</v>
      </c>
      <c r="AB37" s="500">
        <f t="shared" si="1"/>
        <v>0</v>
      </c>
      <c r="AC37" s="500">
        <v>0</v>
      </c>
    </row>
    <row r="38" spans="1:29" x14ac:dyDescent="0.25">
      <c r="A38" s="79" t="s">
        <v>170</v>
      </c>
      <c r="B38" s="78" t="s">
        <v>159</v>
      </c>
      <c r="C38" s="500">
        <v>0</v>
      </c>
      <c r="D38" s="500">
        <v>0</v>
      </c>
      <c r="E38" s="501">
        <v>0</v>
      </c>
      <c r="F38" s="501">
        <v>0</v>
      </c>
      <c r="G38" s="501">
        <v>0</v>
      </c>
      <c r="H38" s="501">
        <v>0</v>
      </c>
      <c r="I38" s="501">
        <v>0</v>
      </c>
      <c r="J38" s="501">
        <v>0</v>
      </c>
      <c r="K38" s="501">
        <v>0</v>
      </c>
      <c r="L38" s="501">
        <v>0</v>
      </c>
      <c r="M38" s="501">
        <v>0</v>
      </c>
      <c r="N38" s="501">
        <v>0</v>
      </c>
      <c r="O38" s="501">
        <v>0</v>
      </c>
      <c r="P38" s="501">
        <v>0</v>
      </c>
      <c r="Q38" s="501">
        <v>0</v>
      </c>
      <c r="R38" s="501">
        <v>0</v>
      </c>
      <c r="S38" s="501">
        <v>0</v>
      </c>
      <c r="T38" s="501">
        <v>0</v>
      </c>
      <c r="U38" s="501">
        <v>0</v>
      </c>
      <c r="V38" s="501">
        <v>0</v>
      </c>
      <c r="W38" s="501">
        <v>0</v>
      </c>
      <c r="X38" s="501">
        <v>0</v>
      </c>
      <c r="Y38" s="501">
        <v>0</v>
      </c>
      <c r="Z38" s="501">
        <v>0</v>
      </c>
      <c r="AA38" s="501">
        <v>0</v>
      </c>
      <c r="AB38" s="500">
        <f t="shared" si="1"/>
        <v>0</v>
      </c>
      <c r="AC38" s="500">
        <v>0</v>
      </c>
    </row>
    <row r="39" spans="1:29" ht="31.5" x14ac:dyDescent="0.25">
      <c r="A39" s="79" t="s">
        <v>169</v>
      </c>
      <c r="B39" s="52" t="s">
        <v>157</v>
      </c>
      <c r="C39" s="500">
        <v>0</v>
      </c>
      <c r="D39" s="500">
        <v>0</v>
      </c>
      <c r="E39" s="501">
        <v>0</v>
      </c>
      <c r="F39" s="501">
        <v>0</v>
      </c>
      <c r="G39" s="501">
        <v>0</v>
      </c>
      <c r="H39" s="501">
        <v>0</v>
      </c>
      <c r="I39" s="501">
        <v>0</v>
      </c>
      <c r="J39" s="501">
        <v>0</v>
      </c>
      <c r="K39" s="501">
        <v>0</v>
      </c>
      <c r="L39" s="501">
        <v>0</v>
      </c>
      <c r="M39" s="501">
        <v>0</v>
      </c>
      <c r="N39" s="501">
        <v>0</v>
      </c>
      <c r="O39" s="501">
        <v>0</v>
      </c>
      <c r="P39" s="501">
        <v>0</v>
      </c>
      <c r="Q39" s="501">
        <v>0</v>
      </c>
      <c r="R39" s="501">
        <v>0</v>
      </c>
      <c r="S39" s="501">
        <v>0</v>
      </c>
      <c r="T39" s="501">
        <v>0</v>
      </c>
      <c r="U39" s="501">
        <v>0</v>
      </c>
      <c r="V39" s="501">
        <v>0</v>
      </c>
      <c r="W39" s="501">
        <v>0</v>
      </c>
      <c r="X39" s="501">
        <v>0</v>
      </c>
      <c r="Y39" s="501">
        <v>0</v>
      </c>
      <c r="Z39" s="501">
        <v>0</v>
      </c>
      <c r="AA39" s="501">
        <v>0</v>
      </c>
      <c r="AB39" s="500">
        <f t="shared" si="1"/>
        <v>0</v>
      </c>
      <c r="AC39" s="500">
        <v>0</v>
      </c>
    </row>
    <row r="40" spans="1:29" ht="31.5" x14ac:dyDescent="0.25">
      <c r="A40" s="79" t="s">
        <v>168</v>
      </c>
      <c r="B40" s="52" t="s">
        <v>155</v>
      </c>
      <c r="C40" s="500">
        <v>0</v>
      </c>
      <c r="D40" s="500">
        <v>0</v>
      </c>
      <c r="E40" s="501">
        <v>0</v>
      </c>
      <c r="F40" s="501">
        <v>0</v>
      </c>
      <c r="G40" s="501">
        <v>0</v>
      </c>
      <c r="H40" s="501">
        <v>0</v>
      </c>
      <c r="I40" s="501">
        <v>0</v>
      </c>
      <c r="J40" s="501">
        <v>0</v>
      </c>
      <c r="K40" s="501">
        <v>0</v>
      </c>
      <c r="L40" s="501">
        <v>0</v>
      </c>
      <c r="M40" s="501">
        <v>0</v>
      </c>
      <c r="N40" s="501">
        <v>0</v>
      </c>
      <c r="O40" s="501">
        <v>0</v>
      </c>
      <c r="P40" s="501">
        <v>0</v>
      </c>
      <c r="Q40" s="501">
        <v>0</v>
      </c>
      <c r="R40" s="501">
        <v>0</v>
      </c>
      <c r="S40" s="501">
        <v>0</v>
      </c>
      <c r="T40" s="501">
        <v>0</v>
      </c>
      <c r="U40" s="501">
        <v>0</v>
      </c>
      <c r="V40" s="501">
        <v>0</v>
      </c>
      <c r="W40" s="501">
        <v>0</v>
      </c>
      <c r="X40" s="501">
        <v>0</v>
      </c>
      <c r="Y40" s="501">
        <v>0</v>
      </c>
      <c r="Z40" s="501">
        <v>0</v>
      </c>
      <c r="AA40" s="501">
        <v>0</v>
      </c>
      <c r="AB40" s="500">
        <f t="shared" si="1"/>
        <v>0</v>
      </c>
      <c r="AC40" s="500">
        <v>0</v>
      </c>
    </row>
    <row r="41" spans="1:29" x14ac:dyDescent="0.25">
      <c r="A41" s="79" t="s">
        <v>167</v>
      </c>
      <c r="B41" s="52" t="s">
        <v>153</v>
      </c>
      <c r="C41" s="500">
        <v>0</v>
      </c>
      <c r="D41" s="500">
        <v>0</v>
      </c>
      <c r="E41" s="501">
        <v>0</v>
      </c>
      <c r="F41" s="501">
        <v>0</v>
      </c>
      <c r="G41" s="501">
        <v>0</v>
      </c>
      <c r="H41" s="501">
        <v>0</v>
      </c>
      <c r="I41" s="501">
        <v>0</v>
      </c>
      <c r="J41" s="501">
        <v>0.56500000000000006</v>
      </c>
      <c r="K41" s="501">
        <v>0.56500000000000006</v>
      </c>
      <c r="L41" s="501">
        <v>0</v>
      </c>
      <c r="M41" s="501">
        <v>0</v>
      </c>
      <c r="N41" s="501">
        <v>0</v>
      </c>
      <c r="O41" s="501">
        <v>0</v>
      </c>
      <c r="P41" s="501">
        <v>0</v>
      </c>
      <c r="Q41" s="501">
        <v>0</v>
      </c>
      <c r="R41" s="501">
        <v>0</v>
      </c>
      <c r="S41" s="501">
        <v>0</v>
      </c>
      <c r="T41" s="501">
        <v>0</v>
      </c>
      <c r="U41" s="501">
        <v>0</v>
      </c>
      <c r="V41" s="501">
        <v>0</v>
      </c>
      <c r="W41" s="501">
        <v>0</v>
      </c>
      <c r="X41" s="501">
        <v>0</v>
      </c>
      <c r="Y41" s="501">
        <v>0</v>
      </c>
      <c r="Z41" s="501">
        <v>0</v>
      </c>
      <c r="AA41" s="501">
        <v>0</v>
      </c>
      <c r="AB41" s="500">
        <f t="shared" si="1"/>
        <v>0</v>
      </c>
      <c r="AC41" s="500">
        <v>0</v>
      </c>
    </row>
    <row r="42" spans="1:29" ht="18.75" x14ac:dyDescent="0.25">
      <c r="A42" s="79" t="s">
        <v>166</v>
      </c>
      <c r="B42" s="78" t="s">
        <v>151</v>
      </c>
      <c r="C42" s="500">
        <v>0</v>
      </c>
      <c r="D42" s="500">
        <v>0</v>
      </c>
      <c r="E42" s="501">
        <v>0</v>
      </c>
      <c r="F42" s="501">
        <v>0</v>
      </c>
      <c r="G42" s="501">
        <v>0</v>
      </c>
      <c r="H42" s="501">
        <v>0</v>
      </c>
      <c r="I42" s="501">
        <v>0</v>
      </c>
      <c r="J42" s="501">
        <v>0</v>
      </c>
      <c r="K42" s="501">
        <v>0</v>
      </c>
      <c r="L42" s="501">
        <v>0</v>
      </c>
      <c r="M42" s="501">
        <v>0</v>
      </c>
      <c r="N42" s="501">
        <v>0</v>
      </c>
      <c r="O42" s="501">
        <v>0</v>
      </c>
      <c r="P42" s="501">
        <v>0</v>
      </c>
      <c r="Q42" s="501">
        <v>0</v>
      </c>
      <c r="R42" s="501">
        <v>0</v>
      </c>
      <c r="S42" s="501">
        <v>0</v>
      </c>
      <c r="T42" s="501">
        <v>0</v>
      </c>
      <c r="U42" s="501">
        <v>0</v>
      </c>
      <c r="V42" s="501">
        <v>0</v>
      </c>
      <c r="W42" s="501">
        <v>0</v>
      </c>
      <c r="X42" s="501">
        <v>0</v>
      </c>
      <c r="Y42" s="501">
        <v>0</v>
      </c>
      <c r="Z42" s="501">
        <v>0</v>
      </c>
      <c r="AA42" s="501">
        <v>0</v>
      </c>
      <c r="AB42" s="500">
        <f t="shared" si="1"/>
        <v>0</v>
      </c>
      <c r="AC42" s="500">
        <v>0</v>
      </c>
    </row>
    <row r="43" spans="1:29" x14ac:dyDescent="0.25">
      <c r="A43" s="82" t="s">
        <v>62</v>
      </c>
      <c r="B43" s="81" t="s">
        <v>165</v>
      </c>
      <c r="C43" s="500">
        <v>0</v>
      </c>
      <c r="D43" s="500">
        <v>0</v>
      </c>
      <c r="E43" s="500">
        <v>0</v>
      </c>
      <c r="F43" s="500">
        <v>0</v>
      </c>
      <c r="G43" s="500">
        <v>0</v>
      </c>
      <c r="H43" s="500">
        <v>0</v>
      </c>
      <c r="I43" s="500">
        <v>0</v>
      </c>
      <c r="J43" s="500">
        <v>0</v>
      </c>
      <c r="K43" s="500">
        <v>0</v>
      </c>
      <c r="L43" s="500">
        <v>0</v>
      </c>
      <c r="M43" s="500">
        <v>0</v>
      </c>
      <c r="N43" s="500">
        <v>0</v>
      </c>
      <c r="O43" s="500">
        <v>0</v>
      </c>
      <c r="P43" s="500">
        <v>0</v>
      </c>
      <c r="Q43" s="500">
        <v>0</v>
      </c>
      <c r="R43" s="500">
        <v>0</v>
      </c>
      <c r="S43" s="500">
        <v>0</v>
      </c>
      <c r="T43" s="500">
        <v>0</v>
      </c>
      <c r="U43" s="500">
        <v>0</v>
      </c>
      <c r="V43" s="500">
        <v>0</v>
      </c>
      <c r="W43" s="500">
        <v>0</v>
      </c>
      <c r="X43" s="500">
        <v>0</v>
      </c>
      <c r="Y43" s="500">
        <v>0</v>
      </c>
      <c r="Z43" s="500">
        <v>0</v>
      </c>
      <c r="AA43" s="500">
        <v>0</v>
      </c>
      <c r="AB43" s="500">
        <f t="shared" si="1"/>
        <v>0</v>
      </c>
      <c r="AC43" s="500">
        <v>0</v>
      </c>
    </row>
    <row r="44" spans="1:29" x14ac:dyDescent="0.25">
      <c r="A44" s="79" t="s">
        <v>164</v>
      </c>
      <c r="B44" s="52" t="s">
        <v>163</v>
      </c>
      <c r="C44" s="500">
        <v>0</v>
      </c>
      <c r="D44" s="500">
        <v>0</v>
      </c>
      <c r="E44" s="501">
        <v>0</v>
      </c>
      <c r="F44" s="501">
        <v>0</v>
      </c>
      <c r="G44" s="501">
        <v>0</v>
      </c>
      <c r="H44" s="501">
        <v>0</v>
      </c>
      <c r="I44" s="501">
        <v>0</v>
      </c>
      <c r="J44" s="501">
        <v>0</v>
      </c>
      <c r="K44" s="501">
        <v>0</v>
      </c>
      <c r="L44" s="501">
        <v>0</v>
      </c>
      <c r="M44" s="501">
        <v>0</v>
      </c>
      <c r="N44" s="501">
        <v>0</v>
      </c>
      <c r="O44" s="501">
        <v>0</v>
      </c>
      <c r="P44" s="501">
        <v>0</v>
      </c>
      <c r="Q44" s="501">
        <v>0</v>
      </c>
      <c r="R44" s="501">
        <v>0</v>
      </c>
      <c r="S44" s="501">
        <v>0</v>
      </c>
      <c r="T44" s="501">
        <v>0</v>
      </c>
      <c r="U44" s="501">
        <v>0</v>
      </c>
      <c r="V44" s="501">
        <v>0</v>
      </c>
      <c r="W44" s="501">
        <v>0</v>
      </c>
      <c r="X44" s="501">
        <v>0</v>
      </c>
      <c r="Y44" s="501">
        <v>0</v>
      </c>
      <c r="Z44" s="501">
        <v>0</v>
      </c>
      <c r="AA44" s="501">
        <v>0</v>
      </c>
      <c r="AB44" s="500">
        <f t="shared" si="1"/>
        <v>0</v>
      </c>
      <c r="AC44" s="500">
        <v>0</v>
      </c>
    </row>
    <row r="45" spans="1:29" x14ac:dyDescent="0.25">
      <c r="A45" s="79" t="s">
        <v>162</v>
      </c>
      <c r="B45" s="52" t="s">
        <v>161</v>
      </c>
      <c r="C45" s="500">
        <v>0</v>
      </c>
      <c r="D45" s="500">
        <v>0</v>
      </c>
      <c r="E45" s="501">
        <v>0</v>
      </c>
      <c r="F45" s="501">
        <v>0</v>
      </c>
      <c r="G45" s="501">
        <v>0</v>
      </c>
      <c r="H45" s="501">
        <v>0</v>
      </c>
      <c r="I45" s="501">
        <v>0</v>
      </c>
      <c r="J45" s="501">
        <v>0.4</v>
      </c>
      <c r="K45" s="501">
        <v>0.4</v>
      </c>
      <c r="L45" s="501">
        <v>0</v>
      </c>
      <c r="M45" s="501">
        <v>0</v>
      </c>
      <c r="N45" s="501">
        <v>0</v>
      </c>
      <c r="O45" s="501">
        <v>0</v>
      </c>
      <c r="P45" s="501">
        <v>0</v>
      </c>
      <c r="Q45" s="501">
        <v>0</v>
      </c>
      <c r="R45" s="501">
        <v>0</v>
      </c>
      <c r="S45" s="501">
        <v>0</v>
      </c>
      <c r="T45" s="501">
        <v>0</v>
      </c>
      <c r="U45" s="501">
        <v>0</v>
      </c>
      <c r="V45" s="501">
        <v>0</v>
      </c>
      <c r="W45" s="501">
        <v>0</v>
      </c>
      <c r="X45" s="501">
        <v>0</v>
      </c>
      <c r="Y45" s="501">
        <v>0</v>
      </c>
      <c r="Z45" s="501">
        <v>0</v>
      </c>
      <c r="AA45" s="501">
        <v>0</v>
      </c>
      <c r="AB45" s="500">
        <f t="shared" si="1"/>
        <v>0</v>
      </c>
      <c r="AC45" s="500">
        <v>0</v>
      </c>
    </row>
    <row r="46" spans="1:29" x14ac:dyDescent="0.25">
      <c r="A46" s="79" t="s">
        <v>160</v>
      </c>
      <c r="B46" s="52" t="s">
        <v>159</v>
      </c>
      <c r="C46" s="500">
        <v>0</v>
      </c>
      <c r="D46" s="500">
        <v>0</v>
      </c>
      <c r="E46" s="501">
        <v>0</v>
      </c>
      <c r="F46" s="501">
        <v>0</v>
      </c>
      <c r="G46" s="501">
        <v>0</v>
      </c>
      <c r="H46" s="501">
        <v>0</v>
      </c>
      <c r="I46" s="501">
        <v>0</v>
      </c>
      <c r="J46" s="501">
        <v>0</v>
      </c>
      <c r="K46" s="501">
        <v>0</v>
      </c>
      <c r="L46" s="501">
        <v>0</v>
      </c>
      <c r="M46" s="501">
        <v>0</v>
      </c>
      <c r="N46" s="501">
        <v>0</v>
      </c>
      <c r="O46" s="501">
        <v>0</v>
      </c>
      <c r="P46" s="501">
        <v>0</v>
      </c>
      <c r="Q46" s="501">
        <v>0</v>
      </c>
      <c r="R46" s="501">
        <v>0</v>
      </c>
      <c r="S46" s="501">
        <v>0</v>
      </c>
      <c r="T46" s="501">
        <v>0</v>
      </c>
      <c r="U46" s="501">
        <v>0</v>
      </c>
      <c r="V46" s="501">
        <v>0</v>
      </c>
      <c r="W46" s="501">
        <v>0</v>
      </c>
      <c r="X46" s="501">
        <v>0</v>
      </c>
      <c r="Y46" s="501">
        <v>0</v>
      </c>
      <c r="Z46" s="501">
        <v>0</v>
      </c>
      <c r="AA46" s="501">
        <v>0</v>
      </c>
      <c r="AB46" s="500">
        <f t="shared" si="1"/>
        <v>0</v>
      </c>
      <c r="AC46" s="500">
        <v>0</v>
      </c>
    </row>
    <row r="47" spans="1:29" ht="31.5" x14ac:dyDescent="0.25">
      <c r="A47" s="79" t="s">
        <v>158</v>
      </c>
      <c r="B47" s="52" t="s">
        <v>157</v>
      </c>
      <c r="C47" s="500">
        <v>0</v>
      </c>
      <c r="D47" s="500">
        <v>0</v>
      </c>
      <c r="E47" s="501">
        <v>0</v>
      </c>
      <c r="F47" s="501">
        <v>0</v>
      </c>
      <c r="G47" s="501">
        <v>0</v>
      </c>
      <c r="H47" s="501">
        <v>0</v>
      </c>
      <c r="I47" s="501">
        <v>0</v>
      </c>
      <c r="J47" s="501">
        <v>0</v>
      </c>
      <c r="K47" s="501">
        <v>0</v>
      </c>
      <c r="L47" s="501">
        <v>0</v>
      </c>
      <c r="M47" s="501">
        <v>0</v>
      </c>
      <c r="N47" s="501">
        <v>0</v>
      </c>
      <c r="O47" s="501">
        <v>0</v>
      </c>
      <c r="P47" s="501">
        <v>0</v>
      </c>
      <c r="Q47" s="501">
        <v>0</v>
      </c>
      <c r="R47" s="501">
        <v>0</v>
      </c>
      <c r="S47" s="501">
        <v>0</v>
      </c>
      <c r="T47" s="501">
        <v>0</v>
      </c>
      <c r="U47" s="501">
        <v>0</v>
      </c>
      <c r="V47" s="501">
        <v>0</v>
      </c>
      <c r="W47" s="501">
        <v>0</v>
      </c>
      <c r="X47" s="501">
        <v>0</v>
      </c>
      <c r="Y47" s="501">
        <v>0</v>
      </c>
      <c r="Z47" s="501">
        <v>0</v>
      </c>
      <c r="AA47" s="501">
        <v>0</v>
      </c>
      <c r="AB47" s="500">
        <f t="shared" si="1"/>
        <v>0</v>
      </c>
      <c r="AC47" s="500">
        <v>0</v>
      </c>
    </row>
    <row r="48" spans="1:29" ht="31.5" x14ac:dyDescent="0.25">
      <c r="A48" s="79" t="s">
        <v>156</v>
      </c>
      <c r="B48" s="52" t="s">
        <v>155</v>
      </c>
      <c r="C48" s="500">
        <v>0</v>
      </c>
      <c r="D48" s="500">
        <v>0</v>
      </c>
      <c r="E48" s="501">
        <v>0</v>
      </c>
      <c r="F48" s="501">
        <v>0</v>
      </c>
      <c r="G48" s="501">
        <v>0</v>
      </c>
      <c r="H48" s="501">
        <v>0</v>
      </c>
      <c r="I48" s="501">
        <v>0</v>
      </c>
      <c r="J48" s="501">
        <v>0</v>
      </c>
      <c r="K48" s="501">
        <v>0</v>
      </c>
      <c r="L48" s="501">
        <v>0</v>
      </c>
      <c r="M48" s="501">
        <v>0</v>
      </c>
      <c r="N48" s="501">
        <v>0</v>
      </c>
      <c r="O48" s="501">
        <v>0</v>
      </c>
      <c r="P48" s="501">
        <v>0</v>
      </c>
      <c r="Q48" s="501">
        <v>0</v>
      </c>
      <c r="R48" s="501">
        <v>0</v>
      </c>
      <c r="S48" s="501">
        <v>0</v>
      </c>
      <c r="T48" s="501">
        <v>0</v>
      </c>
      <c r="U48" s="501">
        <v>0</v>
      </c>
      <c r="V48" s="501">
        <v>0</v>
      </c>
      <c r="W48" s="501">
        <v>0</v>
      </c>
      <c r="X48" s="501">
        <v>0</v>
      </c>
      <c r="Y48" s="501">
        <v>0</v>
      </c>
      <c r="Z48" s="501">
        <v>0</v>
      </c>
      <c r="AA48" s="501">
        <v>0</v>
      </c>
      <c r="AB48" s="500">
        <f t="shared" si="1"/>
        <v>0</v>
      </c>
      <c r="AC48" s="500">
        <v>0</v>
      </c>
    </row>
    <row r="49" spans="1:29" x14ac:dyDescent="0.25">
      <c r="A49" s="79" t="s">
        <v>154</v>
      </c>
      <c r="B49" s="52" t="s">
        <v>153</v>
      </c>
      <c r="C49" s="500">
        <v>0</v>
      </c>
      <c r="D49" s="500">
        <v>0</v>
      </c>
      <c r="E49" s="501">
        <v>0</v>
      </c>
      <c r="F49" s="501">
        <v>0</v>
      </c>
      <c r="G49" s="501">
        <v>0</v>
      </c>
      <c r="H49" s="501">
        <v>0</v>
      </c>
      <c r="I49" s="501">
        <v>0</v>
      </c>
      <c r="J49" s="501">
        <v>0.56500000000000006</v>
      </c>
      <c r="K49" s="501">
        <v>0.56500000000000006</v>
      </c>
      <c r="L49" s="501">
        <v>0</v>
      </c>
      <c r="M49" s="501">
        <v>0</v>
      </c>
      <c r="N49" s="501">
        <v>0</v>
      </c>
      <c r="O49" s="501">
        <v>0</v>
      </c>
      <c r="P49" s="501">
        <v>0</v>
      </c>
      <c r="Q49" s="501">
        <v>0</v>
      </c>
      <c r="R49" s="501">
        <v>0</v>
      </c>
      <c r="S49" s="501">
        <v>0</v>
      </c>
      <c r="T49" s="501">
        <v>0</v>
      </c>
      <c r="U49" s="501">
        <v>0</v>
      </c>
      <c r="V49" s="501">
        <v>0</v>
      </c>
      <c r="W49" s="501">
        <v>0</v>
      </c>
      <c r="X49" s="501">
        <v>0</v>
      </c>
      <c r="Y49" s="501">
        <v>0</v>
      </c>
      <c r="Z49" s="501">
        <v>0</v>
      </c>
      <c r="AA49" s="501">
        <v>0</v>
      </c>
      <c r="AB49" s="500">
        <f t="shared" si="1"/>
        <v>0</v>
      </c>
      <c r="AC49" s="500">
        <v>0</v>
      </c>
    </row>
    <row r="50" spans="1:29" ht="18.75" x14ac:dyDescent="0.25">
      <c r="A50" s="79" t="s">
        <v>152</v>
      </c>
      <c r="B50" s="78" t="s">
        <v>151</v>
      </c>
      <c r="C50" s="500">
        <v>0</v>
      </c>
      <c r="D50" s="500">
        <v>0</v>
      </c>
      <c r="E50" s="501">
        <v>0</v>
      </c>
      <c r="F50" s="501">
        <v>0</v>
      </c>
      <c r="G50" s="501">
        <v>0</v>
      </c>
      <c r="H50" s="501">
        <v>0</v>
      </c>
      <c r="I50" s="501">
        <v>0</v>
      </c>
      <c r="J50" s="501">
        <v>0</v>
      </c>
      <c r="K50" s="501">
        <v>0</v>
      </c>
      <c r="L50" s="501">
        <v>0</v>
      </c>
      <c r="M50" s="501">
        <v>0</v>
      </c>
      <c r="N50" s="501">
        <v>0</v>
      </c>
      <c r="O50" s="501">
        <v>0</v>
      </c>
      <c r="P50" s="501">
        <v>0</v>
      </c>
      <c r="Q50" s="501">
        <v>0</v>
      </c>
      <c r="R50" s="501">
        <v>0</v>
      </c>
      <c r="S50" s="501">
        <v>0</v>
      </c>
      <c r="T50" s="501">
        <v>0</v>
      </c>
      <c r="U50" s="501">
        <v>0</v>
      </c>
      <c r="V50" s="501">
        <v>0</v>
      </c>
      <c r="W50" s="501">
        <v>0</v>
      </c>
      <c r="X50" s="501">
        <v>0</v>
      </c>
      <c r="Y50" s="501">
        <v>0</v>
      </c>
      <c r="Z50" s="501">
        <v>0</v>
      </c>
      <c r="AA50" s="501">
        <v>0</v>
      </c>
      <c r="AB50" s="500">
        <f t="shared" si="1"/>
        <v>0</v>
      </c>
      <c r="AC50" s="500">
        <v>0</v>
      </c>
    </row>
    <row r="51" spans="1:29" ht="35.25" customHeight="1" x14ac:dyDescent="0.25">
      <c r="A51" s="82" t="s">
        <v>60</v>
      </c>
      <c r="B51" s="81" t="s">
        <v>150</v>
      </c>
      <c r="C51" s="500">
        <v>0</v>
      </c>
      <c r="D51" s="500">
        <v>0</v>
      </c>
      <c r="E51" s="500">
        <v>0</v>
      </c>
      <c r="F51" s="500">
        <v>0</v>
      </c>
      <c r="G51" s="500">
        <v>0</v>
      </c>
      <c r="H51" s="500">
        <v>0</v>
      </c>
      <c r="I51" s="500">
        <v>0</v>
      </c>
      <c r="J51" s="500">
        <v>0</v>
      </c>
      <c r="K51" s="500">
        <v>0</v>
      </c>
      <c r="L51" s="500">
        <v>0</v>
      </c>
      <c r="M51" s="500">
        <v>0</v>
      </c>
      <c r="N51" s="500">
        <v>0</v>
      </c>
      <c r="O51" s="500">
        <v>0</v>
      </c>
      <c r="P51" s="500">
        <v>0</v>
      </c>
      <c r="Q51" s="500">
        <v>0</v>
      </c>
      <c r="R51" s="500">
        <v>0</v>
      </c>
      <c r="S51" s="500">
        <v>0</v>
      </c>
      <c r="T51" s="500">
        <v>0</v>
      </c>
      <c r="U51" s="500">
        <v>0</v>
      </c>
      <c r="V51" s="500">
        <v>0</v>
      </c>
      <c r="W51" s="500">
        <v>0</v>
      </c>
      <c r="X51" s="500">
        <v>0</v>
      </c>
      <c r="Y51" s="500">
        <v>0</v>
      </c>
      <c r="Z51" s="500">
        <v>0</v>
      </c>
      <c r="AA51" s="500">
        <v>0</v>
      </c>
      <c r="AB51" s="500">
        <f t="shared" si="1"/>
        <v>0</v>
      </c>
      <c r="AC51" s="500">
        <v>0</v>
      </c>
    </row>
    <row r="52" spans="1:29" x14ac:dyDescent="0.25">
      <c r="A52" s="79" t="s">
        <v>149</v>
      </c>
      <c r="B52" s="52" t="s">
        <v>148</v>
      </c>
      <c r="C52" s="500">
        <v>0</v>
      </c>
      <c r="D52" s="500">
        <v>0</v>
      </c>
      <c r="E52" s="501">
        <v>0</v>
      </c>
      <c r="F52" s="501">
        <v>0</v>
      </c>
      <c r="G52" s="501">
        <v>0</v>
      </c>
      <c r="H52" s="501">
        <v>0</v>
      </c>
      <c r="I52" s="501">
        <v>0</v>
      </c>
      <c r="J52" s="501">
        <v>7.0018450000000003</v>
      </c>
      <c r="K52" s="501">
        <v>7.0018450000000003</v>
      </c>
      <c r="L52" s="501">
        <v>0</v>
      </c>
      <c r="M52" s="501">
        <v>0</v>
      </c>
      <c r="N52" s="501">
        <v>0</v>
      </c>
      <c r="O52" s="501">
        <v>0</v>
      </c>
      <c r="P52" s="501">
        <v>0</v>
      </c>
      <c r="Q52" s="501">
        <v>0</v>
      </c>
      <c r="R52" s="501">
        <v>0</v>
      </c>
      <c r="S52" s="501">
        <v>0</v>
      </c>
      <c r="T52" s="501">
        <v>0</v>
      </c>
      <c r="U52" s="501">
        <v>0</v>
      </c>
      <c r="V52" s="501">
        <v>0</v>
      </c>
      <c r="W52" s="501">
        <v>0</v>
      </c>
      <c r="X52" s="501">
        <v>0</v>
      </c>
      <c r="Y52" s="501">
        <v>0</v>
      </c>
      <c r="Z52" s="501">
        <v>0</v>
      </c>
      <c r="AA52" s="501">
        <v>0</v>
      </c>
      <c r="AB52" s="500">
        <f t="shared" si="1"/>
        <v>0</v>
      </c>
      <c r="AC52" s="500">
        <v>0</v>
      </c>
    </row>
    <row r="53" spans="1:29" x14ac:dyDescent="0.25">
      <c r="A53" s="79" t="s">
        <v>147</v>
      </c>
      <c r="B53" s="52" t="s">
        <v>141</v>
      </c>
      <c r="C53" s="500">
        <v>0</v>
      </c>
      <c r="D53" s="500">
        <v>0</v>
      </c>
      <c r="E53" s="501">
        <v>0</v>
      </c>
      <c r="F53" s="501">
        <v>0</v>
      </c>
      <c r="G53" s="501">
        <v>0</v>
      </c>
      <c r="H53" s="501">
        <v>0</v>
      </c>
      <c r="I53" s="501">
        <v>0</v>
      </c>
      <c r="J53" s="501">
        <v>0</v>
      </c>
      <c r="K53" s="501">
        <v>0</v>
      </c>
      <c r="L53" s="501">
        <v>0</v>
      </c>
      <c r="M53" s="501">
        <v>0</v>
      </c>
      <c r="N53" s="501">
        <v>0</v>
      </c>
      <c r="O53" s="501">
        <v>0</v>
      </c>
      <c r="P53" s="501">
        <v>0</v>
      </c>
      <c r="Q53" s="501">
        <v>0</v>
      </c>
      <c r="R53" s="501">
        <v>0</v>
      </c>
      <c r="S53" s="501">
        <v>0</v>
      </c>
      <c r="T53" s="501">
        <v>0</v>
      </c>
      <c r="U53" s="501">
        <v>0</v>
      </c>
      <c r="V53" s="501">
        <v>0</v>
      </c>
      <c r="W53" s="501">
        <v>0</v>
      </c>
      <c r="X53" s="501">
        <v>0</v>
      </c>
      <c r="Y53" s="501">
        <v>0</v>
      </c>
      <c r="Z53" s="501">
        <v>0</v>
      </c>
      <c r="AA53" s="501">
        <v>0</v>
      </c>
      <c r="AB53" s="500">
        <f t="shared" si="1"/>
        <v>0</v>
      </c>
      <c r="AC53" s="500">
        <v>0</v>
      </c>
    </row>
    <row r="54" spans="1:29" x14ac:dyDescent="0.25">
      <c r="A54" s="79" t="s">
        <v>146</v>
      </c>
      <c r="B54" s="78" t="s">
        <v>140</v>
      </c>
      <c r="C54" s="500">
        <v>0</v>
      </c>
      <c r="D54" s="500">
        <v>0</v>
      </c>
      <c r="E54" s="501">
        <v>0</v>
      </c>
      <c r="F54" s="501">
        <v>0</v>
      </c>
      <c r="G54" s="501">
        <v>0</v>
      </c>
      <c r="H54" s="501">
        <v>0</v>
      </c>
      <c r="I54" s="501">
        <v>0</v>
      </c>
      <c r="J54" s="501">
        <v>0.4</v>
      </c>
      <c r="K54" s="501">
        <v>0.4</v>
      </c>
      <c r="L54" s="501">
        <v>0</v>
      </c>
      <c r="M54" s="501">
        <v>0</v>
      </c>
      <c r="N54" s="501">
        <v>0</v>
      </c>
      <c r="O54" s="501">
        <v>0</v>
      </c>
      <c r="P54" s="501">
        <v>0</v>
      </c>
      <c r="Q54" s="501">
        <v>0</v>
      </c>
      <c r="R54" s="501">
        <v>0</v>
      </c>
      <c r="S54" s="501">
        <v>0</v>
      </c>
      <c r="T54" s="501">
        <v>0</v>
      </c>
      <c r="U54" s="501">
        <v>0</v>
      </c>
      <c r="V54" s="501">
        <v>0</v>
      </c>
      <c r="W54" s="501">
        <v>0</v>
      </c>
      <c r="X54" s="501">
        <v>0</v>
      </c>
      <c r="Y54" s="501">
        <v>0</v>
      </c>
      <c r="Z54" s="501">
        <v>0</v>
      </c>
      <c r="AA54" s="501">
        <v>0</v>
      </c>
      <c r="AB54" s="500">
        <f t="shared" si="1"/>
        <v>0</v>
      </c>
      <c r="AC54" s="500">
        <v>0</v>
      </c>
    </row>
    <row r="55" spans="1:29" x14ac:dyDescent="0.25">
      <c r="A55" s="79" t="s">
        <v>145</v>
      </c>
      <c r="B55" s="78" t="s">
        <v>139</v>
      </c>
      <c r="C55" s="500">
        <v>0</v>
      </c>
      <c r="D55" s="500">
        <v>0</v>
      </c>
      <c r="E55" s="501">
        <v>0</v>
      </c>
      <c r="F55" s="501">
        <v>0</v>
      </c>
      <c r="G55" s="501">
        <v>0</v>
      </c>
      <c r="H55" s="501">
        <v>0</v>
      </c>
      <c r="I55" s="501">
        <v>0</v>
      </c>
      <c r="J55" s="501">
        <v>0</v>
      </c>
      <c r="K55" s="501">
        <v>0</v>
      </c>
      <c r="L55" s="501">
        <v>0</v>
      </c>
      <c r="M55" s="501">
        <v>0</v>
      </c>
      <c r="N55" s="501">
        <v>0</v>
      </c>
      <c r="O55" s="501">
        <v>0</v>
      </c>
      <c r="P55" s="501">
        <v>0</v>
      </c>
      <c r="Q55" s="501">
        <v>0</v>
      </c>
      <c r="R55" s="501">
        <v>0</v>
      </c>
      <c r="S55" s="501">
        <v>0</v>
      </c>
      <c r="T55" s="501">
        <v>0</v>
      </c>
      <c r="U55" s="501">
        <v>0</v>
      </c>
      <c r="V55" s="501">
        <v>0</v>
      </c>
      <c r="W55" s="501">
        <v>0</v>
      </c>
      <c r="X55" s="501">
        <v>0</v>
      </c>
      <c r="Y55" s="501">
        <v>0</v>
      </c>
      <c r="Z55" s="501">
        <v>0</v>
      </c>
      <c r="AA55" s="501">
        <v>0</v>
      </c>
      <c r="AB55" s="500">
        <f t="shared" si="1"/>
        <v>0</v>
      </c>
      <c r="AC55" s="500">
        <v>0</v>
      </c>
    </row>
    <row r="56" spans="1:29" x14ac:dyDescent="0.25">
      <c r="A56" s="79" t="s">
        <v>144</v>
      </c>
      <c r="B56" s="78" t="s">
        <v>138</v>
      </c>
      <c r="C56" s="500">
        <v>0</v>
      </c>
      <c r="D56" s="500">
        <v>0</v>
      </c>
      <c r="E56" s="501">
        <v>0</v>
      </c>
      <c r="F56" s="501">
        <v>0</v>
      </c>
      <c r="G56" s="501">
        <v>0</v>
      </c>
      <c r="H56" s="501">
        <v>0</v>
      </c>
      <c r="I56" s="501">
        <v>0</v>
      </c>
      <c r="J56" s="501">
        <v>0.56500000000000006</v>
      </c>
      <c r="K56" s="501">
        <v>0.56500000000000006</v>
      </c>
      <c r="L56" s="501">
        <v>0</v>
      </c>
      <c r="M56" s="501">
        <v>0</v>
      </c>
      <c r="N56" s="501">
        <v>0</v>
      </c>
      <c r="O56" s="501">
        <v>0</v>
      </c>
      <c r="P56" s="501">
        <v>0</v>
      </c>
      <c r="Q56" s="501">
        <v>0</v>
      </c>
      <c r="R56" s="501">
        <v>0</v>
      </c>
      <c r="S56" s="501">
        <v>0</v>
      </c>
      <c r="T56" s="501">
        <v>0</v>
      </c>
      <c r="U56" s="501">
        <v>0</v>
      </c>
      <c r="V56" s="501">
        <v>0</v>
      </c>
      <c r="W56" s="501">
        <v>0</v>
      </c>
      <c r="X56" s="501">
        <v>0</v>
      </c>
      <c r="Y56" s="501">
        <v>0</v>
      </c>
      <c r="Z56" s="501">
        <v>0</v>
      </c>
      <c r="AA56" s="501">
        <v>0</v>
      </c>
      <c r="AB56" s="500">
        <f t="shared" si="1"/>
        <v>0</v>
      </c>
      <c r="AC56" s="500">
        <v>0</v>
      </c>
    </row>
    <row r="57" spans="1:29" ht="18.75" x14ac:dyDescent="0.25">
      <c r="A57" s="79" t="s">
        <v>143</v>
      </c>
      <c r="B57" s="78" t="s">
        <v>137</v>
      </c>
      <c r="C57" s="500">
        <v>0</v>
      </c>
      <c r="D57" s="500">
        <v>0</v>
      </c>
      <c r="E57" s="501">
        <v>0</v>
      </c>
      <c r="F57" s="501">
        <v>0</v>
      </c>
      <c r="G57" s="501">
        <v>0</v>
      </c>
      <c r="H57" s="501">
        <v>0</v>
      </c>
      <c r="I57" s="501">
        <v>0</v>
      </c>
      <c r="J57" s="501">
        <v>0</v>
      </c>
      <c r="K57" s="501">
        <v>0</v>
      </c>
      <c r="L57" s="501">
        <v>0</v>
      </c>
      <c r="M57" s="501">
        <v>0</v>
      </c>
      <c r="N57" s="501">
        <v>0</v>
      </c>
      <c r="O57" s="501">
        <v>0</v>
      </c>
      <c r="P57" s="501">
        <v>0</v>
      </c>
      <c r="Q57" s="501">
        <v>0</v>
      </c>
      <c r="R57" s="501">
        <v>0</v>
      </c>
      <c r="S57" s="501">
        <v>0</v>
      </c>
      <c r="T57" s="501">
        <v>0</v>
      </c>
      <c r="U57" s="501">
        <v>0</v>
      </c>
      <c r="V57" s="501">
        <v>0</v>
      </c>
      <c r="W57" s="501">
        <v>0</v>
      </c>
      <c r="X57" s="501">
        <v>0</v>
      </c>
      <c r="Y57" s="501">
        <v>0</v>
      </c>
      <c r="Z57" s="501">
        <v>0</v>
      </c>
      <c r="AA57" s="501">
        <v>0</v>
      </c>
      <c r="AB57" s="500">
        <f t="shared" si="1"/>
        <v>0</v>
      </c>
      <c r="AC57" s="500">
        <v>0</v>
      </c>
    </row>
    <row r="58" spans="1:29" ht="36.75" customHeight="1" x14ac:dyDescent="0.25">
      <c r="A58" s="82" t="s">
        <v>59</v>
      </c>
      <c r="B58" s="103" t="s">
        <v>242</v>
      </c>
      <c r="C58" s="500">
        <v>0</v>
      </c>
      <c r="D58" s="500">
        <v>0</v>
      </c>
      <c r="E58" s="500">
        <v>0</v>
      </c>
      <c r="F58" s="500">
        <v>0</v>
      </c>
      <c r="G58" s="500">
        <v>0</v>
      </c>
      <c r="H58" s="500">
        <v>0</v>
      </c>
      <c r="I58" s="500">
        <v>0</v>
      </c>
      <c r="J58" s="500">
        <v>0</v>
      </c>
      <c r="K58" s="500">
        <v>0</v>
      </c>
      <c r="L58" s="500">
        <v>0</v>
      </c>
      <c r="M58" s="500">
        <v>0</v>
      </c>
      <c r="N58" s="500">
        <v>0</v>
      </c>
      <c r="O58" s="500">
        <v>0</v>
      </c>
      <c r="P58" s="500">
        <v>0</v>
      </c>
      <c r="Q58" s="500">
        <v>0</v>
      </c>
      <c r="R58" s="500">
        <v>0</v>
      </c>
      <c r="S58" s="500">
        <v>0</v>
      </c>
      <c r="T58" s="500">
        <v>0</v>
      </c>
      <c r="U58" s="500">
        <v>0</v>
      </c>
      <c r="V58" s="500">
        <v>0</v>
      </c>
      <c r="W58" s="500">
        <v>0</v>
      </c>
      <c r="X58" s="500">
        <v>0</v>
      </c>
      <c r="Y58" s="500">
        <v>0</v>
      </c>
      <c r="Z58" s="500">
        <v>0</v>
      </c>
      <c r="AA58" s="500">
        <v>0</v>
      </c>
      <c r="AB58" s="500">
        <f t="shared" si="1"/>
        <v>0</v>
      </c>
      <c r="AC58" s="500">
        <v>0</v>
      </c>
    </row>
    <row r="59" spans="1:29" x14ac:dyDescent="0.25">
      <c r="A59" s="82" t="s">
        <v>57</v>
      </c>
      <c r="B59" s="81" t="s">
        <v>142</v>
      </c>
      <c r="C59" s="500">
        <v>0</v>
      </c>
      <c r="D59" s="500">
        <v>0</v>
      </c>
      <c r="E59" s="500">
        <v>0</v>
      </c>
      <c r="F59" s="500">
        <v>0</v>
      </c>
      <c r="G59" s="500">
        <v>0</v>
      </c>
      <c r="H59" s="500">
        <v>0</v>
      </c>
      <c r="I59" s="500">
        <v>0</v>
      </c>
      <c r="J59" s="500">
        <v>0</v>
      </c>
      <c r="K59" s="500">
        <v>0</v>
      </c>
      <c r="L59" s="500">
        <v>0</v>
      </c>
      <c r="M59" s="500">
        <v>0</v>
      </c>
      <c r="N59" s="500">
        <v>0</v>
      </c>
      <c r="O59" s="500">
        <v>0</v>
      </c>
      <c r="P59" s="500">
        <v>0</v>
      </c>
      <c r="Q59" s="500">
        <v>0</v>
      </c>
      <c r="R59" s="500">
        <v>0</v>
      </c>
      <c r="S59" s="500">
        <v>0</v>
      </c>
      <c r="T59" s="500">
        <v>0</v>
      </c>
      <c r="U59" s="500">
        <v>0</v>
      </c>
      <c r="V59" s="500">
        <v>0</v>
      </c>
      <c r="W59" s="500">
        <v>0</v>
      </c>
      <c r="X59" s="500">
        <v>0</v>
      </c>
      <c r="Y59" s="500">
        <v>0</v>
      </c>
      <c r="Z59" s="500">
        <v>0</v>
      </c>
      <c r="AA59" s="500">
        <v>0</v>
      </c>
      <c r="AB59" s="500">
        <f t="shared" si="1"/>
        <v>0</v>
      </c>
      <c r="AC59" s="500">
        <v>0</v>
      </c>
    </row>
    <row r="60" spans="1:29" x14ac:dyDescent="0.25">
      <c r="A60" s="79" t="s">
        <v>236</v>
      </c>
      <c r="B60" s="80" t="s">
        <v>163</v>
      </c>
      <c r="C60" s="500">
        <v>0</v>
      </c>
      <c r="D60" s="500">
        <v>0</v>
      </c>
      <c r="E60" s="501">
        <v>0</v>
      </c>
      <c r="F60" s="501">
        <v>0</v>
      </c>
      <c r="G60" s="501">
        <v>0</v>
      </c>
      <c r="H60" s="501">
        <v>0</v>
      </c>
      <c r="I60" s="501">
        <v>0</v>
      </c>
      <c r="J60" s="501">
        <v>0</v>
      </c>
      <c r="K60" s="501">
        <v>0</v>
      </c>
      <c r="L60" s="501">
        <v>0</v>
      </c>
      <c r="M60" s="501">
        <v>0</v>
      </c>
      <c r="N60" s="501">
        <v>0</v>
      </c>
      <c r="O60" s="501">
        <v>0</v>
      </c>
      <c r="P60" s="501">
        <v>0</v>
      </c>
      <c r="Q60" s="501">
        <v>0</v>
      </c>
      <c r="R60" s="501">
        <v>0</v>
      </c>
      <c r="S60" s="501">
        <v>0</v>
      </c>
      <c r="T60" s="501">
        <v>0</v>
      </c>
      <c r="U60" s="501">
        <v>0</v>
      </c>
      <c r="V60" s="501">
        <v>0</v>
      </c>
      <c r="W60" s="501">
        <v>0</v>
      </c>
      <c r="X60" s="501">
        <v>0</v>
      </c>
      <c r="Y60" s="501">
        <v>0</v>
      </c>
      <c r="Z60" s="501">
        <v>0</v>
      </c>
      <c r="AA60" s="501">
        <v>0</v>
      </c>
      <c r="AB60" s="500">
        <f t="shared" si="1"/>
        <v>0</v>
      </c>
      <c r="AC60" s="500">
        <v>0</v>
      </c>
    </row>
    <row r="61" spans="1:29" x14ac:dyDescent="0.25">
      <c r="A61" s="79" t="s">
        <v>237</v>
      </c>
      <c r="B61" s="80" t="s">
        <v>161</v>
      </c>
      <c r="C61" s="500">
        <v>0</v>
      </c>
      <c r="D61" s="500">
        <v>0</v>
      </c>
      <c r="E61" s="501">
        <v>0</v>
      </c>
      <c r="F61" s="501">
        <v>0</v>
      </c>
      <c r="G61" s="501">
        <v>0</v>
      </c>
      <c r="H61" s="501">
        <v>0</v>
      </c>
      <c r="I61" s="501">
        <v>0</v>
      </c>
      <c r="J61" s="501">
        <v>0</v>
      </c>
      <c r="K61" s="501">
        <v>0</v>
      </c>
      <c r="L61" s="501">
        <v>0</v>
      </c>
      <c r="M61" s="501">
        <v>0</v>
      </c>
      <c r="N61" s="501">
        <v>0</v>
      </c>
      <c r="O61" s="501">
        <v>0</v>
      </c>
      <c r="P61" s="501">
        <v>0</v>
      </c>
      <c r="Q61" s="501">
        <v>0</v>
      </c>
      <c r="R61" s="501">
        <v>0</v>
      </c>
      <c r="S61" s="501">
        <v>0</v>
      </c>
      <c r="T61" s="501">
        <v>0</v>
      </c>
      <c r="U61" s="501">
        <v>0</v>
      </c>
      <c r="V61" s="501">
        <v>0</v>
      </c>
      <c r="W61" s="501">
        <v>0</v>
      </c>
      <c r="X61" s="501">
        <v>0</v>
      </c>
      <c r="Y61" s="501">
        <v>0</v>
      </c>
      <c r="Z61" s="501">
        <v>0</v>
      </c>
      <c r="AA61" s="501">
        <v>0</v>
      </c>
      <c r="AB61" s="500">
        <f t="shared" si="1"/>
        <v>0</v>
      </c>
      <c r="AC61" s="500">
        <v>0</v>
      </c>
    </row>
    <row r="62" spans="1:29" x14ac:dyDescent="0.25">
      <c r="A62" s="79" t="s">
        <v>238</v>
      </c>
      <c r="B62" s="80" t="s">
        <v>159</v>
      </c>
      <c r="C62" s="500">
        <v>0</v>
      </c>
      <c r="D62" s="500">
        <v>0</v>
      </c>
      <c r="E62" s="501">
        <v>0</v>
      </c>
      <c r="F62" s="501">
        <v>0</v>
      </c>
      <c r="G62" s="501">
        <v>0</v>
      </c>
      <c r="H62" s="501">
        <v>0</v>
      </c>
      <c r="I62" s="501">
        <v>0</v>
      </c>
      <c r="J62" s="501">
        <v>0</v>
      </c>
      <c r="K62" s="501">
        <v>0</v>
      </c>
      <c r="L62" s="501">
        <v>0</v>
      </c>
      <c r="M62" s="501">
        <v>0</v>
      </c>
      <c r="N62" s="501">
        <v>0</v>
      </c>
      <c r="O62" s="501">
        <v>0</v>
      </c>
      <c r="P62" s="501">
        <v>0</v>
      </c>
      <c r="Q62" s="501">
        <v>0</v>
      </c>
      <c r="R62" s="501">
        <v>0</v>
      </c>
      <c r="S62" s="501">
        <v>0</v>
      </c>
      <c r="T62" s="501">
        <v>0</v>
      </c>
      <c r="U62" s="501">
        <v>0</v>
      </c>
      <c r="V62" s="501">
        <v>0</v>
      </c>
      <c r="W62" s="501">
        <v>0</v>
      </c>
      <c r="X62" s="501">
        <v>0</v>
      </c>
      <c r="Y62" s="501">
        <v>0</v>
      </c>
      <c r="Z62" s="501">
        <v>0</v>
      </c>
      <c r="AA62" s="501">
        <v>0</v>
      </c>
      <c r="AB62" s="500">
        <f t="shared" si="1"/>
        <v>0</v>
      </c>
      <c r="AC62" s="500">
        <v>0</v>
      </c>
    </row>
    <row r="63" spans="1:29" x14ac:dyDescent="0.25">
      <c r="A63" s="79" t="s">
        <v>239</v>
      </c>
      <c r="B63" s="80" t="s">
        <v>241</v>
      </c>
      <c r="C63" s="500">
        <v>0</v>
      </c>
      <c r="D63" s="500">
        <v>0</v>
      </c>
      <c r="E63" s="501">
        <v>0</v>
      </c>
      <c r="F63" s="501">
        <v>0</v>
      </c>
      <c r="G63" s="501">
        <v>0</v>
      </c>
      <c r="H63" s="501">
        <v>0</v>
      </c>
      <c r="I63" s="501">
        <v>0</v>
      </c>
      <c r="J63" s="501">
        <v>0</v>
      </c>
      <c r="K63" s="501">
        <v>0</v>
      </c>
      <c r="L63" s="501">
        <v>0</v>
      </c>
      <c r="M63" s="501">
        <v>0</v>
      </c>
      <c r="N63" s="501">
        <v>0</v>
      </c>
      <c r="O63" s="501">
        <v>0</v>
      </c>
      <c r="P63" s="501">
        <v>0</v>
      </c>
      <c r="Q63" s="501">
        <v>0</v>
      </c>
      <c r="R63" s="501">
        <v>0</v>
      </c>
      <c r="S63" s="501">
        <v>0</v>
      </c>
      <c r="T63" s="501">
        <v>0</v>
      </c>
      <c r="U63" s="501">
        <v>0</v>
      </c>
      <c r="V63" s="501">
        <v>0</v>
      </c>
      <c r="W63" s="501">
        <v>0</v>
      </c>
      <c r="X63" s="501">
        <v>0</v>
      </c>
      <c r="Y63" s="501">
        <v>0</v>
      </c>
      <c r="Z63" s="501">
        <v>0</v>
      </c>
      <c r="AA63" s="501">
        <v>0</v>
      </c>
      <c r="AB63" s="500">
        <f t="shared" si="1"/>
        <v>0</v>
      </c>
      <c r="AC63" s="500">
        <v>0</v>
      </c>
    </row>
    <row r="64" spans="1:29" ht="18.75" x14ac:dyDescent="0.25">
      <c r="A64" s="79" t="s">
        <v>240</v>
      </c>
      <c r="B64" s="78" t="s">
        <v>137</v>
      </c>
      <c r="C64" s="500">
        <v>0</v>
      </c>
      <c r="D64" s="500">
        <v>0</v>
      </c>
      <c r="E64" s="501">
        <v>0</v>
      </c>
      <c r="F64" s="501">
        <v>0</v>
      </c>
      <c r="G64" s="501">
        <v>0</v>
      </c>
      <c r="H64" s="501">
        <v>0</v>
      </c>
      <c r="I64" s="501">
        <v>0</v>
      </c>
      <c r="J64" s="501">
        <v>0</v>
      </c>
      <c r="K64" s="501">
        <v>0</v>
      </c>
      <c r="L64" s="501">
        <v>0</v>
      </c>
      <c r="M64" s="501">
        <v>0</v>
      </c>
      <c r="N64" s="501">
        <v>0</v>
      </c>
      <c r="O64" s="501">
        <v>0</v>
      </c>
      <c r="P64" s="501">
        <v>0</v>
      </c>
      <c r="Q64" s="501">
        <v>0</v>
      </c>
      <c r="R64" s="501">
        <v>0</v>
      </c>
      <c r="S64" s="501">
        <v>0</v>
      </c>
      <c r="T64" s="501">
        <v>0</v>
      </c>
      <c r="U64" s="501">
        <v>0</v>
      </c>
      <c r="V64" s="501">
        <v>0</v>
      </c>
      <c r="W64" s="501">
        <v>0</v>
      </c>
      <c r="X64" s="501">
        <v>0</v>
      </c>
      <c r="Y64" s="501">
        <v>0</v>
      </c>
      <c r="Z64" s="501">
        <v>0</v>
      </c>
      <c r="AA64" s="501">
        <v>0</v>
      </c>
      <c r="AB64" s="500">
        <f t="shared" si="1"/>
        <v>0</v>
      </c>
      <c r="AC64" s="500">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67"/>
      <c r="C66" s="467"/>
      <c r="D66" s="467"/>
      <c r="E66" s="467"/>
      <c r="F66" s="467"/>
      <c r="G66" s="467"/>
      <c r="H66" s="467"/>
      <c r="I66" s="467"/>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68"/>
      <c r="C68" s="468"/>
      <c r="D68" s="468"/>
      <c r="E68" s="468"/>
      <c r="F68" s="468"/>
      <c r="G68" s="468"/>
      <c r="H68" s="468"/>
      <c r="I68" s="468"/>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67"/>
      <c r="C70" s="467"/>
      <c r="D70" s="467"/>
      <c r="E70" s="467"/>
      <c r="F70" s="467"/>
      <c r="G70" s="467"/>
      <c r="H70" s="467"/>
      <c r="I70" s="467"/>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67"/>
      <c r="C72" s="467"/>
      <c r="D72" s="467"/>
      <c r="E72" s="467"/>
      <c r="F72" s="467"/>
      <c r="G72" s="467"/>
      <c r="H72" s="467"/>
      <c r="I72" s="467"/>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68"/>
      <c r="C73" s="468"/>
      <c r="D73" s="468"/>
      <c r="E73" s="468"/>
      <c r="F73" s="468"/>
      <c r="G73" s="468"/>
      <c r="H73" s="468"/>
      <c r="I73" s="468"/>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67"/>
      <c r="C74" s="467"/>
      <c r="D74" s="467"/>
      <c r="E74" s="467"/>
      <c r="F74" s="467"/>
      <c r="G74" s="467"/>
      <c r="H74" s="467"/>
      <c r="I74" s="467"/>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65"/>
      <c r="C75" s="465"/>
      <c r="D75" s="465"/>
      <c r="E75" s="465"/>
      <c r="F75" s="465"/>
      <c r="G75" s="465"/>
      <c r="H75" s="465"/>
      <c r="I75" s="465"/>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66"/>
      <c r="C77" s="466"/>
      <c r="D77" s="466"/>
      <c r="E77" s="466"/>
      <c r="F77" s="466"/>
      <c r="G77" s="466"/>
      <c r="H77" s="466"/>
      <c r="I77" s="466"/>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T20:W20"/>
    <mergeCell ref="T21:U21"/>
    <mergeCell ref="V21:W21"/>
    <mergeCell ref="X20:AA20"/>
    <mergeCell ref="X21:Y21"/>
    <mergeCell ref="Z21:AA21"/>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C24:AC64">
    <cfRule type="cellIs" dxfId="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84" t="str">
        <f>'1. паспорт местоположение'!A5:C5</f>
        <v>Год раскрытия информации: 2016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384"/>
      <c r="AK5" s="384"/>
      <c r="AL5" s="384"/>
      <c r="AM5" s="384"/>
      <c r="AN5" s="384"/>
      <c r="AO5" s="384"/>
      <c r="AP5" s="384"/>
      <c r="AQ5" s="384"/>
      <c r="AR5" s="384"/>
      <c r="AS5" s="384"/>
      <c r="AT5" s="384"/>
      <c r="AU5" s="384"/>
      <c r="AV5" s="384"/>
    </row>
    <row r="6" spans="1:48" ht="18.75" x14ac:dyDescent="0.3">
      <c r="AV6" s="15"/>
    </row>
    <row r="7" spans="1:48" ht="18.75" x14ac:dyDescent="0.25">
      <c r="A7" s="377" t="s">
        <v>10</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ht="15.75" x14ac:dyDescent="0.25">
      <c r="A9" s="380" t="str">
        <f>'1. паспорт местоположение'!A9:C9</f>
        <v>АО "Янтарьэнерго"</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row>
    <row r="10" spans="1:48" ht="15.75" x14ac:dyDescent="0.25">
      <c r="A10" s="374" t="s">
        <v>9</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4"/>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ht="15.75" x14ac:dyDescent="0.25">
      <c r="A12" s="380" t="str">
        <f>'1. паспорт местоположение'!A12:C12</f>
        <v>A_prj_111001_2534</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row>
    <row r="13" spans="1:48" ht="15.75" x14ac:dyDescent="0.25">
      <c r="A13" s="374" t="s">
        <v>8</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5.75" x14ac:dyDescent="0.25">
      <c r="A15" s="380" t="str">
        <f>'1. паспорт местоположение'!A15:C15</f>
        <v>199_Реконструкция распределительных сетей 0,4 кВ в п. Космодемьянского в г.Калининграде.  (2 очередь)</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74" t="s">
        <v>7</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422"/>
      <c r="AB17" s="422"/>
      <c r="AC17" s="422"/>
      <c r="AD17" s="422"/>
      <c r="AE17" s="422"/>
      <c r="AF17" s="422"/>
      <c r="AG17" s="422"/>
      <c r="AH17" s="422"/>
      <c r="AI17" s="422"/>
      <c r="AJ17" s="422"/>
      <c r="AK17" s="422"/>
      <c r="AL17" s="422"/>
      <c r="AM17" s="422"/>
      <c r="AN17" s="422"/>
      <c r="AO17" s="422"/>
      <c r="AP17" s="422"/>
      <c r="AQ17" s="422"/>
      <c r="AR17" s="422"/>
      <c r="AS17" s="422"/>
      <c r="AT17" s="422"/>
      <c r="AU17" s="422"/>
      <c r="AV17" s="422"/>
    </row>
    <row r="18" spans="1:48" ht="14.25" customHeight="1"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row>
    <row r="19" spans="1:4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c r="AB19" s="422"/>
      <c r="AC19" s="422"/>
      <c r="AD19" s="422"/>
      <c r="AE19" s="422"/>
      <c r="AF19" s="422"/>
      <c r="AG19" s="422"/>
      <c r="AH19" s="422"/>
      <c r="AI19" s="422"/>
      <c r="AJ19" s="422"/>
      <c r="AK19" s="422"/>
      <c r="AL19" s="422"/>
      <c r="AM19" s="422"/>
      <c r="AN19" s="422"/>
      <c r="AO19" s="422"/>
      <c r="AP19" s="422"/>
      <c r="AQ19" s="422"/>
      <c r="AR19" s="422"/>
      <c r="AS19" s="422"/>
      <c r="AT19" s="422"/>
      <c r="AU19" s="422"/>
      <c r="AV19" s="422"/>
    </row>
    <row r="20" spans="1:48" s="22" customFormat="1"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423"/>
      <c r="AS20" s="423"/>
      <c r="AT20" s="423"/>
      <c r="AU20" s="423"/>
      <c r="AV20" s="423"/>
    </row>
    <row r="21" spans="1:48" s="22" customFormat="1" x14ac:dyDescent="0.25">
      <c r="A21" s="469" t="s">
        <v>476</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s="22" customFormat="1" ht="58.5" customHeight="1" x14ac:dyDescent="0.25">
      <c r="A22" s="470" t="s">
        <v>53</v>
      </c>
      <c r="B22" s="473" t="s">
        <v>25</v>
      </c>
      <c r="C22" s="470" t="s">
        <v>52</v>
      </c>
      <c r="D22" s="470" t="s">
        <v>51</v>
      </c>
      <c r="E22" s="476" t="s">
        <v>487</v>
      </c>
      <c r="F22" s="477"/>
      <c r="G22" s="477"/>
      <c r="H22" s="477"/>
      <c r="I22" s="477"/>
      <c r="J22" s="477"/>
      <c r="K22" s="477"/>
      <c r="L22" s="478"/>
      <c r="M22" s="470" t="s">
        <v>50</v>
      </c>
      <c r="N22" s="470" t="s">
        <v>49</v>
      </c>
      <c r="O22" s="470" t="s">
        <v>48</v>
      </c>
      <c r="P22" s="479" t="s">
        <v>250</v>
      </c>
      <c r="Q22" s="479" t="s">
        <v>47</v>
      </c>
      <c r="R22" s="479" t="s">
        <v>46</v>
      </c>
      <c r="S22" s="479" t="s">
        <v>45</v>
      </c>
      <c r="T22" s="479"/>
      <c r="U22" s="480" t="s">
        <v>44</v>
      </c>
      <c r="V22" s="480" t="s">
        <v>43</v>
      </c>
      <c r="W22" s="479" t="s">
        <v>42</v>
      </c>
      <c r="X22" s="479" t="s">
        <v>41</v>
      </c>
      <c r="Y22" s="479" t="s">
        <v>40</v>
      </c>
      <c r="Z22" s="493" t="s">
        <v>39</v>
      </c>
      <c r="AA22" s="479" t="s">
        <v>38</v>
      </c>
      <c r="AB22" s="479" t="s">
        <v>37</v>
      </c>
      <c r="AC22" s="479" t="s">
        <v>36</v>
      </c>
      <c r="AD22" s="479" t="s">
        <v>35</v>
      </c>
      <c r="AE22" s="479" t="s">
        <v>34</v>
      </c>
      <c r="AF22" s="479" t="s">
        <v>33</v>
      </c>
      <c r="AG22" s="479"/>
      <c r="AH22" s="479"/>
      <c r="AI22" s="479"/>
      <c r="AJ22" s="479"/>
      <c r="AK22" s="479"/>
      <c r="AL22" s="479" t="s">
        <v>32</v>
      </c>
      <c r="AM22" s="479"/>
      <c r="AN22" s="479"/>
      <c r="AO22" s="479"/>
      <c r="AP22" s="479" t="s">
        <v>31</v>
      </c>
      <c r="AQ22" s="479"/>
      <c r="AR22" s="479" t="s">
        <v>30</v>
      </c>
      <c r="AS22" s="479" t="s">
        <v>29</v>
      </c>
      <c r="AT22" s="479" t="s">
        <v>28</v>
      </c>
      <c r="AU22" s="479" t="s">
        <v>27</v>
      </c>
      <c r="AV22" s="483" t="s">
        <v>26</v>
      </c>
    </row>
    <row r="23" spans="1:48" s="22" customFormat="1" ht="64.5" customHeight="1" x14ac:dyDescent="0.25">
      <c r="A23" s="471"/>
      <c r="B23" s="474"/>
      <c r="C23" s="471"/>
      <c r="D23" s="471"/>
      <c r="E23" s="485" t="s">
        <v>24</v>
      </c>
      <c r="F23" s="487" t="s">
        <v>141</v>
      </c>
      <c r="G23" s="487" t="s">
        <v>140</v>
      </c>
      <c r="H23" s="487" t="s">
        <v>139</v>
      </c>
      <c r="I23" s="491" t="s">
        <v>395</v>
      </c>
      <c r="J23" s="491" t="s">
        <v>396</v>
      </c>
      <c r="K23" s="491" t="s">
        <v>397</v>
      </c>
      <c r="L23" s="487" t="s">
        <v>81</v>
      </c>
      <c r="M23" s="471"/>
      <c r="N23" s="471"/>
      <c r="O23" s="471"/>
      <c r="P23" s="479"/>
      <c r="Q23" s="479"/>
      <c r="R23" s="479"/>
      <c r="S23" s="489" t="s">
        <v>3</v>
      </c>
      <c r="T23" s="489" t="s">
        <v>12</v>
      </c>
      <c r="U23" s="480"/>
      <c r="V23" s="480"/>
      <c r="W23" s="479"/>
      <c r="X23" s="479"/>
      <c r="Y23" s="479"/>
      <c r="Z23" s="479"/>
      <c r="AA23" s="479"/>
      <c r="AB23" s="479"/>
      <c r="AC23" s="479"/>
      <c r="AD23" s="479"/>
      <c r="AE23" s="479"/>
      <c r="AF23" s="479" t="s">
        <v>23</v>
      </c>
      <c r="AG23" s="479"/>
      <c r="AH23" s="479" t="s">
        <v>22</v>
      </c>
      <c r="AI23" s="479"/>
      <c r="AJ23" s="470" t="s">
        <v>21</v>
      </c>
      <c r="AK23" s="470" t="s">
        <v>20</v>
      </c>
      <c r="AL23" s="470" t="s">
        <v>19</v>
      </c>
      <c r="AM23" s="470" t="s">
        <v>18</v>
      </c>
      <c r="AN23" s="470" t="s">
        <v>17</v>
      </c>
      <c r="AO23" s="470" t="s">
        <v>16</v>
      </c>
      <c r="AP23" s="470" t="s">
        <v>15</v>
      </c>
      <c r="AQ23" s="481" t="s">
        <v>12</v>
      </c>
      <c r="AR23" s="479"/>
      <c r="AS23" s="479"/>
      <c r="AT23" s="479"/>
      <c r="AU23" s="479"/>
      <c r="AV23" s="484"/>
    </row>
    <row r="24" spans="1:48" s="22" customFormat="1" ht="96.75" customHeight="1" x14ac:dyDescent="0.25">
      <c r="A24" s="472"/>
      <c r="B24" s="475"/>
      <c r="C24" s="472"/>
      <c r="D24" s="472"/>
      <c r="E24" s="486"/>
      <c r="F24" s="488"/>
      <c r="G24" s="488"/>
      <c r="H24" s="488"/>
      <c r="I24" s="492"/>
      <c r="J24" s="492"/>
      <c r="K24" s="492"/>
      <c r="L24" s="488"/>
      <c r="M24" s="472"/>
      <c r="N24" s="472"/>
      <c r="O24" s="472"/>
      <c r="P24" s="479"/>
      <c r="Q24" s="479"/>
      <c r="R24" s="479"/>
      <c r="S24" s="490"/>
      <c r="T24" s="490"/>
      <c r="U24" s="480"/>
      <c r="V24" s="480"/>
      <c r="W24" s="479"/>
      <c r="X24" s="479"/>
      <c r="Y24" s="479"/>
      <c r="Z24" s="479"/>
      <c r="AA24" s="479"/>
      <c r="AB24" s="479"/>
      <c r="AC24" s="479"/>
      <c r="AD24" s="479"/>
      <c r="AE24" s="479"/>
      <c r="AF24" s="154" t="s">
        <v>14</v>
      </c>
      <c r="AG24" s="154" t="s">
        <v>13</v>
      </c>
      <c r="AH24" s="155" t="s">
        <v>3</v>
      </c>
      <c r="AI24" s="155" t="s">
        <v>12</v>
      </c>
      <c r="AJ24" s="472"/>
      <c r="AK24" s="472"/>
      <c r="AL24" s="472"/>
      <c r="AM24" s="472"/>
      <c r="AN24" s="472"/>
      <c r="AO24" s="472"/>
      <c r="AP24" s="472"/>
      <c r="AQ24" s="482"/>
      <c r="AR24" s="479"/>
      <c r="AS24" s="479"/>
      <c r="AT24" s="479"/>
      <c r="AU24" s="479"/>
      <c r="AV24" s="48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78" customFormat="1" ht="15.75" x14ac:dyDescent="0.25">
      <c r="A26" s="174">
        <v>1</v>
      </c>
      <c r="B26" s="175" t="s">
        <v>497</v>
      </c>
      <c r="C26" s="175"/>
      <c r="D26" s="175"/>
      <c r="E26" s="174"/>
      <c r="F26" s="174"/>
      <c r="G26" s="179"/>
      <c r="H26" s="174"/>
      <c r="I26" s="174"/>
      <c r="J26" s="174"/>
      <c r="K26" s="179"/>
      <c r="L26" s="174"/>
      <c r="M26" s="175"/>
      <c r="N26" s="175"/>
      <c r="O26" s="175"/>
      <c r="P26" s="176"/>
      <c r="Q26" s="175"/>
      <c r="R26" s="176"/>
      <c r="S26" s="175"/>
      <c r="T26" s="175"/>
      <c r="U26" s="174"/>
      <c r="V26" s="174"/>
      <c r="W26" s="175"/>
      <c r="X26" s="176"/>
      <c r="Y26" s="175"/>
      <c r="Z26" s="177"/>
      <c r="AA26" s="176"/>
      <c r="AB26" s="176"/>
      <c r="AC26" s="176"/>
      <c r="AD26" s="176"/>
      <c r="AE26" s="176"/>
      <c r="AF26" s="174"/>
      <c r="AG26" s="175"/>
      <c r="AH26" s="177"/>
      <c r="AI26" s="177"/>
      <c r="AJ26" s="177"/>
      <c r="AK26" s="177"/>
      <c r="AL26" s="175"/>
      <c r="AM26" s="175"/>
      <c r="AN26" s="177"/>
      <c r="AO26" s="175"/>
      <c r="AP26" s="177"/>
      <c r="AQ26" s="177"/>
      <c r="AR26" s="177"/>
      <c r="AS26" s="177"/>
      <c r="AT26" s="177"/>
      <c r="AU26" s="175"/>
      <c r="AV26" s="17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4" sqref="B24"/>
    </sheetView>
  </sheetViews>
  <sheetFormatPr defaultRowHeight="15.75" x14ac:dyDescent="0.25"/>
  <cols>
    <col min="1" max="2" width="66.140625" style="123" customWidth="1"/>
    <col min="3" max="3" width="0" style="124" hidden="1" customWidth="1"/>
    <col min="4" max="256" width="8.85546875" style="124"/>
    <col min="257" max="258" width="66.140625" style="124" customWidth="1"/>
    <col min="259" max="512" width="8.85546875" style="124"/>
    <col min="513" max="514" width="66.140625" style="124" customWidth="1"/>
    <col min="515" max="768" width="8.85546875" style="124"/>
    <col min="769" max="770" width="66.140625" style="124" customWidth="1"/>
    <col min="771" max="1024" width="8.85546875" style="124"/>
    <col min="1025" max="1026" width="66.140625" style="124" customWidth="1"/>
    <col min="1027" max="1280" width="8.85546875" style="124"/>
    <col min="1281" max="1282" width="66.140625" style="124" customWidth="1"/>
    <col min="1283" max="1536" width="8.85546875" style="124"/>
    <col min="1537" max="1538" width="66.140625" style="124" customWidth="1"/>
    <col min="1539" max="1792" width="8.85546875" style="124"/>
    <col min="1793" max="1794" width="66.140625" style="124" customWidth="1"/>
    <col min="1795" max="2048" width="8.85546875" style="124"/>
    <col min="2049" max="2050" width="66.140625" style="124" customWidth="1"/>
    <col min="2051" max="2304" width="8.85546875" style="124"/>
    <col min="2305" max="2306" width="66.140625" style="124" customWidth="1"/>
    <col min="2307" max="2560" width="8.85546875" style="124"/>
    <col min="2561" max="2562" width="66.140625" style="124" customWidth="1"/>
    <col min="2563" max="2816" width="8.85546875" style="124"/>
    <col min="2817" max="2818" width="66.140625" style="124" customWidth="1"/>
    <col min="2819" max="3072" width="8.85546875" style="124"/>
    <col min="3073" max="3074" width="66.140625" style="124" customWidth="1"/>
    <col min="3075" max="3328" width="8.85546875" style="124"/>
    <col min="3329" max="3330" width="66.140625" style="124" customWidth="1"/>
    <col min="3331" max="3584" width="8.85546875" style="124"/>
    <col min="3585" max="3586" width="66.140625" style="124" customWidth="1"/>
    <col min="3587" max="3840" width="8.85546875" style="124"/>
    <col min="3841" max="3842" width="66.140625" style="124" customWidth="1"/>
    <col min="3843" max="4096" width="8.85546875" style="124"/>
    <col min="4097" max="4098" width="66.140625" style="124" customWidth="1"/>
    <col min="4099" max="4352" width="8.85546875" style="124"/>
    <col min="4353" max="4354" width="66.140625" style="124" customWidth="1"/>
    <col min="4355" max="4608" width="8.85546875" style="124"/>
    <col min="4609" max="4610" width="66.140625" style="124" customWidth="1"/>
    <col min="4611" max="4864" width="8.85546875" style="124"/>
    <col min="4865" max="4866" width="66.140625" style="124" customWidth="1"/>
    <col min="4867" max="5120" width="8.85546875" style="124"/>
    <col min="5121" max="5122" width="66.140625" style="124" customWidth="1"/>
    <col min="5123" max="5376" width="8.85546875" style="124"/>
    <col min="5377" max="5378" width="66.140625" style="124" customWidth="1"/>
    <col min="5379" max="5632" width="8.85546875" style="124"/>
    <col min="5633" max="5634" width="66.140625" style="124" customWidth="1"/>
    <col min="5635" max="5888" width="8.85546875" style="124"/>
    <col min="5889" max="5890" width="66.140625" style="124" customWidth="1"/>
    <col min="5891" max="6144" width="8.85546875" style="124"/>
    <col min="6145" max="6146" width="66.140625" style="124" customWidth="1"/>
    <col min="6147" max="6400" width="8.85546875" style="124"/>
    <col min="6401" max="6402" width="66.140625" style="124" customWidth="1"/>
    <col min="6403" max="6656" width="8.85546875" style="124"/>
    <col min="6657" max="6658" width="66.140625" style="124" customWidth="1"/>
    <col min="6659" max="6912" width="8.85546875" style="124"/>
    <col min="6913" max="6914" width="66.140625" style="124" customWidth="1"/>
    <col min="6915" max="7168" width="8.85546875" style="124"/>
    <col min="7169" max="7170" width="66.140625" style="124" customWidth="1"/>
    <col min="7171" max="7424" width="8.85546875" style="124"/>
    <col min="7425" max="7426" width="66.140625" style="124" customWidth="1"/>
    <col min="7427" max="7680" width="8.85546875" style="124"/>
    <col min="7681" max="7682" width="66.140625" style="124" customWidth="1"/>
    <col min="7683" max="7936" width="8.85546875" style="124"/>
    <col min="7937" max="7938" width="66.140625" style="124" customWidth="1"/>
    <col min="7939" max="8192" width="8.85546875" style="124"/>
    <col min="8193" max="8194" width="66.140625" style="124" customWidth="1"/>
    <col min="8195" max="8448" width="8.85546875" style="124"/>
    <col min="8449" max="8450" width="66.140625" style="124" customWidth="1"/>
    <col min="8451" max="8704" width="8.85546875" style="124"/>
    <col min="8705" max="8706" width="66.140625" style="124" customWidth="1"/>
    <col min="8707" max="8960" width="8.85546875" style="124"/>
    <col min="8961" max="8962" width="66.140625" style="124" customWidth="1"/>
    <col min="8963" max="9216" width="8.85546875" style="124"/>
    <col min="9217" max="9218" width="66.140625" style="124" customWidth="1"/>
    <col min="9219" max="9472" width="8.85546875" style="124"/>
    <col min="9473" max="9474" width="66.140625" style="124" customWidth="1"/>
    <col min="9475" max="9728" width="8.85546875" style="124"/>
    <col min="9729" max="9730" width="66.140625" style="124" customWidth="1"/>
    <col min="9731" max="9984" width="8.85546875" style="124"/>
    <col min="9985" max="9986" width="66.140625" style="124" customWidth="1"/>
    <col min="9987" max="10240" width="8.85546875" style="124"/>
    <col min="10241" max="10242" width="66.140625" style="124" customWidth="1"/>
    <col min="10243" max="10496" width="8.85546875" style="124"/>
    <col min="10497" max="10498" width="66.140625" style="124" customWidth="1"/>
    <col min="10499" max="10752" width="8.85546875" style="124"/>
    <col min="10753" max="10754" width="66.140625" style="124" customWidth="1"/>
    <col min="10755" max="11008" width="8.85546875" style="124"/>
    <col min="11009" max="11010" width="66.140625" style="124" customWidth="1"/>
    <col min="11011" max="11264" width="8.85546875" style="124"/>
    <col min="11265" max="11266" width="66.140625" style="124" customWidth="1"/>
    <col min="11267" max="11520" width="8.85546875" style="124"/>
    <col min="11521" max="11522" width="66.140625" style="124" customWidth="1"/>
    <col min="11523" max="11776" width="8.85546875" style="124"/>
    <col min="11777" max="11778" width="66.140625" style="124" customWidth="1"/>
    <col min="11779" max="12032" width="8.85546875" style="124"/>
    <col min="12033" max="12034" width="66.140625" style="124" customWidth="1"/>
    <col min="12035" max="12288" width="8.85546875" style="124"/>
    <col min="12289" max="12290" width="66.140625" style="124" customWidth="1"/>
    <col min="12291" max="12544" width="8.85546875" style="124"/>
    <col min="12545" max="12546" width="66.140625" style="124" customWidth="1"/>
    <col min="12547" max="12800" width="8.85546875" style="124"/>
    <col min="12801" max="12802" width="66.140625" style="124" customWidth="1"/>
    <col min="12803" max="13056" width="8.85546875" style="124"/>
    <col min="13057" max="13058" width="66.140625" style="124" customWidth="1"/>
    <col min="13059" max="13312" width="8.85546875" style="124"/>
    <col min="13313" max="13314" width="66.140625" style="124" customWidth="1"/>
    <col min="13315" max="13568" width="8.85546875" style="124"/>
    <col min="13569" max="13570" width="66.140625" style="124" customWidth="1"/>
    <col min="13571" max="13824" width="8.85546875" style="124"/>
    <col min="13825" max="13826" width="66.140625" style="124" customWidth="1"/>
    <col min="13827" max="14080" width="8.85546875" style="124"/>
    <col min="14081" max="14082" width="66.140625" style="124" customWidth="1"/>
    <col min="14083" max="14336" width="8.85546875" style="124"/>
    <col min="14337" max="14338" width="66.140625" style="124" customWidth="1"/>
    <col min="14339" max="14592" width="8.85546875" style="124"/>
    <col min="14593" max="14594" width="66.140625" style="124" customWidth="1"/>
    <col min="14595" max="14848" width="8.85546875" style="124"/>
    <col min="14849" max="14850" width="66.140625" style="124" customWidth="1"/>
    <col min="14851" max="15104" width="8.85546875" style="124"/>
    <col min="15105" max="15106" width="66.140625" style="124" customWidth="1"/>
    <col min="15107" max="15360" width="8.85546875" style="124"/>
    <col min="15361" max="15362" width="66.140625" style="124" customWidth="1"/>
    <col min="15363" max="15616" width="8.85546875" style="124"/>
    <col min="15617" max="15618" width="66.140625" style="124" customWidth="1"/>
    <col min="15619" max="15872" width="8.85546875" style="124"/>
    <col min="15873" max="15874" width="66.140625" style="124" customWidth="1"/>
    <col min="15875" max="16128" width="8.85546875" style="124"/>
    <col min="16129" max="16130" width="66.140625" style="124" customWidth="1"/>
    <col min="16131" max="16384" width="8.85546875" style="124"/>
  </cols>
  <sheetData>
    <row r="1" spans="1:8" ht="18.75" x14ac:dyDescent="0.25">
      <c r="B1" s="40" t="s">
        <v>70</v>
      </c>
    </row>
    <row r="2" spans="1:8" ht="18.75" x14ac:dyDescent="0.3">
      <c r="B2" s="15" t="s">
        <v>11</v>
      </c>
    </row>
    <row r="3" spans="1:8" ht="18.75" x14ac:dyDescent="0.3">
      <c r="B3" s="15" t="s">
        <v>495</v>
      </c>
    </row>
    <row r="4" spans="1:8" x14ac:dyDescent="0.25">
      <c r="B4" s="45"/>
    </row>
    <row r="5" spans="1:8" ht="18.75" x14ac:dyDescent="0.3">
      <c r="A5" s="494" t="str">
        <f>'[7]1. паспорт местоположение'!A5:C5</f>
        <v>Год раскрытия информации: 2016 год</v>
      </c>
      <c r="B5" s="494"/>
      <c r="C5" s="90"/>
      <c r="D5" s="90"/>
      <c r="E5" s="90"/>
      <c r="F5" s="90"/>
      <c r="G5" s="90"/>
      <c r="H5" s="90"/>
    </row>
    <row r="6" spans="1:8" ht="18.75" x14ac:dyDescent="0.3">
      <c r="A6" s="156"/>
      <c r="B6" s="156"/>
      <c r="C6" s="156"/>
      <c r="D6" s="156"/>
      <c r="E6" s="156"/>
      <c r="F6" s="156"/>
      <c r="G6" s="156"/>
      <c r="H6" s="156"/>
    </row>
    <row r="7" spans="1:8" ht="18.75" x14ac:dyDescent="0.25">
      <c r="A7" s="377" t="s">
        <v>10</v>
      </c>
      <c r="B7" s="377"/>
      <c r="C7" s="162"/>
      <c r="D7" s="162"/>
      <c r="E7" s="162"/>
      <c r="F7" s="162"/>
      <c r="G7" s="162"/>
      <c r="H7" s="162"/>
    </row>
    <row r="8" spans="1:8" ht="18.75" x14ac:dyDescent="0.25">
      <c r="A8" s="162"/>
      <c r="B8" s="162"/>
      <c r="C8" s="162"/>
      <c r="D8" s="162"/>
      <c r="E8" s="162"/>
      <c r="F8" s="162"/>
      <c r="G8" s="162"/>
      <c r="H8" s="162"/>
    </row>
    <row r="9" spans="1:8" x14ac:dyDescent="0.25">
      <c r="A9" s="380" t="str">
        <f>'1. паспорт местоположение'!A9:C9</f>
        <v>АО "Янтарьэнерго"</v>
      </c>
      <c r="B9" s="380"/>
      <c r="C9" s="163"/>
      <c r="D9" s="163"/>
      <c r="E9" s="163"/>
      <c r="F9" s="163"/>
      <c r="G9" s="163"/>
      <c r="H9" s="163"/>
    </row>
    <row r="10" spans="1:8" x14ac:dyDescent="0.25">
      <c r="A10" s="374" t="s">
        <v>9</v>
      </c>
      <c r="B10" s="374"/>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80" t="str">
        <f>'1. паспорт местоположение'!A12:C12</f>
        <v>A_prj_111001_2534</v>
      </c>
      <c r="B12" s="380"/>
      <c r="C12" s="163"/>
      <c r="D12" s="163"/>
      <c r="E12" s="163"/>
      <c r="F12" s="163"/>
      <c r="G12" s="163"/>
      <c r="H12" s="163"/>
    </row>
    <row r="13" spans="1:8" x14ac:dyDescent="0.25">
      <c r="A13" s="374" t="s">
        <v>8</v>
      </c>
      <c r="B13" s="374"/>
      <c r="C13" s="164"/>
      <c r="D13" s="164"/>
      <c r="E13" s="164"/>
      <c r="F13" s="164"/>
      <c r="G13" s="164"/>
      <c r="H13" s="164"/>
    </row>
    <row r="14" spans="1:8" ht="18.75" x14ac:dyDescent="0.25">
      <c r="A14" s="11"/>
      <c r="B14" s="11"/>
      <c r="C14" s="11"/>
      <c r="D14" s="11"/>
      <c r="E14" s="11"/>
      <c r="F14" s="11"/>
      <c r="G14" s="11"/>
      <c r="H14" s="11"/>
    </row>
    <row r="15" spans="1:8" ht="39" customHeight="1" x14ac:dyDescent="0.25">
      <c r="A15" s="417" t="str">
        <f>'1. паспорт местоположение'!A15:C15</f>
        <v>199_Реконструкция распределительных сетей 0,4 кВ в п. Космодемьянского в г.Калининграде.  (2 очередь)</v>
      </c>
      <c r="B15" s="417"/>
      <c r="C15" s="163"/>
      <c r="D15" s="163"/>
      <c r="E15" s="163"/>
      <c r="F15" s="163"/>
      <c r="G15" s="163"/>
      <c r="H15" s="163"/>
    </row>
    <row r="16" spans="1:8" x14ac:dyDescent="0.25">
      <c r="A16" s="374" t="s">
        <v>7</v>
      </c>
      <c r="B16" s="374"/>
      <c r="C16" s="164"/>
      <c r="D16" s="164"/>
      <c r="E16" s="164"/>
      <c r="F16" s="164"/>
      <c r="G16" s="164"/>
      <c r="H16" s="164"/>
    </row>
    <row r="17" spans="1:2" x14ac:dyDescent="0.25">
      <c r="B17" s="125"/>
    </row>
    <row r="18" spans="1:2" ht="33.75" customHeight="1" x14ac:dyDescent="0.25">
      <c r="A18" s="495" t="s">
        <v>477</v>
      </c>
      <c r="B18" s="496"/>
    </row>
    <row r="19" spans="1:2" x14ac:dyDescent="0.25">
      <c r="B19" s="45"/>
    </row>
    <row r="20" spans="1:2" ht="16.5" thickBot="1" x14ac:dyDescent="0.3">
      <c r="B20" s="126"/>
    </row>
    <row r="21" spans="1:2" ht="43.15" customHeight="1" thickBot="1" x14ac:dyDescent="0.3">
      <c r="A21" s="127" t="s">
        <v>343</v>
      </c>
      <c r="B21" s="128" t="str">
        <f>A15</f>
        <v>199_Реконструкция распределительных сетей 0,4 кВ в п. Космодемьянского в г.Калининграде.  (2 очередь)</v>
      </c>
    </row>
    <row r="22" spans="1:2" ht="16.5" thickBot="1" x14ac:dyDescent="0.3">
      <c r="A22" s="127" t="s">
        <v>344</v>
      </c>
      <c r="B22" s="128" t="str">
        <f>'[8]1. паспорт местоположение'!C27</f>
        <v>Городской округ "Город Калининград"</v>
      </c>
    </row>
    <row r="23" spans="1:2" ht="16.5" thickBot="1" x14ac:dyDescent="0.3">
      <c r="A23" s="127" t="s">
        <v>322</v>
      </c>
      <c r="B23" s="129" t="s">
        <v>506</v>
      </c>
    </row>
    <row r="24" spans="1:2" ht="16.5" thickBot="1" x14ac:dyDescent="0.3">
      <c r="A24" s="127" t="s">
        <v>345</v>
      </c>
      <c r="B24" s="129" t="s">
        <v>657</v>
      </c>
    </row>
    <row r="25" spans="1:2" ht="16.5" thickBot="1" x14ac:dyDescent="0.3">
      <c r="A25" s="130" t="s">
        <v>346</v>
      </c>
      <c r="B25" s="128" t="s">
        <v>564</v>
      </c>
    </row>
    <row r="26" spans="1:2" ht="16.5" thickBot="1" x14ac:dyDescent="0.3">
      <c r="A26" s="131" t="s">
        <v>347</v>
      </c>
      <c r="B26" s="132" t="s">
        <v>505</v>
      </c>
    </row>
    <row r="27" spans="1:2" ht="29.25" thickBot="1" x14ac:dyDescent="0.3">
      <c r="A27" s="139" t="s">
        <v>557</v>
      </c>
      <c r="B27" s="368">
        <f>'6.2. Паспорт фин осв ввод'!D24</f>
        <v>0</v>
      </c>
    </row>
    <row r="28" spans="1:2" ht="16.5" thickBot="1" x14ac:dyDescent="0.3">
      <c r="A28" s="134" t="s">
        <v>348</v>
      </c>
      <c r="B28" s="134" t="s">
        <v>507</v>
      </c>
    </row>
    <row r="29" spans="1:2" ht="29.25" thickBot="1" x14ac:dyDescent="0.3">
      <c r="A29" s="140" t="s">
        <v>349</v>
      </c>
      <c r="B29" s="134"/>
    </row>
    <row r="30" spans="1:2" ht="29.25" thickBot="1" x14ac:dyDescent="0.3">
      <c r="A30" s="140" t="s">
        <v>350</v>
      </c>
      <c r="B30" s="338">
        <f>B32+B41+B58</f>
        <v>0</v>
      </c>
    </row>
    <row r="31" spans="1:2" ht="16.5" thickBot="1" x14ac:dyDescent="0.3">
      <c r="A31" s="134" t="s">
        <v>351</v>
      </c>
      <c r="B31" s="338"/>
    </row>
    <row r="32" spans="1:2" ht="29.25" thickBot="1" x14ac:dyDescent="0.3">
      <c r="A32" s="140" t="s">
        <v>352</v>
      </c>
      <c r="B32" s="338">
        <f>B33+B37</f>
        <v>0</v>
      </c>
    </row>
    <row r="33" spans="1:3" s="341" customFormat="1" ht="16.5" thickBot="1" x14ac:dyDescent="0.3">
      <c r="A33" s="339" t="s">
        <v>353</v>
      </c>
      <c r="B33" s="340">
        <v>0</v>
      </c>
    </row>
    <row r="34" spans="1:3" ht="16.5" thickBot="1" x14ac:dyDescent="0.3">
      <c r="A34" s="134" t="s">
        <v>354</v>
      </c>
      <c r="B34" s="342" t="e">
        <f>B33/$B$27</f>
        <v>#DIV/0!</v>
      </c>
    </row>
    <row r="35" spans="1:3" ht="16.5" thickBot="1" x14ac:dyDescent="0.3">
      <c r="A35" s="134" t="s">
        <v>355</v>
      </c>
      <c r="B35" s="338">
        <v>0</v>
      </c>
      <c r="C35" s="124">
        <v>1</v>
      </c>
    </row>
    <row r="36" spans="1:3" ht="16.5" thickBot="1" x14ac:dyDescent="0.3">
      <c r="A36" s="134" t="s">
        <v>356</v>
      </c>
      <c r="B36" s="338">
        <v>0</v>
      </c>
      <c r="C36" s="124">
        <v>2</v>
      </c>
    </row>
    <row r="37" spans="1:3" s="341" customFormat="1" ht="16.5" thickBot="1" x14ac:dyDescent="0.3">
      <c r="A37" s="339" t="s">
        <v>353</v>
      </c>
      <c r="B37" s="340">
        <v>0</v>
      </c>
    </row>
    <row r="38" spans="1:3" ht="16.5" thickBot="1" x14ac:dyDescent="0.3">
      <c r="A38" s="134" t="s">
        <v>354</v>
      </c>
      <c r="B38" s="342" t="e">
        <f>B37/$B$27</f>
        <v>#DIV/0!</v>
      </c>
    </row>
    <row r="39" spans="1:3" ht="16.5" thickBot="1" x14ac:dyDescent="0.3">
      <c r="A39" s="134" t="s">
        <v>355</v>
      </c>
      <c r="B39" s="338">
        <v>0</v>
      </c>
      <c r="C39" s="124">
        <v>1</v>
      </c>
    </row>
    <row r="40" spans="1:3" ht="16.5" thickBot="1" x14ac:dyDescent="0.3">
      <c r="A40" s="134" t="s">
        <v>356</v>
      </c>
      <c r="B40" s="338">
        <v>0</v>
      </c>
      <c r="C40" s="124">
        <v>2</v>
      </c>
    </row>
    <row r="41" spans="1:3" ht="29.25" thickBot="1" x14ac:dyDescent="0.3">
      <c r="A41" s="140" t="s">
        <v>357</v>
      </c>
      <c r="B41" s="338">
        <f>B42+B46+B50+B54</f>
        <v>0</v>
      </c>
    </row>
    <row r="42" spans="1:3" s="341" customFormat="1" ht="30.75" thickBot="1" x14ac:dyDescent="0.3">
      <c r="A42" s="134" t="s">
        <v>558</v>
      </c>
      <c r="B42" s="338"/>
    </row>
    <row r="43" spans="1:3" ht="16.5" thickBot="1" x14ac:dyDescent="0.3">
      <c r="A43" s="134" t="s">
        <v>354</v>
      </c>
      <c r="B43" s="342" t="e">
        <f>B42/$B$27</f>
        <v>#DIV/0!</v>
      </c>
    </row>
    <row r="44" spans="1:3" ht="16.5" thickBot="1" x14ac:dyDescent="0.3">
      <c r="A44" s="134" t="s">
        <v>355</v>
      </c>
      <c r="B44" s="338"/>
      <c r="C44" s="124">
        <v>1</v>
      </c>
    </row>
    <row r="45" spans="1:3" ht="16.5" thickBot="1" x14ac:dyDescent="0.3">
      <c r="A45" s="134" t="s">
        <v>356</v>
      </c>
      <c r="B45" s="338"/>
      <c r="C45" s="124">
        <v>2</v>
      </c>
    </row>
    <row r="46" spans="1:3" s="341" customFormat="1" ht="16.5" thickBot="1" x14ac:dyDescent="0.3">
      <c r="A46" s="134" t="s">
        <v>353</v>
      </c>
      <c r="B46" s="338">
        <v>0</v>
      </c>
    </row>
    <row r="47" spans="1:3" ht="16.5" thickBot="1" x14ac:dyDescent="0.3">
      <c r="A47" s="134" t="s">
        <v>354</v>
      </c>
      <c r="B47" s="342" t="e">
        <f>B46/$B$27</f>
        <v>#DIV/0!</v>
      </c>
    </row>
    <row r="48" spans="1:3" ht="16.5" thickBot="1" x14ac:dyDescent="0.3">
      <c r="A48" s="134" t="s">
        <v>355</v>
      </c>
      <c r="B48" s="338">
        <v>0</v>
      </c>
      <c r="C48" s="124">
        <v>1</v>
      </c>
    </row>
    <row r="49" spans="1:3" ht="16.5" thickBot="1" x14ac:dyDescent="0.3">
      <c r="A49" s="134" t="s">
        <v>356</v>
      </c>
      <c r="B49" s="338">
        <v>0</v>
      </c>
      <c r="C49" s="124">
        <v>2</v>
      </c>
    </row>
    <row r="50" spans="1:3" s="341" customFormat="1" ht="16.5" thickBot="1" x14ac:dyDescent="0.3">
      <c r="A50" s="134" t="s">
        <v>353</v>
      </c>
      <c r="B50" s="338">
        <v>0</v>
      </c>
    </row>
    <row r="51" spans="1:3" ht="16.5" thickBot="1" x14ac:dyDescent="0.3">
      <c r="A51" s="134" t="s">
        <v>354</v>
      </c>
      <c r="B51" s="342" t="e">
        <f>B50/$B$27</f>
        <v>#DIV/0!</v>
      </c>
    </row>
    <row r="52" spans="1:3" ht="16.5" thickBot="1" x14ac:dyDescent="0.3">
      <c r="A52" s="134" t="s">
        <v>355</v>
      </c>
      <c r="B52" s="338">
        <v>0</v>
      </c>
      <c r="C52" s="124">
        <v>1</v>
      </c>
    </row>
    <row r="53" spans="1:3" ht="16.5" thickBot="1" x14ac:dyDescent="0.3">
      <c r="A53" s="134" t="s">
        <v>356</v>
      </c>
      <c r="B53" s="338">
        <v>0</v>
      </c>
      <c r="C53" s="124">
        <v>2</v>
      </c>
    </row>
    <row r="54" spans="1:3" s="341" customFormat="1" ht="16.5" thickBot="1" x14ac:dyDescent="0.3">
      <c r="A54" s="134" t="s">
        <v>353</v>
      </c>
      <c r="B54" s="338">
        <v>0</v>
      </c>
    </row>
    <row r="55" spans="1:3" ht="16.5" thickBot="1" x14ac:dyDescent="0.3">
      <c r="A55" s="134" t="s">
        <v>354</v>
      </c>
      <c r="B55" s="342" t="e">
        <f>B54/$B$27</f>
        <v>#DIV/0!</v>
      </c>
    </row>
    <row r="56" spans="1:3" ht="16.5" thickBot="1" x14ac:dyDescent="0.3">
      <c r="A56" s="134" t="s">
        <v>355</v>
      </c>
      <c r="B56" s="338">
        <v>0</v>
      </c>
      <c r="C56" s="124">
        <v>1</v>
      </c>
    </row>
    <row r="57" spans="1:3" ht="16.5" thickBot="1" x14ac:dyDescent="0.3">
      <c r="A57" s="134" t="s">
        <v>356</v>
      </c>
      <c r="B57" s="338">
        <v>0</v>
      </c>
      <c r="C57" s="124">
        <v>2</v>
      </c>
    </row>
    <row r="58" spans="1:3" ht="29.25" thickBot="1" x14ac:dyDescent="0.3">
      <c r="A58" s="140" t="s">
        <v>358</v>
      </c>
      <c r="B58" s="338">
        <f>B59+B63+B67+B71</f>
        <v>0</v>
      </c>
    </row>
    <row r="59" spans="1:3" s="341" customFormat="1" ht="30.75" thickBot="1" x14ac:dyDescent="0.3">
      <c r="A59" s="134" t="s">
        <v>559</v>
      </c>
      <c r="B59" s="338"/>
    </row>
    <row r="60" spans="1:3" ht="16.5" thickBot="1" x14ac:dyDescent="0.3">
      <c r="A60" s="134" t="s">
        <v>354</v>
      </c>
      <c r="B60" s="342" t="e">
        <f>B59/$B$27</f>
        <v>#DIV/0!</v>
      </c>
    </row>
    <row r="61" spans="1:3" ht="16.5" thickBot="1" x14ac:dyDescent="0.3">
      <c r="A61" s="134" t="s">
        <v>355</v>
      </c>
      <c r="B61" s="338"/>
      <c r="C61" s="124">
        <v>1</v>
      </c>
    </row>
    <row r="62" spans="1:3" ht="16.5" thickBot="1" x14ac:dyDescent="0.3">
      <c r="A62" s="134" t="s">
        <v>356</v>
      </c>
      <c r="B62" s="338"/>
      <c r="C62" s="124">
        <v>2</v>
      </c>
    </row>
    <row r="63" spans="1:3" s="341" customFormat="1" ht="16.5" thickBot="1" x14ac:dyDescent="0.3">
      <c r="A63" s="134" t="s">
        <v>353</v>
      </c>
      <c r="B63" s="338">
        <v>0</v>
      </c>
    </row>
    <row r="64" spans="1:3" ht="16.5" thickBot="1" x14ac:dyDescent="0.3">
      <c r="A64" s="134" t="s">
        <v>354</v>
      </c>
      <c r="B64" s="342" t="e">
        <f>B63/$B$27</f>
        <v>#DIV/0!</v>
      </c>
    </row>
    <row r="65" spans="1:3" ht="16.5" thickBot="1" x14ac:dyDescent="0.3">
      <c r="A65" s="134" t="s">
        <v>355</v>
      </c>
      <c r="B65" s="338">
        <v>0</v>
      </c>
      <c r="C65" s="124">
        <v>1</v>
      </c>
    </row>
    <row r="66" spans="1:3" ht="16.5" thickBot="1" x14ac:dyDescent="0.3">
      <c r="A66" s="134" t="s">
        <v>356</v>
      </c>
      <c r="B66" s="338">
        <v>0</v>
      </c>
      <c r="C66" s="124">
        <v>2</v>
      </c>
    </row>
    <row r="67" spans="1:3" s="341" customFormat="1" ht="16.5" thickBot="1" x14ac:dyDescent="0.3">
      <c r="A67" s="339" t="s">
        <v>353</v>
      </c>
      <c r="B67" s="340">
        <v>0</v>
      </c>
    </row>
    <row r="68" spans="1:3" ht="16.5" thickBot="1" x14ac:dyDescent="0.3">
      <c r="A68" s="134" t="s">
        <v>354</v>
      </c>
      <c r="B68" s="342" t="e">
        <f>B67/$B$27</f>
        <v>#DIV/0!</v>
      </c>
    </row>
    <row r="69" spans="1:3" ht="16.5" thickBot="1" x14ac:dyDescent="0.3">
      <c r="A69" s="134" t="s">
        <v>355</v>
      </c>
      <c r="B69" s="338">
        <v>0</v>
      </c>
      <c r="C69" s="124">
        <v>1</v>
      </c>
    </row>
    <row r="70" spans="1:3" ht="16.5" thickBot="1" x14ac:dyDescent="0.3">
      <c r="A70" s="134" t="s">
        <v>356</v>
      </c>
      <c r="B70" s="338">
        <v>0</v>
      </c>
      <c r="C70" s="124">
        <v>2</v>
      </c>
    </row>
    <row r="71" spans="1:3" s="341" customFormat="1" ht="16.5" thickBot="1" x14ac:dyDescent="0.3">
      <c r="A71" s="339" t="s">
        <v>353</v>
      </c>
      <c r="B71" s="340">
        <v>0</v>
      </c>
    </row>
    <row r="72" spans="1:3" ht="16.5" thickBot="1" x14ac:dyDescent="0.3">
      <c r="A72" s="134" t="s">
        <v>354</v>
      </c>
      <c r="B72" s="342" t="e">
        <f>B71/$B$27</f>
        <v>#DIV/0!</v>
      </c>
    </row>
    <row r="73" spans="1:3" ht="16.5" thickBot="1" x14ac:dyDescent="0.3">
      <c r="A73" s="134" t="s">
        <v>355</v>
      </c>
      <c r="B73" s="338">
        <v>0</v>
      </c>
      <c r="C73" s="124">
        <v>1</v>
      </c>
    </row>
    <row r="74" spans="1:3" ht="16.5" thickBot="1" x14ac:dyDescent="0.3">
      <c r="A74" s="134" t="s">
        <v>356</v>
      </c>
      <c r="B74" s="338">
        <v>0</v>
      </c>
      <c r="C74" s="124">
        <v>2</v>
      </c>
    </row>
    <row r="75" spans="1:3" ht="29.25" thickBot="1" x14ac:dyDescent="0.3">
      <c r="A75" s="133" t="s">
        <v>359</v>
      </c>
      <c r="B75" s="141"/>
    </row>
    <row r="76" spans="1:3" ht="16.5" thickBot="1" x14ac:dyDescent="0.3">
      <c r="A76" s="135" t="s">
        <v>351</v>
      </c>
      <c r="B76" s="141"/>
    </row>
    <row r="77" spans="1:3" ht="16.5" thickBot="1" x14ac:dyDescent="0.3">
      <c r="A77" s="135" t="s">
        <v>360</v>
      </c>
      <c r="B77" s="141"/>
    </row>
    <row r="78" spans="1:3" ht="16.5" thickBot="1" x14ac:dyDescent="0.3">
      <c r="A78" s="135" t="s">
        <v>361</v>
      </c>
      <c r="B78" s="141"/>
    </row>
    <row r="79" spans="1:3" ht="16.5" thickBot="1" x14ac:dyDescent="0.3">
      <c r="A79" s="135" t="s">
        <v>362</v>
      </c>
      <c r="B79" s="141"/>
    </row>
    <row r="80" spans="1:3" ht="16.5" thickBot="1" x14ac:dyDescent="0.3">
      <c r="A80" s="130" t="s">
        <v>363</v>
      </c>
      <c r="B80" s="343" t="e">
        <f>B81/$B$27</f>
        <v>#DIV/0!</v>
      </c>
    </row>
    <row r="81" spans="1:2" ht="16.5" thickBot="1" x14ac:dyDescent="0.3">
      <c r="A81" s="130" t="s">
        <v>364</v>
      </c>
      <c r="B81" s="344">
        <f xml:space="preserve"> SUMIF(C33:C74, 1,B33:B74)</f>
        <v>0</v>
      </c>
    </row>
    <row r="82" spans="1:2" ht="16.5" thickBot="1" x14ac:dyDescent="0.3">
      <c r="A82" s="130" t="s">
        <v>365</v>
      </c>
      <c r="B82" s="343" t="e">
        <f>B83/$B$27</f>
        <v>#DIV/0!</v>
      </c>
    </row>
    <row r="83" spans="1:2" ht="16.5" thickBot="1" x14ac:dyDescent="0.3">
      <c r="A83" s="131" t="s">
        <v>366</v>
      </c>
      <c r="B83" s="344">
        <f xml:space="preserve"> SUMIF(C35:C76, 2,B35:B76)</f>
        <v>0</v>
      </c>
    </row>
    <row r="84" spans="1:2" ht="15.6" customHeight="1" x14ac:dyDescent="0.25">
      <c r="A84" s="133" t="s">
        <v>367</v>
      </c>
      <c r="B84" s="497" t="s">
        <v>565</v>
      </c>
    </row>
    <row r="85" spans="1:2" x14ac:dyDescent="0.25">
      <c r="A85" s="137" t="s">
        <v>368</v>
      </c>
      <c r="B85" s="498"/>
    </row>
    <row r="86" spans="1:2" x14ac:dyDescent="0.25">
      <c r="A86" s="137" t="s">
        <v>369</v>
      </c>
      <c r="B86" s="498"/>
    </row>
    <row r="87" spans="1:2" x14ac:dyDescent="0.25">
      <c r="A87" s="137" t="s">
        <v>370</v>
      </c>
      <c r="B87" s="498"/>
    </row>
    <row r="88" spans="1:2" x14ac:dyDescent="0.25">
      <c r="A88" s="137" t="s">
        <v>371</v>
      </c>
      <c r="B88" s="498"/>
    </row>
    <row r="89" spans="1:2" ht="16.5" thickBot="1" x14ac:dyDescent="0.3">
      <c r="A89" s="138" t="s">
        <v>372</v>
      </c>
      <c r="B89" s="499"/>
    </row>
    <row r="90" spans="1:2" ht="30.75" thickBot="1" x14ac:dyDescent="0.3">
      <c r="A90" s="135" t="s">
        <v>373</v>
      </c>
      <c r="B90" s="136"/>
    </row>
    <row r="91" spans="1:2" ht="29.25" thickBot="1" x14ac:dyDescent="0.3">
      <c r="A91" s="130" t="s">
        <v>374</v>
      </c>
      <c r="B91" s="136"/>
    </row>
    <row r="92" spans="1:2" ht="16.5" thickBot="1" x14ac:dyDescent="0.3">
      <c r="A92" s="135" t="s">
        <v>351</v>
      </c>
      <c r="B92" s="143"/>
    </row>
    <row r="93" spans="1:2" ht="16.5" thickBot="1" x14ac:dyDescent="0.3">
      <c r="A93" s="135" t="s">
        <v>375</v>
      </c>
      <c r="B93" s="136"/>
    </row>
    <row r="94" spans="1:2" ht="16.5" thickBot="1" x14ac:dyDescent="0.3">
      <c r="A94" s="135" t="s">
        <v>376</v>
      </c>
      <c r="B94" s="143"/>
    </row>
    <row r="95" spans="1:2" ht="30.75" thickBot="1" x14ac:dyDescent="0.3">
      <c r="A95" s="144" t="s">
        <v>377</v>
      </c>
      <c r="B95" s="337" t="s">
        <v>378</v>
      </c>
    </row>
    <row r="96" spans="1:2" ht="16.5" thickBot="1" x14ac:dyDescent="0.3">
      <c r="A96" s="130" t="s">
        <v>379</v>
      </c>
      <c r="B96" s="142"/>
    </row>
    <row r="97" spans="1:2" ht="16.5" thickBot="1" x14ac:dyDescent="0.3">
      <c r="A97" s="137" t="s">
        <v>380</v>
      </c>
      <c r="B97" s="145"/>
    </row>
    <row r="98" spans="1:2" ht="16.5" thickBot="1" x14ac:dyDescent="0.3">
      <c r="A98" s="137" t="s">
        <v>381</v>
      </c>
      <c r="B98" s="145"/>
    </row>
    <row r="99" spans="1:2" ht="16.5" thickBot="1" x14ac:dyDescent="0.3">
      <c r="A99" s="137" t="s">
        <v>382</v>
      </c>
      <c r="B99" s="145"/>
    </row>
    <row r="100" spans="1:2" ht="45.75" thickBot="1" x14ac:dyDescent="0.3">
      <c r="A100" s="146" t="s">
        <v>383</v>
      </c>
      <c r="B100" s="143" t="s">
        <v>384</v>
      </c>
    </row>
    <row r="101" spans="1:2" ht="28.5" x14ac:dyDescent="0.25">
      <c r="A101" s="133" t="s">
        <v>385</v>
      </c>
      <c r="B101" s="497" t="s">
        <v>386</v>
      </c>
    </row>
    <row r="102" spans="1:2" x14ac:dyDescent="0.25">
      <c r="A102" s="137" t="s">
        <v>387</v>
      </c>
      <c r="B102" s="498"/>
    </row>
    <row r="103" spans="1:2" x14ac:dyDescent="0.25">
      <c r="A103" s="137" t="s">
        <v>388</v>
      </c>
      <c r="B103" s="498"/>
    </row>
    <row r="104" spans="1:2" x14ac:dyDescent="0.25">
      <c r="A104" s="137" t="s">
        <v>389</v>
      </c>
      <c r="B104" s="498"/>
    </row>
    <row r="105" spans="1:2" x14ac:dyDescent="0.25">
      <c r="A105" s="137" t="s">
        <v>390</v>
      </c>
      <c r="B105" s="498"/>
    </row>
    <row r="106" spans="1:2" ht="16.5" thickBot="1" x14ac:dyDescent="0.3">
      <c r="A106" s="147" t="s">
        <v>391</v>
      </c>
      <c r="B106" s="499"/>
    </row>
    <row r="109" spans="1:2" x14ac:dyDescent="0.25">
      <c r="A109" s="148"/>
      <c r="B109" s="149"/>
    </row>
    <row r="110" spans="1:2" x14ac:dyDescent="0.25">
      <c r="B110" s="150"/>
    </row>
    <row r="111" spans="1:2" x14ac:dyDescent="0.25">
      <c r="B111" s="15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9"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4" t="str">
        <f>'1. паспорт местоположение'!A5:C5</f>
        <v>Год раскрытия информации: 2016 год</v>
      </c>
      <c r="B4" s="384"/>
      <c r="C4" s="384"/>
      <c r="D4" s="384"/>
      <c r="E4" s="384"/>
      <c r="F4" s="384"/>
      <c r="G4" s="384"/>
      <c r="H4" s="384"/>
      <c r="I4" s="384"/>
      <c r="J4" s="384"/>
      <c r="K4" s="384"/>
      <c r="L4" s="384"/>
      <c r="M4" s="384"/>
      <c r="N4" s="384"/>
      <c r="O4" s="384"/>
      <c r="P4" s="384"/>
      <c r="Q4" s="384"/>
      <c r="R4" s="384"/>
      <c r="S4" s="384"/>
    </row>
    <row r="5" spans="1:28" s="12" customFormat="1" ht="15.75" x14ac:dyDescent="0.2">
      <c r="A5" s="17"/>
    </row>
    <row r="6" spans="1:28" s="12" customFormat="1" ht="18.75" x14ac:dyDescent="0.2">
      <c r="A6" s="377" t="s">
        <v>10</v>
      </c>
      <c r="B6" s="377"/>
      <c r="C6" s="377"/>
      <c r="D6" s="377"/>
      <c r="E6" s="377"/>
      <c r="F6" s="377"/>
      <c r="G6" s="377"/>
      <c r="H6" s="377"/>
      <c r="I6" s="377"/>
      <c r="J6" s="377"/>
      <c r="K6" s="377"/>
      <c r="L6" s="377"/>
      <c r="M6" s="377"/>
      <c r="N6" s="377"/>
      <c r="O6" s="377"/>
      <c r="P6" s="377"/>
      <c r="Q6" s="377"/>
      <c r="R6" s="377"/>
      <c r="S6" s="377"/>
      <c r="T6" s="13"/>
      <c r="U6" s="13"/>
      <c r="V6" s="13"/>
      <c r="W6" s="13"/>
      <c r="X6" s="13"/>
      <c r="Y6" s="13"/>
      <c r="Z6" s="13"/>
      <c r="AA6" s="13"/>
      <c r="AB6" s="13"/>
    </row>
    <row r="7" spans="1:28" s="12" customFormat="1" ht="18.75" x14ac:dyDescent="0.2">
      <c r="A7" s="377"/>
      <c r="B7" s="377"/>
      <c r="C7" s="377"/>
      <c r="D7" s="377"/>
      <c r="E7" s="377"/>
      <c r="F7" s="377"/>
      <c r="G7" s="377"/>
      <c r="H7" s="377"/>
      <c r="I7" s="377"/>
      <c r="J7" s="377"/>
      <c r="K7" s="377"/>
      <c r="L7" s="377"/>
      <c r="M7" s="377"/>
      <c r="N7" s="377"/>
      <c r="O7" s="377"/>
      <c r="P7" s="377"/>
      <c r="Q7" s="377"/>
      <c r="R7" s="377"/>
      <c r="S7" s="377"/>
      <c r="T7" s="13"/>
      <c r="U7" s="13"/>
      <c r="V7" s="13"/>
      <c r="W7" s="13"/>
      <c r="X7" s="13"/>
      <c r="Y7" s="13"/>
      <c r="Z7" s="13"/>
      <c r="AA7" s="13"/>
      <c r="AB7" s="13"/>
    </row>
    <row r="8" spans="1:28" s="12" customFormat="1" ht="18.75" x14ac:dyDescent="0.2">
      <c r="A8" s="380" t="str">
        <f>'1. паспорт местоположение'!A9:C9</f>
        <v>АО "Янтарьэнерго"</v>
      </c>
      <c r="B8" s="380"/>
      <c r="C8" s="380"/>
      <c r="D8" s="380"/>
      <c r="E8" s="380"/>
      <c r="F8" s="380"/>
      <c r="G8" s="380"/>
      <c r="H8" s="380"/>
      <c r="I8" s="380"/>
      <c r="J8" s="380"/>
      <c r="K8" s="380"/>
      <c r="L8" s="380"/>
      <c r="M8" s="380"/>
      <c r="N8" s="380"/>
      <c r="O8" s="380"/>
      <c r="P8" s="380"/>
      <c r="Q8" s="380"/>
      <c r="R8" s="380"/>
      <c r="S8" s="380"/>
      <c r="T8" s="13"/>
      <c r="U8" s="13"/>
      <c r="V8" s="13"/>
      <c r="W8" s="13"/>
      <c r="X8" s="13"/>
      <c r="Y8" s="13"/>
      <c r="Z8" s="13"/>
      <c r="AA8" s="13"/>
      <c r="AB8" s="13"/>
    </row>
    <row r="9" spans="1:28" s="12" customFormat="1" ht="18.75" x14ac:dyDescent="0.2">
      <c r="A9" s="374" t="s">
        <v>9</v>
      </c>
      <c r="B9" s="374"/>
      <c r="C9" s="374"/>
      <c r="D9" s="374"/>
      <c r="E9" s="374"/>
      <c r="F9" s="374"/>
      <c r="G9" s="374"/>
      <c r="H9" s="374"/>
      <c r="I9" s="374"/>
      <c r="J9" s="374"/>
      <c r="K9" s="374"/>
      <c r="L9" s="374"/>
      <c r="M9" s="374"/>
      <c r="N9" s="374"/>
      <c r="O9" s="374"/>
      <c r="P9" s="374"/>
      <c r="Q9" s="374"/>
      <c r="R9" s="374"/>
      <c r="S9" s="374"/>
      <c r="T9" s="13"/>
      <c r="U9" s="13"/>
      <c r="V9" s="13"/>
      <c r="W9" s="13"/>
      <c r="X9" s="13"/>
      <c r="Y9" s="13"/>
      <c r="Z9" s="13"/>
      <c r="AA9" s="13"/>
      <c r="AB9" s="13"/>
    </row>
    <row r="10" spans="1:28" s="12" customFormat="1" ht="18.75" x14ac:dyDescent="0.2">
      <c r="A10" s="377"/>
      <c r="B10" s="377"/>
      <c r="C10" s="377"/>
      <c r="D10" s="377"/>
      <c r="E10" s="377"/>
      <c r="F10" s="377"/>
      <c r="G10" s="377"/>
      <c r="H10" s="377"/>
      <c r="I10" s="377"/>
      <c r="J10" s="377"/>
      <c r="K10" s="377"/>
      <c r="L10" s="377"/>
      <c r="M10" s="377"/>
      <c r="N10" s="377"/>
      <c r="O10" s="377"/>
      <c r="P10" s="377"/>
      <c r="Q10" s="377"/>
      <c r="R10" s="377"/>
      <c r="S10" s="377"/>
      <c r="T10" s="13"/>
      <c r="U10" s="13"/>
      <c r="V10" s="13"/>
      <c r="W10" s="13"/>
      <c r="X10" s="13"/>
      <c r="Y10" s="13"/>
      <c r="Z10" s="13"/>
      <c r="AA10" s="13"/>
      <c r="AB10" s="13"/>
    </row>
    <row r="11" spans="1:28" s="12" customFormat="1" ht="18.75" x14ac:dyDescent="0.2">
      <c r="A11" s="380" t="str">
        <f>'1. паспорт местоположение'!A12:C12</f>
        <v>A_prj_111001_2534</v>
      </c>
      <c r="B11" s="380"/>
      <c r="C11" s="380"/>
      <c r="D11" s="380"/>
      <c r="E11" s="380"/>
      <c r="F11" s="380"/>
      <c r="G11" s="380"/>
      <c r="H11" s="380"/>
      <c r="I11" s="380"/>
      <c r="J11" s="380"/>
      <c r="K11" s="380"/>
      <c r="L11" s="380"/>
      <c r="M11" s="380"/>
      <c r="N11" s="380"/>
      <c r="O11" s="380"/>
      <c r="P11" s="380"/>
      <c r="Q11" s="380"/>
      <c r="R11" s="380"/>
      <c r="S11" s="380"/>
      <c r="T11" s="13"/>
      <c r="U11" s="13"/>
      <c r="V11" s="13"/>
      <c r="W11" s="13"/>
      <c r="X11" s="13"/>
      <c r="Y11" s="13"/>
      <c r="Z11" s="13"/>
      <c r="AA11" s="13"/>
      <c r="AB11" s="13"/>
    </row>
    <row r="12" spans="1:28" s="12" customFormat="1" ht="18.75" x14ac:dyDescent="0.2">
      <c r="A12" s="374" t="s">
        <v>8</v>
      </c>
      <c r="B12" s="374"/>
      <c r="C12" s="374"/>
      <c r="D12" s="374"/>
      <c r="E12" s="374"/>
      <c r="F12" s="374"/>
      <c r="G12" s="374"/>
      <c r="H12" s="374"/>
      <c r="I12" s="374"/>
      <c r="J12" s="374"/>
      <c r="K12" s="374"/>
      <c r="L12" s="374"/>
      <c r="M12" s="374"/>
      <c r="N12" s="374"/>
      <c r="O12" s="374"/>
      <c r="P12" s="374"/>
      <c r="Q12" s="374"/>
      <c r="R12" s="374"/>
      <c r="S12" s="374"/>
      <c r="T12" s="13"/>
      <c r="U12" s="13"/>
      <c r="V12" s="13"/>
      <c r="W12" s="13"/>
      <c r="X12" s="13"/>
      <c r="Y12" s="13"/>
      <c r="Z12" s="13"/>
      <c r="AA12" s="13"/>
      <c r="AB12" s="13"/>
    </row>
    <row r="13" spans="1:28" s="9"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0"/>
      <c r="U13" s="10"/>
      <c r="V13" s="10"/>
      <c r="W13" s="10"/>
      <c r="X13" s="10"/>
      <c r="Y13" s="10"/>
      <c r="Z13" s="10"/>
      <c r="AA13" s="10"/>
      <c r="AB13" s="10"/>
    </row>
    <row r="14" spans="1:28" s="3" customFormat="1" ht="15.75" x14ac:dyDescent="0.2">
      <c r="A14" s="380" t="str">
        <f>'1. паспорт местоположение'!A15:C15</f>
        <v>199_Реконструкция распределительных сетей 0,4 кВ в п. Космодемьянского в г.Калининграде.  (2 очередь)</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74" t="s">
        <v>7</v>
      </c>
      <c r="B15" s="374"/>
      <c r="C15" s="374"/>
      <c r="D15" s="374"/>
      <c r="E15" s="374"/>
      <c r="F15" s="374"/>
      <c r="G15" s="374"/>
      <c r="H15" s="374"/>
      <c r="I15" s="374"/>
      <c r="J15" s="374"/>
      <c r="K15" s="374"/>
      <c r="L15" s="374"/>
      <c r="M15" s="374"/>
      <c r="N15" s="374"/>
      <c r="O15" s="374"/>
      <c r="P15" s="374"/>
      <c r="Q15" s="374"/>
      <c r="R15" s="374"/>
      <c r="S15" s="374"/>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75" t="s">
        <v>452</v>
      </c>
      <c r="B17" s="375"/>
      <c r="C17" s="375"/>
      <c r="D17" s="375"/>
      <c r="E17" s="375"/>
      <c r="F17" s="375"/>
      <c r="G17" s="375"/>
      <c r="H17" s="375"/>
      <c r="I17" s="375"/>
      <c r="J17" s="375"/>
      <c r="K17" s="375"/>
      <c r="L17" s="375"/>
      <c r="M17" s="375"/>
      <c r="N17" s="375"/>
      <c r="O17" s="375"/>
      <c r="P17" s="375"/>
      <c r="Q17" s="375"/>
      <c r="R17" s="375"/>
      <c r="S17" s="375"/>
      <c r="T17" s="7"/>
      <c r="U17" s="7"/>
      <c r="V17" s="7"/>
      <c r="W17" s="7"/>
      <c r="X17" s="7"/>
      <c r="Y17" s="7"/>
      <c r="Z17" s="7"/>
      <c r="AA17" s="7"/>
      <c r="AB17" s="7"/>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85" t="s">
        <v>6</v>
      </c>
      <c r="B19" s="385" t="s">
        <v>109</v>
      </c>
      <c r="C19" s="386" t="s">
        <v>342</v>
      </c>
      <c r="D19" s="385" t="s">
        <v>341</v>
      </c>
      <c r="E19" s="385" t="s">
        <v>108</v>
      </c>
      <c r="F19" s="385" t="s">
        <v>107</v>
      </c>
      <c r="G19" s="385" t="s">
        <v>337</v>
      </c>
      <c r="H19" s="385" t="s">
        <v>106</v>
      </c>
      <c r="I19" s="385" t="s">
        <v>105</v>
      </c>
      <c r="J19" s="385" t="s">
        <v>104</v>
      </c>
      <c r="K19" s="385" t="s">
        <v>103</v>
      </c>
      <c r="L19" s="385" t="s">
        <v>102</v>
      </c>
      <c r="M19" s="385" t="s">
        <v>101</v>
      </c>
      <c r="N19" s="385" t="s">
        <v>100</v>
      </c>
      <c r="O19" s="385" t="s">
        <v>99</v>
      </c>
      <c r="P19" s="385" t="s">
        <v>98</v>
      </c>
      <c r="Q19" s="385" t="s">
        <v>340</v>
      </c>
      <c r="R19" s="385"/>
      <c r="S19" s="388" t="s">
        <v>444</v>
      </c>
      <c r="T19" s="4"/>
      <c r="U19" s="4"/>
      <c r="V19" s="4"/>
      <c r="W19" s="4"/>
      <c r="X19" s="4"/>
      <c r="Y19" s="4"/>
    </row>
    <row r="20" spans="1:28" s="3" customFormat="1" ht="180.75" customHeight="1" x14ac:dyDescent="0.2">
      <c r="A20" s="385"/>
      <c r="B20" s="385"/>
      <c r="C20" s="387"/>
      <c r="D20" s="385"/>
      <c r="E20" s="385"/>
      <c r="F20" s="385"/>
      <c r="G20" s="385"/>
      <c r="H20" s="385"/>
      <c r="I20" s="385"/>
      <c r="J20" s="385"/>
      <c r="K20" s="385"/>
      <c r="L20" s="385"/>
      <c r="M20" s="385"/>
      <c r="N20" s="385"/>
      <c r="O20" s="385"/>
      <c r="P20" s="385"/>
      <c r="Q20" s="43" t="s">
        <v>338</v>
      </c>
      <c r="R20" s="44" t="s">
        <v>339</v>
      </c>
      <c r="S20" s="388"/>
      <c r="T20" s="28"/>
      <c r="U20" s="28"/>
      <c r="V20" s="28"/>
      <c r="W20" s="28"/>
      <c r="X20" s="28"/>
      <c r="Y20" s="28"/>
      <c r="Z20" s="27"/>
      <c r="AA20" s="27"/>
      <c r="AB20" s="27"/>
    </row>
    <row r="21" spans="1:28" s="3" customFormat="1" ht="18.75" x14ac:dyDescent="0.2">
      <c r="A21" s="43">
        <v>1</v>
      </c>
      <c r="B21" s="48">
        <v>2</v>
      </c>
      <c r="C21" s="43">
        <v>3</v>
      </c>
      <c r="D21" s="48">
        <v>4</v>
      </c>
      <c r="E21" s="43">
        <v>5</v>
      </c>
      <c r="F21" s="48">
        <v>6</v>
      </c>
      <c r="G21" s="159">
        <v>7</v>
      </c>
      <c r="H21" s="160">
        <v>8</v>
      </c>
      <c r="I21" s="159">
        <v>9</v>
      </c>
      <c r="J21" s="160">
        <v>10</v>
      </c>
      <c r="K21" s="159">
        <v>11</v>
      </c>
      <c r="L21" s="160">
        <v>12</v>
      </c>
      <c r="M21" s="159">
        <v>13</v>
      </c>
      <c r="N21" s="160">
        <v>14</v>
      </c>
      <c r="O21" s="159">
        <v>15</v>
      </c>
      <c r="P21" s="160">
        <v>16</v>
      </c>
      <c r="Q21" s="159">
        <v>17</v>
      </c>
      <c r="R21" s="160">
        <v>18</v>
      </c>
      <c r="S21" s="159">
        <v>19</v>
      </c>
      <c r="T21" s="28"/>
      <c r="U21" s="28"/>
      <c r="V21" s="28"/>
      <c r="W21" s="28"/>
      <c r="X21" s="28"/>
      <c r="Y21" s="28"/>
      <c r="Z21" s="27"/>
      <c r="AA21" s="27"/>
      <c r="AB21" s="27"/>
    </row>
    <row r="22" spans="1:28" s="3" customFormat="1" ht="32.25" customHeight="1" x14ac:dyDescent="0.2">
      <c r="A22" s="43"/>
      <c r="B22" s="48" t="s">
        <v>97</v>
      </c>
      <c r="C22" s="48"/>
      <c r="D22" s="48"/>
      <c r="E22" s="48" t="s">
        <v>96</v>
      </c>
      <c r="F22" s="48" t="s">
        <v>95</v>
      </c>
      <c r="G22" s="48" t="s">
        <v>445</v>
      </c>
      <c r="H22" s="48"/>
      <c r="I22" s="48"/>
      <c r="J22" s="48"/>
      <c r="K22" s="48"/>
      <c r="L22" s="48"/>
      <c r="M22" s="48"/>
      <c r="N22" s="48"/>
      <c r="O22" s="48"/>
      <c r="P22" s="48"/>
      <c r="Q22" s="39"/>
      <c r="R22" s="5"/>
      <c r="S22" s="158"/>
      <c r="T22" s="28"/>
      <c r="U22" s="28"/>
      <c r="V22" s="28"/>
      <c r="W22" s="28"/>
      <c r="X22" s="28"/>
      <c r="Y22" s="28"/>
      <c r="Z22" s="27"/>
      <c r="AA22" s="27"/>
      <c r="AB22" s="27"/>
    </row>
    <row r="23" spans="1:28" s="3" customFormat="1" ht="18.75" x14ac:dyDescent="0.2">
      <c r="A23" s="43"/>
      <c r="B23" s="48" t="s">
        <v>97</v>
      </c>
      <c r="C23" s="48"/>
      <c r="D23" s="48"/>
      <c r="E23" s="48" t="s">
        <v>96</v>
      </c>
      <c r="F23" s="48" t="s">
        <v>95</v>
      </c>
      <c r="G23" s="48" t="s">
        <v>94</v>
      </c>
      <c r="H23" s="31"/>
      <c r="I23" s="31"/>
      <c r="J23" s="31"/>
      <c r="K23" s="31"/>
      <c r="L23" s="31"/>
      <c r="M23" s="31"/>
      <c r="N23" s="31"/>
      <c r="O23" s="31"/>
      <c r="P23" s="31"/>
      <c r="Q23" s="31"/>
      <c r="R23" s="5"/>
      <c r="S23" s="158"/>
      <c r="T23" s="28"/>
      <c r="U23" s="28"/>
      <c r="V23" s="28"/>
      <c r="W23" s="28"/>
      <c r="X23" s="27"/>
      <c r="Y23" s="27"/>
      <c r="Z23" s="27"/>
      <c r="AA23" s="27"/>
      <c r="AB23" s="27"/>
    </row>
    <row r="24" spans="1:28" s="3" customFormat="1" ht="18.75" x14ac:dyDescent="0.2">
      <c r="A24" s="43"/>
      <c r="B24" s="48" t="s">
        <v>97</v>
      </c>
      <c r="C24" s="48"/>
      <c r="D24" s="48"/>
      <c r="E24" s="48" t="s">
        <v>96</v>
      </c>
      <c r="F24" s="48" t="s">
        <v>95</v>
      </c>
      <c r="G24" s="48" t="s">
        <v>90</v>
      </c>
      <c r="H24" s="31"/>
      <c r="I24" s="31"/>
      <c r="J24" s="31"/>
      <c r="K24" s="31"/>
      <c r="L24" s="31"/>
      <c r="M24" s="31"/>
      <c r="N24" s="31"/>
      <c r="O24" s="31"/>
      <c r="P24" s="31"/>
      <c r="Q24" s="31"/>
      <c r="R24" s="5"/>
      <c r="S24" s="158"/>
      <c r="T24" s="28"/>
      <c r="U24" s="28"/>
      <c r="V24" s="28"/>
      <c r="W24" s="28"/>
      <c r="X24" s="27"/>
      <c r="Y24" s="27"/>
      <c r="Z24" s="27"/>
      <c r="AA24" s="27"/>
      <c r="AB24" s="27"/>
    </row>
    <row r="25" spans="1:28" s="3" customFormat="1" ht="31.5" x14ac:dyDescent="0.2">
      <c r="A25" s="47"/>
      <c r="B25" s="48" t="s">
        <v>93</v>
      </c>
      <c r="C25" s="48"/>
      <c r="D25" s="48"/>
      <c r="E25" s="48" t="s">
        <v>92</v>
      </c>
      <c r="F25" s="48" t="s">
        <v>91</v>
      </c>
      <c r="G25" s="48" t="s">
        <v>446</v>
      </c>
      <c r="H25" s="31"/>
      <c r="I25" s="31"/>
      <c r="J25" s="31"/>
      <c r="K25" s="31"/>
      <c r="L25" s="31"/>
      <c r="M25" s="31"/>
      <c r="N25" s="31"/>
      <c r="O25" s="31"/>
      <c r="P25" s="31"/>
      <c r="Q25" s="31"/>
      <c r="R25" s="5"/>
      <c r="S25" s="158"/>
      <c r="T25" s="28"/>
      <c r="U25" s="28"/>
      <c r="V25" s="28"/>
      <c r="W25" s="28"/>
      <c r="X25" s="27"/>
      <c r="Y25" s="27"/>
      <c r="Z25" s="27"/>
      <c r="AA25" s="27"/>
      <c r="AB25" s="27"/>
    </row>
    <row r="26" spans="1:28" s="3" customFormat="1" ht="18.75" x14ac:dyDescent="0.2">
      <c r="A26" s="47"/>
      <c r="B26" s="48" t="s">
        <v>93</v>
      </c>
      <c r="C26" s="48"/>
      <c r="D26" s="48"/>
      <c r="E26" s="48" t="s">
        <v>92</v>
      </c>
      <c r="F26" s="48" t="s">
        <v>91</v>
      </c>
      <c r="G26" s="48" t="s">
        <v>94</v>
      </c>
      <c r="H26" s="31"/>
      <c r="I26" s="31"/>
      <c r="J26" s="31"/>
      <c r="K26" s="31"/>
      <c r="L26" s="31"/>
      <c r="M26" s="31"/>
      <c r="N26" s="31"/>
      <c r="O26" s="31"/>
      <c r="P26" s="31"/>
      <c r="Q26" s="31"/>
      <c r="R26" s="5"/>
      <c r="S26" s="158"/>
      <c r="T26" s="28"/>
      <c r="U26" s="28"/>
      <c r="V26" s="28"/>
      <c r="W26" s="28"/>
      <c r="X26" s="27"/>
      <c r="Y26" s="27"/>
      <c r="Z26" s="27"/>
      <c r="AA26" s="27"/>
      <c r="AB26" s="27"/>
    </row>
    <row r="27" spans="1:28" s="3" customFormat="1" ht="18.75" x14ac:dyDescent="0.2">
      <c r="A27" s="47"/>
      <c r="B27" s="48" t="s">
        <v>93</v>
      </c>
      <c r="C27" s="48"/>
      <c r="D27" s="48"/>
      <c r="E27" s="48" t="s">
        <v>92</v>
      </c>
      <c r="F27" s="48" t="s">
        <v>91</v>
      </c>
      <c r="G27" s="48" t="s">
        <v>90</v>
      </c>
      <c r="H27" s="31"/>
      <c r="I27" s="31"/>
      <c r="J27" s="31"/>
      <c r="K27" s="31"/>
      <c r="L27" s="31"/>
      <c r="M27" s="31"/>
      <c r="N27" s="31"/>
      <c r="O27" s="31"/>
      <c r="P27" s="31"/>
      <c r="Q27" s="31"/>
      <c r="R27" s="5"/>
      <c r="S27" s="158"/>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58"/>
      <c r="T28" s="28"/>
      <c r="U28" s="28"/>
      <c r="V28" s="28"/>
      <c r="W28" s="28"/>
      <c r="X28" s="27"/>
      <c r="Y28" s="27"/>
      <c r="Z28" s="27"/>
      <c r="AA28" s="27"/>
      <c r="AB28" s="27"/>
    </row>
    <row r="29" spans="1:28" ht="20.25" customHeight="1" x14ac:dyDescent="0.25">
      <c r="A29" s="121"/>
      <c r="B29" s="48" t="s">
        <v>335</v>
      </c>
      <c r="C29" s="48"/>
      <c r="D29" s="48"/>
      <c r="E29" s="121" t="s">
        <v>336</v>
      </c>
      <c r="F29" s="121" t="s">
        <v>336</v>
      </c>
      <c r="G29" s="121" t="s">
        <v>336</v>
      </c>
      <c r="H29" s="121"/>
      <c r="I29" s="121"/>
      <c r="J29" s="121"/>
      <c r="K29" s="121"/>
      <c r="L29" s="121"/>
      <c r="M29" s="121"/>
      <c r="N29" s="121"/>
      <c r="O29" s="121"/>
      <c r="P29" s="121"/>
      <c r="Q29" s="122"/>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22" zoomScale="80" zoomScaleNormal="60" zoomScaleSheetLayoutView="80" workbookViewId="0">
      <selection activeCell="O28" sqref="O28"/>
    </sheetView>
  </sheetViews>
  <sheetFormatPr defaultColWidth="10.7109375" defaultRowHeight="15.75" x14ac:dyDescent="0.25"/>
  <cols>
    <col min="1" max="1" width="9.5703125" style="53" customWidth="1"/>
    <col min="2" max="2" width="8.7109375" style="53" customWidth="1"/>
    <col min="3" max="3" width="12.7109375" style="53" customWidth="1"/>
    <col min="4" max="4" width="17.28515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4" t="str">
        <f>'[2]1. паспорт местоположение'!A5:C5</f>
        <v>Год раскрытия информации: 2016 год</v>
      </c>
      <c r="B6" s="384"/>
      <c r="C6" s="384"/>
      <c r="D6" s="384"/>
      <c r="E6" s="384"/>
      <c r="F6" s="384"/>
      <c r="G6" s="384"/>
      <c r="H6" s="384"/>
      <c r="I6" s="384"/>
      <c r="J6" s="384"/>
      <c r="K6" s="384"/>
      <c r="L6" s="384"/>
      <c r="M6" s="384"/>
      <c r="N6" s="384"/>
      <c r="O6" s="384"/>
      <c r="P6" s="384"/>
      <c r="Q6" s="384"/>
      <c r="R6" s="384"/>
      <c r="S6" s="384"/>
      <c r="T6" s="384"/>
    </row>
    <row r="7" spans="1:20" s="12" customFormat="1" x14ac:dyDescent="0.2">
      <c r="A7" s="17"/>
      <c r="H7" s="16"/>
    </row>
    <row r="8" spans="1:20" s="12" customFormat="1" ht="18.75" x14ac:dyDescent="0.2">
      <c r="A8" s="377" t="s">
        <v>10</v>
      </c>
      <c r="B8" s="377"/>
      <c r="C8" s="377"/>
      <c r="D8" s="377"/>
      <c r="E8" s="377"/>
      <c r="F8" s="377"/>
      <c r="G8" s="377"/>
      <c r="H8" s="377"/>
      <c r="I8" s="377"/>
      <c r="J8" s="377"/>
      <c r="K8" s="377"/>
      <c r="L8" s="377"/>
      <c r="M8" s="377"/>
      <c r="N8" s="377"/>
      <c r="O8" s="377"/>
      <c r="P8" s="377"/>
      <c r="Q8" s="377"/>
      <c r="R8" s="377"/>
      <c r="S8" s="377"/>
      <c r="T8" s="377"/>
    </row>
    <row r="9" spans="1:20" s="12"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2" customFormat="1" ht="18.75" customHeight="1" x14ac:dyDescent="0.2">
      <c r="A10" s="380" t="str">
        <f>'[2]1. паспорт местоположение'!A9:C9</f>
        <v>АО "Янтарьэнерго"</v>
      </c>
      <c r="B10" s="380"/>
      <c r="C10" s="380"/>
      <c r="D10" s="380"/>
      <c r="E10" s="380"/>
      <c r="F10" s="380"/>
      <c r="G10" s="380"/>
      <c r="H10" s="380"/>
      <c r="I10" s="380"/>
      <c r="J10" s="380"/>
      <c r="K10" s="380"/>
      <c r="L10" s="380"/>
      <c r="M10" s="380"/>
      <c r="N10" s="380"/>
      <c r="O10" s="380"/>
      <c r="P10" s="380"/>
      <c r="Q10" s="380"/>
      <c r="R10" s="380"/>
      <c r="S10" s="380"/>
      <c r="T10" s="380"/>
    </row>
    <row r="11" spans="1:20" s="12" customFormat="1" ht="18.75" customHeight="1" x14ac:dyDescent="0.2">
      <c r="A11" s="374" t="s">
        <v>9</v>
      </c>
      <c r="B11" s="374"/>
      <c r="C11" s="374"/>
      <c r="D11" s="374"/>
      <c r="E11" s="374"/>
      <c r="F11" s="374"/>
      <c r="G11" s="374"/>
      <c r="H11" s="374"/>
      <c r="I11" s="374"/>
      <c r="J11" s="374"/>
      <c r="K11" s="374"/>
      <c r="L11" s="374"/>
      <c r="M11" s="374"/>
      <c r="N11" s="374"/>
      <c r="O11" s="374"/>
      <c r="P11" s="374"/>
      <c r="Q11" s="374"/>
      <c r="R11" s="374"/>
      <c r="S11" s="374"/>
      <c r="T11" s="374"/>
    </row>
    <row r="12" spans="1:20" s="12"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2" customFormat="1" ht="18.75" customHeight="1" x14ac:dyDescent="0.2">
      <c r="A13" s="380" t="str">
        <f>'[2]1. паспорт местоположение'!A12:C12</f>
        <v>B_261</v>
      </c>
      <c r="B13" s="380"/>
      <c r="C13" s="380"/>
      <c r="D13" s="380"/>
      <c r="E13" s="380"/>
      <c r="F13" s="380"/>
      <c r="G13" s="380"/>
      <c r="H13" s="380"/>
      <c r="I13" s="380"/>
      <c r="J13" s="380"/>
      <c r="K13" s="380"/>
      <c r="L13" s="380"/>
      <c r="M13" s="380"/>
      <c r="N13" s="380"/>
      <c r="O13" s="380"/>
      <c r="P13" s="380"/>
      <c r="Q13" s="380"/>
      <c r="R13" s="380"/>
      <c r="S13" s="380"/>
      <c r="T13" s="380"/>
    </row>
    <row r="14" spans="1:20" s="12" customFormat="1" ht="18.75" customHeight="1" x14ac:dyDescent="0.2">
      <c r="A14" s="374" t="s">
        <v>8</v>
      </c>
      <c r="B14" s="374"/>
      <c r="C14" s="374"/>
      <c r="D14" s="374"/>
      <c r="E14" s="374"/>
      <c r="F14" s="374"/>
      <c r="G14" s="374"/>
      <c r="H14" s="374"/>
      <c r="I14" s="374"/>
      <c r="J14" s="374"/>
      <c r="K14" s="374"/>
      <c r="L14" s="374"/>
      <c r="M14" s="374"/>
      <c r="N14" s="374"/>
      <c r="O14" s="374"/>
      <c r="P14" s="374"/>
      <c r="Q14" s="374"/>
      <c r="R14" s="374"/>
      <c r="S14" s="374"/>
      <c r="T14" s="374"/>
    </row>
    <row r="15" spans="1:20" s="9"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3" customFormat="1" x14ac:dyDescent="0.2">
      <c r="A16" s="380" t="str">
        <f>'[2]1. паспорт местоположение'!A15:C15</f>
        <v>Реконструкция КЛ 1 кВ (инв.№ 542880101, 542871903, 542883213) от ТП-40 и ТП-608 по ул.Энгельса, Нахимова, Чапаева, пер.Нахимова, Закавказская, пер.Каштановый в г.Калининграде</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74" t="s">
        <v>7</v>
      </c>
      <c r="B17" s="374"/>
      <c r="C17" s="374"/>
      <c r="D17" s="374"/>
      <c r="E17" s="374"/>
      <c r="F17" s="374"/>
      <c r="G17" s="374"/>
      <c r="H17" s="374"/>
      <c r="I17" s="374"/>
      <c r="J17" s="374"/>
      <c r="K17" s="374"/>
      <c r="L17" s="374"/>
      <c r="M17" s="374"/>
      <c r="N17" s="374"/>
      <c r="O17" s="374"/>
      <c r="P17" s="374"/>
      <c r="Q17" s="374"/>
      <c r="R17" s="374"/>
      <c r="S17" s="374"/>
      <c r="T17" s="374"/>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76" t="s">
        <v>457</v>
      </c>
      <c r="B19" s="376"/>
      <c r="C19" s="376"/>
      <c r="D19" s="376"/>
      <c r="E19" s="376"/>
      <c r="F19" s="376"/>
      <c r="G19" s="376"/>
      <c r="H19" s="376"/>
      <c r="I19" s="376"/>
      <c r="J19" s="376"/>
      <c r="K19" s="376"/>
      <c r="L19" s="376"/>
      <c r="M19" s="376"/>
      <c r="N19" s="376"/>
      <c r="O19" s="376"/>
      <c r="P19" s="376"/>
      <c r="Q19" s="376"/>
      <c r="R19" s="376"/>
      <c r="S19" s="376"/>
      <c r="T19" s="376"/>
    </row>
    <row r="20" spans="1:113" s="61"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93" t="s">
        <v>6</v>
      </c>
      <c r="B21" s="396" t="s">
        <v>235</v>
      </c>
      <c r="C21" s="397"/>
      <c r="D21" s="400" t="s">
        <v>131</v>
      </c>
      <c r="E21" s="396" t="s">
        <v>486</v>
      </c>
      <c r="F21" s="397"/>
      <c r="G21" s="396" t="s">
        <v>255</v>
      </c>
      <c r="H21" s="397"/>
      <c r="I21" s="396" t="s">
        <v>130</v>
      </c>
      <c r="J21" s="397"/>
      <c r="K21" s="400" t="s">
        <v>129</v>
      </c>
      <c r="L21" s="396" t="s">
        <v>128</v>
      </c>
      <c r="M21" s="397"/>
      <c r="N21" s="396" t="s">
        <v>482</v>
      </c>
      <c r="O21" s="397"/>
      <c r="P21" s="400" t="s">
        <v>127</v>
      </c>
      <c r="Q21" s="403" t="s">
        <v>126</v>
      </c>
      <c r="R21" s="404"/>
      <c r="S21" s="403" t="s">
        <v>125</v>
      </c>
      <c r="T21" s="405"/>
    </row>
    <row r="22" spans="1:113" ht="204.75" customHeight="1" x14ac:dyDescent="0.25">
      <c r="A22" s="394"/>
      <c r="B22" s="398"/>
      <c r="C22" s="399"/>
      <c r="D22" s="401"/>
      <c r="E22" s="398"/>
      <c r="F22" s="399"/>
      <c r="G22" s="398"/>
      <c r="H22" s="399"/>
      <c r="I22" s="398"/>
      <c r="J22" s="399"/>
      <c r="K22" s="402"/>
      <c r="L22" s="398"/>
      <c r="M22" s="399"/>
      <c r="N22" s="398"/>
      <c r="O22" s="399"/>
      <c r="P22" s="402"/>
      <c r="Q22" s="113" t="s">
        <v>124</v>
      </c>
      <c r="R22" s="113" t="s">
        <v>456</v>
      </c>
      <c r="S22" s="113" t="s">
        <v>123</v>
      </c>
      <c r="T22" s="113" t="s">
        <v>122</v>
      </c>
    </row>
    <row r="23" spans="1:113" ht="51.75" customHeight="1" x14ac:dyDescent="0.25">
      <c r="A23" s="395"/>
      <c r="B23" s="166" t="s">
        <v>120</v>
      </c>
      <c r="C23" s="166" t="s">
        <v>121</v>
      </c>
      <c r="D23" s="402"/>
      <c r="E23" s="166" t="s">
        <v>120</v>
      </c>
      <c r="F23" s="166" t="s">
        <v>121</v>
      </c>
      <c r="G23" s="166" t="s">
        <v>120</v>
      </c>
      <c r="H23" s="166" t="s">
        <v>121</v>
      </c>
      <c r="I23" s="166" t="s">
        <v>120</v>
      </c>
      <c r="J23" s="166" t="s">
        <v>121</v>
      </c>
      <c r="K23" s="166" t="s">
        <v>120</v>
      </c>
      <c r="L23" s="166" t="s">
        <v>120</v>
      </c>
      <c r="M23" s="166" t="s">
        <v>121</v>
      </c>
      <c r="N23" s="166" t="s">
        <v>120</v>
      </c>
      <c r="O23" s="166" t="s">
        <v>121</v>
      </c>
      <c r="P23" s="323" t="s">
        <v>120</v>
      </c>
      <c r="Q23" s="113" t="s">
        <v>120</v>
      </c>
      <c r="R23" s="113" t="s">
        <v>120</v>
      </c>
      <c r="S23" s="113" t="s">
        <v>120</v>
      </c>
      <c r="T23" s="113"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61" customFormat="1" ht="47.25" x14ac:dyDescent="0.25">
      <c r="A25" s="63">
        <v>1</v>
      </c>
      <c r="B25" s="389" t="s">
        <v>566</v>
      </c>
      <c r="C25" s="389" t="s">
        <v>567</v>
      </c>
      <c r="D25" s="172" t="s">
        <v>503</v>
      </c>
      <c r="E25" s="62" t="s">
        <v>569</v>
      </c>
      <c r="F25" s="62" t="s">
        <v>570</v>
      </c>
      <c r="G25" s="172" t="s">
        <v>502</v>
      </c>
      <c r="H25" s="172" t="s">
        <v>502</v>
      </c>
      <c r="I25" s="329"/>
      <c r="J25" s="330" t="s">
        <v>573</v>
      </c>
      <c r="K25" s="329"/>
      <c r="L25" s="330" t="s">
        <v>436</v>
      </c>
      <c r="M25" s="63">
        <v>15</v>
      </c>
      <c r="N25" s="363">
        <v>0.63</v>
      </c>
      <c r="O25" s="63">
        <v>0.63</v>
      </c>
      <c r="P25" s="329"/>
      <c r="Q25" s="345"/>
      <c r="R25" s="331"/>
      <c r="S25" s="345"/>
      <c r="T25" s="331"/>
    </row>
    <row r="26" spans="1:113" s="61" customFormat="1" ht="47.25" x14ac:dyDescent="0.25">
      <c r="A26" s="63">
        <v>2</v>
      </c>
      <c r="B26" s="390"/>
      <c r="C26" s="390"/>
      <c r="D26" s="172" t="s">
        <v>503</v>
      </c>
      <c r="E26" s="330" t="s">
        <v>571</v>
      </c>
      <c r="F26" s="62" t="s">
        <v>570</v>
      </c>
      <c r="G26" s="330" t="s">
        <v>572</v>
      </c>
      <c r="H26" s="172" t="s">
        <v>572</v>
      </c>
      <c r="I26" s="329"/>
      <c r="J26" s="330" t="s">
        <v>573</v>
      </c>
      <c r="K26" s="329"/>
      <c r="L26" s="330" t="s">
        <v>436</v>
      </c>
      <c r="M26" s="63">
        <v>15</v>
      </c>
      <c r="N26" s="364">
        <v>0.32</v>
      </c>
      <c r="O26" s="63">
        <v>0.63</v>
      </c>
      <c r="P26" s="330"/>
      <c r="Q26" s="330"/>
      <c r="R26" s="330"/>
      <c r="S26" s="330"/>
      <c r="T26" s="330"/>
    </row>
    <row r="27" spans="1:113" s="61" customFormat="1" ht="47.25" x14ac:dyDescent="0.25">
      <c r="A27" s="63">
        <v>3</v>
      </c>
      <c r="B27" s="172" t="s">
        <v>574</v>
      </c>
      <c r="C27" s="172" t="s">
        <v>574</v>
      </c>
      <c r="D27" s="172" t="s">
        <v>503</v>
      </c>
      <c r="E27" s="330" t="s">
        <v>552</v>
      </c>
      <c r="F27" s="62" t="s">
        <v>570</v>
      </c>
      <c r="G27" s="330" t="s">
        <v>336</v>
      </c>
      <c r="H27" s="172" t="s">
        <v>572</v>
      </c>
      <c r="I27" s="329" t="s">
        <v>336</v>
      </c>
      <c r="J27" s="330" t="s">
        <v>573</v>
      </c>
      <c r="K27" s="329" t="s">
        <v>336</v>
      </c>
      <c r="L27" s="330" t="s">
        <v>336</v>
      </c>
      <c r="M27" s="63">
        <v>15</v>
      </c>
      <c r="N27" s="330" t="s">
        <v>552</v>
      </c>
      <c r="O27" s="63">
        <v>0.63</v>
      </c>
      <c r="P27" s="330" t="s">
        <v>336</v>
      </c>
      <c r="Q27" s="330" t="s">
        <v>552</v>
      </c>
      <c r="R27" s="330" t="s">
        <v>552</v>
      </c>
      <c r="S27" s="330" t="s">
        <v>552</v>
      </c>
      <c r="T27" s="330" t="s">
        <v>552</v>
      </c>
    </row>
    <row r="28" spans="1:113" s="61" customFormat="1" ht="47.25" x14ac:dyDescent="0.25">
      <c r="A28" s="63">
        <v>4</v>
      </c>
      <c r="B28" s="172" t="s">
        <v>336</v>
      </c>
      <c r="C28" s="172" t="s">
        <v>568</v>
      </c>
      <c r="D28" s="172" t="s">
        <v>503</v>
      </c>
      <c r="E28" s="330" t="s">
        <v>552</v>
      </c>
      <c r="F28" s="62" t="s">
        <v>575</v>
      </c>
      <c r="G28" s="330" t="s">
        <v>552</v>
      </c>
      <c r="H28" s="172" t="s">
        <v>553</v>
      </c>
      <c r="I28" s="329" t="s">
        <v>336</v>
      </c>
      <c r="J28" s="330" t="s">
        <v>573</v>
      </c>
      <c r="K28" s="329" t="s">
        <v>336</v>
      </c>
      <c r="L28" s="330" t="s">
        <v>336</v>
      </c>
      <c r="M28" s="63">
        <v>15</v>
      </c>
      <c r="N28" s="330" t="s">
        <v>552</v>
      </c>
      <c r="O28" s="63">
        <v>0.4</v>
      </c>
      <c r="P28" s="330" t="s">
        <v>336</v>
      </c>
      <c r="Q28" s="330" t="s">
        <v>552</v>
      </c>
      <c r="R28" s="330" t="s">
        <v>552</v>
      </c>
      <c r="S28" s="330" t="s">
        <v>552</v>
      </c>
      <c r="T28" s="330" t="s">
        <v>552</v>
      </c>
    </row>
    <row r="29" spans="1:113" s="59" customFormat="1" ht="12.75" x14ac:dyDescent="0.2">
      <c r="B29" s="60"/>
      <c r="C29" s="60"/>
      <c r="K29" s="60"/>
    </row>
    <row r="30" spans="1:113" s="59" customFormat="1" x14ac:dyDescent="0.25">
      <c r="B30" s="57" t="s">
        <v>119</v>
      </c>
      <c r="C30" s="57"/>
      <c r="D30" s="57"/>
      <c r="E30" s="57"/>
      <c r="F30" s="57"/>
      <c r="G30" s="57"/>
      <c r="H30" s="57"/>
      <c r="I30" s="57"/>
      <c r="J30" s="57"/>
      <c r="K30" s="57"/>
      <c r="L30" s="57"/>
      <c r="M30" s="57"/>
      <c r="N30" s="57"/>
      <c r="O30" s="57"/>
      <c r="P30" s="57"/>
      <c r="Q30" s="57"/>
      <c r="R30" s="57"/>
    </row>
    <row r="31" spans="1:113" x14ac:dyDescent="0.25">
      <c r="B31" s="391" t="s">
        <v>492</v>
      </c>
      <c r="C31" s="391"/>
      <c r="D31" s="391"/>
      <c r="E31" s="391"/>
      <c r="F31" s="391"/>
      <c r="G31" s="391"/>
      <c r="H31" s="391"/>
      <c r="I31" s="391"/>
      <c r="J31" s="391"/>
      <c r="K31" s="391"/>
      <c r="L31" s="391"/>
      <c r="M31" s="391"/>
      <c r="N31" s="391"/>
      <c r="O31" s="391"/>
      <c r="P31" s="391"/>
      <c r="Q31" s="391"/>
      <c r="R31" s="391"/>
    </row>
    <row r="32" spans="1:113" x14ac:dyDescent="0.25">
      <c r="B32" s="57"/>
      <c r="C32" s="57"/>
      <c r="D32" s="57"/>
      <c r="E32" s="57"/>
      <c r="F32" s="57"/>
      <c r="G32" s="57"/>
      <c r="H32" s="57"/>
      <c r="I32" s="57"/>
      <c r="J32" s="57"/>
      <c r="K32" s="57"/>
      <c r="L32" s="57"/>
      <c r="M32" s="57"/>
      <c r="N32" s="57"/>
      <c r="O32" s="57"/>
      <c r="P32" s="57"/>
      <c r="Q32" s="57"/>
      <c r="R32" s="57"/>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6" t="s">
        <v>455</v>
      </c>
      <c r="C33" s="56"/>
      <c r="D33" s="56"/>
      <c r="E33" s="56"/>
      <c r="F33" s="54"/>
      <c r="G33" s="54"/>
      <c r="H33" s="56"/>
      <c r="I33" s="56"/>
      <c r="J33" s="56"/>
      <c r="K33" s="56"/>
      <c r="L33" s="56"/>
      <c r="M33" s="56"/>
      <c r="N33" s="56"/>
      <c r="O33" s="56"/>
      <c r="P33" s="56"/>
      <c r="Q33" s="56"/>
      <c r="R33" s="56"/>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x14ac:dyDescent="0.25">
      <c r="B34" s="56" t="s">
        <v>118</v>
      </c>
      <c r="C34" s="56"/>
      <c r="D34" s="56"/>
      <c r="E34" s="56"/>
      <c r="F34" s="54"/>
      <c r="G34" s="54"/>
      <c r="H34" s="56"/>
      <c r="I34" s="56"/>
      <c r="J34" s="56"/>
      <c r="K34" s="56"/>
      <c r="L34" s="56"/>
      <c r="M34" s="56"/>
      <c r="N34" s="56"/>
      <c r="O34" s="56"/>
      <c r="P34" s="56"/>
      <c r="Q34" s="56"/>
      <c r="R34" s="56"/>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4" customFormat="1" x14ac:dyDescent="0.25">
      <c r="B35" s="56" t="s">
        <v>117</v>
      </c>
      <c r="C35" s="56"/>
      <c r="D35" s="56"/>
      <c r="E35" s="56"/>
      <c r="H35" s="56"/>
      <c r="I35" s="56"/>
      <c r="J35" s="56"/>
      <c r="K35" s="56"/>
      <c r="L35" s="56"/>
      <c r="M35" s="56"/>
      <c r="N35" s="56"/>
      <c r="O35" s="56"/>
      <c r="P35" s="56"/>
      <c r="Q35" s="56"/>
      <c r="R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B41" s="56" t="s">
        <v>111</v>
      </c>
      <c r="C41" s="56"/>
      <c r="D41" s="56"/>
      <c r="E41" s="56"/>
      <c r="H41" s="56"/>
      <c r="I41" s="56"/>
      <c r="J41" s="56"/>
      <c r="K41" s="56"/>
      <c r="L41" s="56"/>
      <c r="M41" s="56"/>
      <c r="N41" s="56"/>
      <c r="O41" s="56"/>
      <c r="P41" s="56"/>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B42" s="56" t="s">
        <v>110</v>
      </c>
      <c r="C42" s="56"/>
      <c r="D42" s="56"/>
      <c r="E42" s="56"/>
      <c r="H42" s="56"/>
      <c r="I42" s="56"/>
      <c r="J42" s="56"/>
      <c r="K42" s="56"/>
      <c r="L42" s="56"/>
      <c r="M42" s="56"/>
      <c r="N42" s="56"/>
      <c r="O42" s="56"/>
      <c r="P42" s="56"/>
      <c r="Q42" s="56"/>
      <c r="R42" s="56"/>
      <c r="S42" s="56"/>
      <c r="T42" s="56"/>
      <c r="U42" s="56"/>
      <c r="V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row r="43" spans="2:113" s="54" customFormat="1" x14ac:dyDescent="0.25">
      <c r="Q43" s="56"/>
      <c r="R43" s="56"/>
      <c r="S43" s="56"/>
      <c r="T43" s="56"/>
      <c r="U43" s="56"/>
      <c r="V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row>
    <row r="44" spans="2:113" s="54" customFormat="1" x14ac:dyDescent="0.25">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row>
  </sheetData>
  <mergeCells count="29">
    <mergeCell ref="B31:R31"/>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5:B26"/>
    <mergeCell ref="C25:C26"/>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7"/>
  <sheetViews>
    <sheetView view="pageBreakPreview" topLeftCell="C19" zoomScaleSheetLayoutView="100" workbookViewId="0">
      <selection activeCell="R25" sqref="R25"/>
    </sheetView>
  </sheetViews>
  <sheetFormatPr defaultColWidth="10.7109375" defaultRowHeight="15.75" x14ac:dyDescent="0.25"/>
  <cols>
    <col min="1" max="1" width="10.7109375" style="53"/>
    <col min="2" max="2" width="16.140625" style="53" customWidth="1"/>
    <col min="3" max="3" width="29" style="53" customWidth="1"/>
    <col min="4" max="4" width="16.5703125" style="53" customWidth="1"/>
    <col min="5" max="5" width="27.14062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0.85546875" style="53" customWidth="1"/>
    <col min="21" max="21" width="30.7109375" style="53" customWidth="1"/>
    <col min="22" max="23" width="8.7109375" style="53" customWidth="1"/>
    <col min="24" max="24" width="20.28515625" style="53" customWidth="1"/>
    <col min="25" max="25" width="26.57031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84" t="str">
        <f>'[3]1. паспорт местоположение'!A5:C5</f>
        <v>Год раскрытия информации: 2016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row>
    <row r="6" spans="1:27" s="12" customFormat="1" x14ac:dyDescent="0.2">
      <c r="A6" s="324"/>
      <c r="B6" s="324"/>
      <c r="C6" s="324"/>
      <c r="D6" s="324"/>
      <c r="E6" s="324"/>
      <c r="F6" s="324"/>
      <c r="G6" s="324"/>
      <c r="H6" s="324"/>
      <c r="I6" s="324"/>
      <c r="J6" s="324"/>
      <c r="K6" s="324"/>
      <c r="L6" s="324"/>
      <c r="M6" s="324"/>
      <c r="N6" s="324"/>
      <c r="O6" s="324"/>
      <c r="P6" s="324"/>
      <c r="Q6" s="324"/>
      <c r="R6" s="324"/>
      <c r="S6" s="324"/>
      <c r="T6" s="324"/>
    </row>
    <row r="7" spans="1:27" s="12" customFormat="1" ht="18.75" x14ac:dyDescent="0.2">
      <c r="E7" s="377" t="s">
        <v>10</v>
      </c>
      <c r="F7" s="377"/>
      <c r="G7" s="377"/>
      <c r="H7" s="377"/>
      <c r="I7" s="377"/>
      <c r="J7" s="377"/>
      <c r="K7" s="377"/>
      <c r="L7" s="377"/>
      <c r="M7" s="377"/>
      <c r="N7" s="377"/>
      <c r="O7" s="377"/>
      <c r="P7" s="377"/>
      <c r="Q7" s="377"/>
      <c r="R7" s="377"/>
      <c r="S7" s="377"/>
      <c r="T7" s="377"/>
      <c r="U7" s="377"/>
      <c r="V7" s="377"/>
      <c r="W7" s="377"/>
      <c r="X7" s="377"/>
      <c r="Y7" s="377"/>
    </row>
    <row r="8" spans="1:27" s="12" customFormat="1" ht="18.75" x14ac:dyDescent="0.2">
      <c r="E8" s="325"/>
      <c r="F8" s="325"/>
      <c r="G8" s="325"/>
      <c r="H8" s="325"/>
      <c r="I8" s="325"/>
      <c r="J8" s="325"/>
      <c r="K8" s="325"/>
      <c r="L8" s="325"/>
      <c r="M8" s="325"/>
      <c r="N8" s="325"/>
      <c r="O8" s="325"/>
      <c r="P8" s="325"/>
      <c r="Q8" s="325"/>
      <c r="R8" s="325"/>
      <c r="S8" s="162"/>
      <c r="T8" s="162"/>
      <c r="U8" s="162"/>
      <c r="V8" s="162"/>
      <c r="W8" s="162"/>
    </row>
    <row r="9" spans="1:27" s="12" customFormat="1" ht="18.75" customHeight="1" x14ac:dyDescent="0.2">
      <c r="E9" s="380" t="str">
        <f>'[3]1. паспорт местоположение'!A9</f>
        <v>АО "Янтарьэнерго"</v>
      </c>
      <c r="F9" s="380"/>
      <c r="G9" s="380"/>
      <c r="H9" s="380"/>
      <c r="I9" s="380"/>
      <c r="J9" s="380"/>
      <c r="K9" s="380"/>
      <c r="L9" s="380"/>
      <c r="M9" s="380"/>
      <c r="N9" s="380"/>
      <c r="O9" s="380"/>
      <c r="P9" s="380"/>
      <c r="Q9" s="380"/>
      <c r="R9" s="380"/>
      <c r="S9" s="380"/>
      <c r="T9" s="380"/>
      <c r="U9" s="380"/>
      <c r="V9" s="380"/>
      <c r="W9" s="380"/>
      <c r="X9" s="380"/>
      <c r="Y9" s="380"/>
    </row>
    <row r="10" spans="1:27" s="12" customFormat="1" ht="18.75" customHeight="1" x14ac:dyDescent="0.2">
      <c r="E10" s="374" t="s">
        <v>9</v>
      </c>
      <c r="F10" s="374"/>
      <c r="G10" s="374"/>
      <c r="H10" s="374"/>
      <c r="I10" s="374"/>
      <c r="J10" s="374"/>
      <c r="K10" s="374"/>
      <c r="L10" s="374"/>
      <c r="M10" s="374"/>
      <c r="N10" s="374"/>
      <c r="O10" s="374"/>
      <c r="P10" s="374"/>
      <c r="Q10" s="374"/>
      <c r="R10" s="374"/>
      <c r="S10" s="374"/>
      <c r="T10" s="374"/>
      <c r="U10" s="374"/>
      <c r="V10" s="374"/>
      <c r="W10" s="374"/>
      <c r="X10" s="374"/>
      <c r="Y10" s="374"/>
    </row>
    <row r="11" spans="1:27" s="12" customFormat="1" ht="18.75" x14ac:dyDescent="0.2">
      <c r="E11" s="325"/>
      <c r="F11" s="325"/>
      <c r="G11" s="325"/>
      <c r="H11" s="325"/>
      <c r="I11" s="325"/>
      <c r="J11" s="325"/>
      <c r="K11" s="325"/>
      <c r="L11" s="325"/>
      <c r="M11" s="325"/>
      <c r="N11" s="325"/>
      <c r="O11" s="325"/>
      <c r="P11" s="325"/>
      <c r="Q11" s="325"/>
      <c r="R11" s="325"/>
      <c r="S11" s="162"/>
      <c r="T11" s="162"/>
      <c r="U11" s="162"/>
      <c r="V11" s="162"/>
      <c r="W11" s="162"/>
    </row>
    <row r="12" spans="1:27" s="12" customFormat="1" ht="18.75" customHeight="1" x14ac:dyDescent="0.2">
      <c r="E12" s="380" t="str">
        <f>'[3]1. паспорт местоположение'!A12</f>
        <v>B_261</v>
      </c>
      <c r="F12" s="380"/>
      <c r="G12" s="380"/>
      <c r="H12" s="380"/>
      <c r="I12" s="380"/>
      <c r="J12" s="380"/>
      <c r="K12" s="380"/>
      <c r="L12" s="380"/>
      <c r="M12" s="380"/>
      <c r="N12" s="380"/>
      <c r="O12" s="380"/>
      <c r="P12" s="380"/>
      <c r="Q12" s="380"/>
      <c r="R12" s="380"/>
      <c r="S12" s="380"/>
      <c r="T12" s="380"/>
      <c r="U12" s="380"/>
      <c r="V12" s="380"/>
      <c r="W12" s="380"/>
      <c r="X12" s="380"/>
      <c r="Y12" s="380"/>
    </row>
    <row r="13" spans="1:27" s="12" customFormat="1" ht="18.75" customHeight="1" x14ac:dyDescent="0.2">
      <c r="E13" s="374" t="s">
        <v>8</v>
      </c>
      <c r="F13" s="374"/>
      <c r="G13" s="374"/>
      <c r="H13" s="374"/>
      <c r="I13" s="374"/>
      <c r="J13" s="374"/>
      <c r="K13" s="374"/>
      <c r="L13" s="374"/>
      <c r="M13" s="374"/>
      <c r="N13" s="374"/>
      <c r="O13" s="374"/>
      <c r="P13" s="374"/>
      <c r="Q13" s="374"/>
      <c r="R13" s="374"/>
      <c r="S13" s="374"/>
      <c r="T13" s="374"/>
      <c r="U13" s="374"/>
      <c r="V13" s="374"/>
      <c r="W13" s="374"/>
      <c r="X13" s="374"/>
      <c r="Y13" s="374"/>
    </row>
    <row r="14" spans="1:27" s="9" customFormat="1" ht="15.75" customHeight="1" x14ac:dyDescent="0.2">
      <c r="E14" s="327"/>
      <c r="F14" s="327"/>
      <c r="G14" s="327"/>
      <c r="H14" s="327"/>
      <c r="I14" s="327"/>
      <c r="J14" s="327"/>
      <c r="K14" s="327"/>
      <c r="L14" s="327"/>
      <c r="M14" s="327"/>
      <c r="N14" s="327"/>
      <c r="O14" s="327"/>
      <c r="P14" s="327"/>
      <c r="Q14" s="327"/>
      <c r="R14" s="327"/>
      <c r="S14" s="327"/>
      <c r="T14" s="327"/>
      <c r="U14" s="327"/>
      <c r="V14" s="327"/>
      <c r="W14" s="327"/>
    </row>
    <row r="15" spans="1:27" s="3" customFormat="1" x14ac:dyDescent="0.2">
      <c r="E15" s="380" t="str">
        <f>'[3]1. паспорт местоположение'!A15</f>
        <v>Реконструкция КЛ 1 кВ (инв.№ 542880101, 542871903, 542883213) от ТП-40 и ТП-608 по ул.Энгельса, Нахимова, Чапаева, пер.Нахимова, Закавказская, пер.Каштановый в г.Калининграде</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74" t="s">
        <v>7</v>
      </c>
      <c r="F16" s="374"/>
      <c r="G16" s="374"/>
      <c r="H16" s="374"/>
      <c r="I16" s="374"/>
      <c r="J16" s="374"/>
      <c r="K16" s="374"/>
      <c r="L16" s="374"/>
      <c r="M16" s="374"/>
      <c r="N16" s="374"/>
      <c r="O16" s="374"/>
      <c r="P16" s="374"/>
      <c r="Q16" s="374"/>
      <c r="R16" s="374"/>
      <c r="S16" s="374"/>
      <c r="T16" s="374"/>
      <c r="U16" s="374"/>
      <c r="V16" s="374"/>
      <c r="W16" s="374"/>
      <c r="X16" s="374"/>
      <c r="Y16" s="374"/>
    </row>
    <row r="17" spans="1:27" s="3" customFormat="1" ht="15" customHeight="1" x14ac:dyDescent="0.2">
      <c r="E17" s="326"/>
      <c r="F17" s="326"/>
      <c r="G17" s="326"/>
      <c r="H17" s="326"/>
      <c r="I17" s="326"/>
      <c r="J17" s="326"/>
      <c r="K17" s="326"/>
      <c r="L17" s="326"/>
      <c r="M17" s="326"/>
      <c r="N17" s="326"/>
      <c r="O17" s="326"/>
      <c r="P17" s="326"/>
      <c r="Q17" s="326"/>
      <c r="R17" s="326"/>
      <c r="S17" s="326"/>
      <c r="T17" s="326"/>
      <c r="U17" s="326"/>
      <c r="V17" s="326"/>
      <c r="W17" s="326"/>
    </row>
    <row r="18" spans="1:27" s="3"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459</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61" customFormat="1" ht="21" customHeight="1" x14ac:dyDescent="0.25"/>
    <row r="21" spans="1:27" ht="15.75" customHeight="1" x14ac:dyDescent="0.25">
      <c r="A21" s="406" t="s">
        <v>6</v>
      </c>
      <c r="B21" s="409" t="s">
        <v>466</v>
      </c>
      <c r="C21" s="410"/>
      <c r="D21" s="409" t="s">
        <v>468</v>
      </c>
      <c r="E21" s="410"/>
      <c r="F21" s="403" t="s">
        <v>103</v>
      </c>
      <c r="G21" s="405"/>
      <c r="H21" s="405"/>
      <c r="I21" s="404"/>
      <c r="J21" s="406" t="s">
        <v>469</v>
      </c>
      <c r="K21" s="409" t="s">
        <v>470</v>
      </c>
      <c r="L21" s="410"/>
      <c r="M21" s="409" t="s">
        <v>471</v>
      </c>
      <c r="N21" s="410"/>
      <c r="O21" s="409" t="s">
        <v>458</v>
      </c>
      <c r="P21" s="410"/>
      <c r="Q21" s="409" t="s">
        <v>136</v>
      </c>
      <c r="R21" s="410"/>
      <c r="S21" s="406" t="s">
        <v>135</v>
      </c>
      <c r="T21" s="406" t="s">
        <v>472</v>
      </c>
      <c r="U21" s="406" t="s">
        <v>467</v>
      </c>
      <c r="V21" s="409" t="s">
        <v>134</v>
      </c>
      <c r="W21" s="410"/>
      <c r="X21" s="403" t="s">
        <v>126</v>
      </c>
      <c r="Y21" s="405"/>
      <c r="Z21" s="403" t="s">
        <v>125</v>
      </c>
      <c r="AA21" s="405"/>
    </row>
    <row r="22" spans="1:27" ht="216" customHeight="1" x14ac:dyDescent="0.25">
      <c r="A22" s="407"/>
      <c r="B22" s="411"/>
      <c r="C22" s="412"/>
      <c r="D22" s="411"/>
      <c r="E22" s="412"/>
      <c r="F22" s="403" t="s">
        <v>133</v>
      </c>
      <c r="G22" s="404"/>
      <c r="H22" s="403" t="s">
        <v>132</v>
      </c>
      <c r="I22" s="404"/>
      <c r="J22" s="408"/>
      <c r="K22" s="411"/>
      <c r="L22" s="412"/>
      <c r="M22" s="411"/>
      <c r="N22" s="412"/>
      <c r="O22" s="411"/>
      <c r="P22" s="412"/>
      <c r="Q22" s="411"/>
      <c r="R22" s="412"/>
      <c r="S22" s="408"/>
      <c r="T22" s="408"/>
      <c r="U22" s="408"/>
      <c r="V22" s="411"/>
      <c r="W22" s="412"/>
      <c r="X22" s="113" t="s">
        <v>124</v>
      </c>
      <c r="Y22" s="113" t="s">
        <v>456</v>
      </c>
      <c r="Z22" s="113" t="s">
        <v>123</v>
      </c>
      <c r="AA22" s="113" t="s">
        <v>122</v>
      </c>
    </row>
    <row r="23" spans="1:27" ht="60" customHeight="1" x14ac:dyDescent="0.25">
      <c r="A23" s="408"/>
      <c r="B23" s="328" t="s">
        <v>120</v>
      </c>
      <c r="C23" s="328" t="s">
        <v>121</v>
      </c>
      <c r="D23" s="328" t="s">
        <v>120</v>
      </c>
      <c r="E23" s="328" t="s">
        <v>121</v>
      </c>
      <c r="F23" s="328" t="s">
        <v>120</v>
      </c>
      <c r="G23" s="328" t="s">
        <v>121</v>
      </c>
      <c r="H23" s="328" t="s">
        <v>120</v>
      </c>
      <c r="I23" s="328" t="s">
        <v>121</v>
      </c>
      <c r="J23" s="328" t="s">
        <v>120</v>
      </c>
      <c r="K23" s="328" t="s">
        <v>120</v>
      </c>
      <c r="L23" s="328" t="s">
        <v>121</v>
      </c>
      <c r="M23" s="328" t="s">
        <v>120</v>
      </c>
      <c r="N23" s="328" t="s">
        <v>121</v>
      </c>
      <c r="O23" s="328" t="s">
        <v>120</v>
      </c>
      <c r="P23" s="328" t="s">
        <v>121</v>
      </c>
      <c r="Q23" s="328" t="s">
        <v>120</v>
      </c>
      <c r="R23" s="328" t="s">
        <v>121</v>
      </c>
      <c r="S23" s="328" t="s">
        <v>120</v>
      </c>
      <c r="T23" s="328" t="s">
        <v>120</v>
      </c>
      <c r="U23" s="328" t="s">
        <v>120</v>
      </c>
      <c r="V23" s="328" t="s">
        <v>120</v>
      </c>
      <c r="W23" s="328" t="s">
        <v>121</v>
      </c>
      <c r="X23" s="328" t="s">
        <v>120</v>
      </c>
      <c r="Y23" s="328" t="s">
        <v>120</v>
      </c>
      <c r="Z23" s="113" t="s">
        <v>120</v>
      </c>
      <c r="AA23" s="113" t="s">
        <v>120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1" customFormat="1" ht="47.25" x14ac:dyDescent="0.25">
      <c r="A25" s="63">
        <v>1</v>
      </c>
      <c r="B25" s="331" t="s">
        <v>619</v>
      </c>
      <c r="C25" s="331" t="s">
        <v>619</v>
      </c>
      <c r="D25" s="329" t="s">
        <v>336</v>
      </c>
      <c r="E25" s="331" t="s">
        <v>576</v>
      </c>
      <c r="F25" s="329" t="s">
        <v>336</v>
      </c>
      <c r="G25" s="332">
        <v>15</v>
      </c>
      <c r="H25" s="329" t="s">
        <v>336</v>
      </c>
      <c r="I25" s="332">
        <v>15</v>
      </c>
      <c r="J25" s="329" t="s">
        <v>336</v>
      </c>
      <c r="K25" s="329" t="s">
        <v>336</v>
      </c>
      <c r="L25" s="334">
        <v>1</v>
      </c>
      <c r="M25" s="329" t="s">
        <v>336</v>
      </c>
      <c r="N25" s="333">
        <v>120</v>
      </c>
      <c r="O25" s="329" t="s">
        <v>336</v>
      </c>
      <c r="P25" s="334" t="s">
        <v>501</v>
      </c>
      <c r="Q25" s="329" t="s">
        <v>336</v>
      </c>
      <c r="R25" s="335">
        <v>4.4999999999999998E-2</v>
      </c>
      <c r="S25" s="329" t="s">
        <v>336</v>
      </c>
      <c r="T25" s="329" t="s">
        <v>336</v>
      </c>
      <c r="U25" s="329" t="s">
        <v>336</v>
      </c>
      <c r="V25" s="329" t="s">
        <v>336</v>
      </c>
      <c r="W25" s="329" t="s">
        <v>560</v>
      </c>
      <c r="X25" s="329" t="s">
        <v>336</v>
      </c>
      <c r="Y25" s="329" t="s">
        <v>336</v>
      </c>
      <c r="Z25" s="329" t="s">
        <v>336</v>
      </c>
      <c r="AA25" s="329" t="s">
        <v>336</v>
      </c>
    </row>
    <row r="26" spans="1:27" s="61" customFormat="1" ht="63" x14ac:dyDescent="0.25">
      <c r="A26" s="63">
        <v>2</v>
      </c>
      <c r="B26" s="329" t="s">
        <v>336</v>
      </c>
      <c r="C26" s="331" t="s">
        <v>621</v>
      </c>
      <c r="D26" s="329" t="s">
        <v>336</v>
      </c>
      <c r="E26" s="331" t="s">
        <v>577</v>
      </c>
      <c r="F26" s="329" t="s">
        <v>336</v>
      </c>
      <c r="G26" s="332">
        <v>0.4</v>
      </c>
      <c r="H26" s="329" t="s">
        <v>336</v>
      </c>
      <c r="I26" s="332">
        <v>0.4</v>
      </c>
      <c r="J26" s="329" t="s">
        <v>336</v>
      </c>
      <c r="K26" s="329" t="s">
        <v>336</v>
      </c>
      <c r="L26" s="334">
        <v>1</v>
      </c>
      <c r="M26" s="329" t="s">
        <v>336</v>
      </c>
      <c r="N26" s="333">
        <v>50</v>
      </c>
      <c r="O26" s="329" t="s">
        <v>336</v>
      </c>
      <c r="P26" s="334" t="s">
        <v>501</v>
      </c>
      <c r="Q26" s="329" t="s">
        <v>336</v>
      </c>
      <c r="R26" s="335">
        <v>0.09</v>
      </c>
      <c r="S26" s="329" t="s">
        <v>336</v>
      </c>
      <c r="T26" s="329" t="s">
        <v>336</v>
      </c>
      <c r="U26" s="329" t="s">
        <v>336</v>
      </c>
      <c r="V26" s="329" t="s">
        <v>336</v>
      </c>
      <c r="W26" s="329" t="s">
        <v>560</v>
      </c>
      <c r="X26" s="329" t="s">
        <v>336</v>
      </c>
      <c r="Y26" s="329" t="s">
        <v>336</v>
      </c>
      <c r="Z26" s="329" t="s">
        <v>336</v>
      </c>
      <c r="AA26" s="329" t="s">
        <v>336</v>
      </c>
    </row>
    <row r="27" spans="1:27" s="61" customFormat="1" ht="63" x14ac:dyDescent="0.25">
      <c r="A27" s="346">
        <v>3</v>
      </c>
      <c r="B27" s="347" t="s">
        <v>336</v>
      </c>
      <c r="C27" s="348" t="s">
        <v>622</v>
      </c>
      <c r="D27" s="347" t="s">
        <v>336</v>
      </c>
      <c r="E27" s="348" t="s">
        <v>578</v>
      </c>
      <c r="F27" s="347" t="s">
        <v>336</v>
      </c>
      <c r="G27" s="349">
        <v>0.4</v>
      </c>
      <c r="H27" s="347" t="s">
        <v>336</v>
      </c>
      <c r="I27" s="349">
        <v>0.4</v>
      </c>
      <c r="J27" s="347" t="s">
        <v>336</v>
      </c>
      <c r="K27" s="347" t="s">
        <v>336</v>
      </c>
      <c r="L27" s="334">
        <v>1</v>
      </c>
      <c r="M27" s="347" t="s">
        <v>336</v>
      </c>
      <c r="N27" s="350">
        <v>240</v>
      </c>
      <c r="O27" s="347" t="s">
        <v>336</v>
      </c>
      <c r="P27" s="336" t="s">
        <v>501</v>
      </c>
      <c r="Q27" s="347" t="s">
        <v>336</v>
      </c>
      <c r="R27" s="351">
        <v>0.22</v>
      </c>
      <c r="S27" s="347" t="s">
        <v>336</v>
      </c>
      <c r="T27" s="347" t="s">
        <v>336</v>
      </c>
      <c r="U27" s="347" t="s">
        <v>336</v>
      </c>
      <c r="V27" s="347" t="s">
        <v>336</v>
      </c>
      <c r="W27" s="347" t="s">
        <v>560</v>
      </c>
      <c r="X27" s="329" t="s">
        <v>336</v>
      </c>
      <c r="Y27" s="329" t="s">
        <v>336</v>
      </c>
      <c r="Z27" s="329" t="s">
        <v>336</v>
      </c>
      <c r="AA27" s="329" t="s">
        <v>336</v>
      </c>
    </row>
    <row r="28" spans="1:27" s="54" customFormat="1" ht="47.25" x14ac:dyDescent="0.25">
      <c r="A28" s="389">
        <v>4</v>
      </c>
      <c r="B28" s="389" t="s">
        <v>336</v>
      </c>
      <c r="C28" s="413" t="s">
        <v>623</v>
      </c>
      <c r="D28" s="389" t="s">
        <v>336</v>
      </c>
      <c r="E28" s="413" t="s">
        <v>579</v>
      </c>
      <c r="F28" s="329" t="s">
        <v>336</v>
      </c>
      <c r="G28" s="332">
        <v>0.4</v>
      </c>
      <c r="H28" s="329" t="s">
        <v>336</v>
      </c>
      <c r="I28" s="332">
        <v>0.4</v>
      </c>
      <c r="J28" s="329" t="s">
        <v>336</v>
      </c>
      <c r="K28" s="329" t="s">
        <v>336</v>
      </c>
      <c r="L28" s="334">
        <v>1</v>
      </c>
      <c r="M28" s="329" t="s">
        <v>336</v>
      </c>
      <c r="N28" s="334">
        <v>120</v>
      </c>
      <c r="O28" s="329" t="s">
        <v>336</v>
      </c>
      <c r="P28" s="336" t="s">
        <v>501</v>
      </c>
      <c r="Q28" s="329" t="s">
        <v>336</v>
      </c>
      <c r="R28" s="351">
        <v>6.3E-2</v>
      </c>
      <c r="S28" s="329" t="s">
        <v>336</v>
      </c>
      <c r="T28" s="329" t="s">
        <v>336</v>
      </c>
      <c r="U28" s="329" t="s">
        <v>336</v>
      </c>
      <c r="V28" s="329" t="s">
        <v>336</v>
      </c>
      <c r="W28" s="347" t="s">
        <v>560</v>
      </c>
      <c r="X28" s="329" t="s">
        <v>336</v>
      </c>
      <c r="Y28" s="329" t="s">
        <v>336</v>
      </c>
      <c r="Z28" s="329" t="s">
        <v>336</v>
      </c>
      <c r="AA28" s="329" t="s">
        <v>336</v>
      </c>
    </row>
    <row r="29" spans="1:27" s="54" customFormat="1" x14ac:dyDescent="0.25">
      <c r="A29" s="390"/>
      <c r="B29" s="390"/>
      <c r="C29" s="414"/>
      <c r="D29" s="390"/>
      <c r="E29" s="414"/>
      <c r="F29" s="329" t="s">
        <v>336</v>
      </c>
      <c r="G29" s="332">
        <v>0.4</v>
      </c>
      <c r="H29" s="329" t="s">
        <v>336</v>
      </c>
      <c r="I29" s="332">
        <v>0.4</v>
      </c>
      <c r="J29" s="329" t="s">
        <v>336</v>
      </c>
      <c r="K29" s="329" t="s">
        <v>336</v>
      </c>
      <c r="L29" s="334">
        <v>1</v>
      </c>
      <c r="M29" s="329" t="s">
        <v>336</v>
      </c>
      <c r="N29" s="334">
        <v>95</v>
      </c>
      <c r="O29" s="329" t="s">
        <v>336</v>
      </c>
      <c r="P29" s="334" t="s">
        <v>620</v>
      </c>
      <c r="Q29" s="329" t="s">
        <v>336</v>
      </c>
      <c r="R29" s="351">
        <v>0.13100000000000001</v>
      </c>
      <c r="S29" s="329" t="s">
        <v>336</v>
      </c>
      <c r="T29" s="329" t="s">
        <v>336</v>
      </c>
      <c r="U29" s="329" t="s">
        <v>336</v>
      </c>
      <c r="V29" s="329" t="s">
        <v>336</v>
      </c>
      <c r="W29" s="329" t="s">
        <v>635</v>
      </c>
      <c r="X29" s="329" t="s">
        <v>336</v>
      </c>
      <c r="Y29" s="329" t="s">
        <v>336</v>
      </c>
      <c r="Z29" s="329" t="s">
        <v>336</v>
      </c>
      <c r="AA29" s="329" t="s">
        <v>336</v>
      </c>
    </row>
    <row r="30" spans="1:27" s="54" customFormat="1" ht="47.25" x14ac:dyDescent="0.25">
      <c r="A30" s="389">
        <v>5</v>
      </c>
      <c r="B30" s="389" t="s">
        <v>336</v>
      </c>
      <c r="C30" s="413" t="s">
        <v>624</v>
      </c>
      <c r="D30" s="389" t="s">
        <v>336</v>
      </c>
      <c r="E30" s="413" t="s">
        <v>580</v>
      </c>
      <c r="F30" s="329" t="s">
        <v>336</v>
      </c>
      <c r="G30" s="332">
        <v>0.4</v>
      </c>
      <c r="H30" s="329" t="s">
        <v>336</v>
      </c>
      <c r="I30" s="332">
        <v>0.4</v>
      </c>
      <c r="J30" s="329" t="s">
        <v>336</v>
      </c>
      <c r="K30" s="329" t="s">
        <v>336</v>
      </c>
      <c r="L30" s="334">
        <v>1</v>
      </c>
      <c r="M30" s="329" t="s">
        <v>336</v>
      </c>
      <c r="N30" s="334">
        <v>120</v>
      </c>
      <c r="O30" s="329" t="s">
        <v>336</v>
      </c>
      <c r="P30" s="336" t="s">
        <v>501</v>
      </c>
      <c r="Q30" s="329" t="s">
        <v>336</v>
      </c>
      <c r="R30" s="351">
        <v>4.7E-2</v>
      </c>
      <c r="S30" s="329" t="s">
        <v>336</v>
      </c>
      <c r="T30" s="329" t="s">
        <v>336</v>
      </c>
      <c r="U30" s="329" t="s">
        <v>336</v>
      </c>
      <c r="V30" s="329" t="s">
        <v>336</v>
      </c>
      <c r="W30" s="347" t="s">
        <v>560</v>
      </c>
      <c r="X30" s="329" t="s">
        <v>336</v>
      </c>
      <c r="Y30" s="329" t="s">
        <v>336</v>
      </c>
      <c r="Z30" s="329" t="s">
        <v>336</v>
      </c>
      <c r="AA30" s="329" t="s">
        <v>336</v>
      </c>
    </row>
    <row r="31" spans="1:27" s="54" customFormat="1" x14ac:dyDescent="0.25">
      <c r="A31" s="390"/>
      <c r="B31" s="390"/>
      <c r="C31" s="414"/>
      <c r="D31" s="390"/>
      <c r="E31" s="414"/>
      <c r="F31" s="329" t="s">
        <v>336</v>
      </c>
      <c r="G31" s="332">
        <v>0.4</v>
      </c>
      <c r="H31" s="329" t="s">
        <v>336</v>
      </c>
      <c r="I31" s="332">
        <v>0.4</v>
      </c>
      <c r="J31" s="329" t="s">
        <v>336</v>
      </c>
      <c r="K31" s="329" t="s">
        <v>336</v>
      </c>
      <c r="L31" s="334">
        <v>1</v>
      </c>
      <c r="M31" s="329" t="s">
        <v>336</v>
      </c>
      <c r="N31" s="333" t="s">
        <v>636</v>
      </c>
      <c r="O31" s="329" t="s">
        <v>336</v>
      </c>
      <c r="P31" s="334" t="s">
        <v>620</v>
      </c>
      <c r="Q31" s="329" t="s">
        <v>336</v>
      </c>
      <c r="R31" s="351">
        <v>0.24399999999999999</v>
      </c>
      <c r="S31" s="329" t="s">
        <v>336</v>
      </c>
      <c r="T31" s="329" t="s">
        <v>336</v>
      </c>
      <c r="U31" s="329" t="s">
        <v>336</v>
      </c>
      <c r="V31" s="329" t="s">
        <v>336</v>
      </c>
      <c r="W31" s="329" t="s">
        <v>635</v>
      </c>
      <c r="X31" s="329" t="s">
        <v>336</v>
      </c>
      <c r="Y31" s="329" t="s">
        <v>336</v>
      </c>
      <c r="Z31" s="329" t="s">
        <v>336</v>
      </c>
      <c r="AA31" s="329" t="s">
        <v>336</v>
      </c>
    </row>
    <row r="32" spans="1:27" s="54" customFormat="1" ht="47.25" x14ac:dyDescent="0.25">
      <c r="A32" s="63">
        <v>6</v>
      </c>
      <c r="B32" s="329" t="s">
        <v>336</v>
      </c>
      <c r="C32" s="331" t="s">
        <v>625</v>
      </c>
      <c r="D32" s="329" t="s">
        <v>336</v>
      </c>
      <c r="E32" s="331" t="s">
        <v>581</v>
      </c>
      <c r="F32" s="329" t="s">
        <v>336</v>
      </c>
      <c r="G32" s="332">
        <v>0.4</v>
      </c>
      <c r="H32" s="329" t="s">
        <v>336</v>
      </c>
      <c r="I32" s="332">
        <v>0.4</v>
      </c>
      <c r="J32" s="329" t="s">
        <v>336</v>
      </c>
      <c r="K32" s="329" t="s">
        <v>336</v>
      </c>
      <c r="L32" s="334">
        <v>1</v>
      </c>
      <c r="M32" s="329" t="s">
        <v>336</v>
      </c>
      <c r="N32" s="333">
        <v>185</v>
      </c>
      <c r="O32" s="329" t="s">
        <v>336</v>
      </c>
      <c r="P32" s="334" t="s">
        <v>501</v>
      </c>
      <c r="Q32" s="329" t="s">
        <v>336</v>
      </c>
      <c r="R32" s="335">
        <v>0.21</v>
      </c>
      <c r="S32" s="329" t="s">
        <v>336</v>
      </c>
      <c r="T32" s="329" t="s">
        <v>336</v>
      </c>
      <c r="U32" s="329" t="s">
        <v>336</v>
      </c>
      <c r="V32" s="329" t="s">
        <v>336</v>
      </c>
      <c r="W32" s="329" t="s">
        <v>560</v>
      </c>
      <c r="X32" s="329" t="s">
        <v>336</v>
      </c>
      <c r="Y32" s="329" t="s">
        <v>336</v>
      </c>
      <c r="Z32" s="329" t="s">
        <v>336</v>
      </c>
      <c r="AA32" s="329" t="s">
        <v>336</v>
      </c>
    </row>
    <row r="33" spans="1:27" s="54" customFormat="1" ht="63" x14ac:dyDescent="0.25">
      <c r="A33" s="63">
        <v>7</v>
      </c>
      <c r="B33" s="329" t="s">
        <v>336</v>
      </c>
      <c r="C33" s="331" t="s">
        <v>626</v>
      </c>
      <c r="D33" s="329" t="s">
        <v>336</v>
      </c>
      <c r="E33" s="331" t="s">
        <v>582</v>
      </c>
      <c r="F33" s="329" t="s">
        <v>336</v>
      </c>
      <c r="G33" s="332">
        <v>0.4</v>
      </c>
      <c r="H33" s="329" t="s">
        <v>336</v>
      </c>
      <c r="I33" s="332">
        <v>0.4</v>
      </c>
      <c r="J33" s="329" t="s">
        <v>336</v>
      </c>
      <c r="K33" s="329" t="s">
        <v>336</v>
      </c>
      <c r="L33" s="334">
        <v>1</v>
      </c>
      <c r="M33" s="329" t="s">
        <v>336</v>
      </c>
      <c r="N33" s="333">
        <v>120</v>
      </c>
      <c r="O33" s="329" t="s">
        <v>336</v>
      </c>
      <c r="P33" s="334" t="s">
        <v>501</v>
      </c>
      <c r="Q33" s="329" t="s">
        <v>336</v>
      </c>
      <c r="R33" s="335">
        <v>0.02</v>
      </c>
      <c r="S33" s="329" t="s">
        <v>336</v>
      </c>
      <c r="T33" s="329" t="s">
        <v>336</v>
      </c>
      <c r="U33" s="329" t="s">
        <v>336</v>
      </c>
      <c r="V33" s="329" t="s">
        <v>336</v>
      </c>
      <c r="W33" s="329" t="s">
        <v>560</v>
      </c>
      <c r="X33" s="329" t="s">
        <v>336</v>
      </c>
      <c r="Y33" s="329" t="s">
        <v>336</v>
      </c>
      <c r="Z33" s="329" t="s">
        <v>336</v>
      </c>
      <c r="AA33" s="329" t="s">
        <v>336</v>
      </c>
    </row>
    <row r="34" spans="1:27" s="54" customFormat="1" ht="47.25" x14ac:dyDescent="0.25">
      <c r="A34" s="389">
        <v>8</v>
      </c>
      <c r="B34" s="389" t="s">
        <v>336</v>
      </c>
      <c r="C34" s="413" t="s">
        <v>583</v>
      </c>
      <c r="D34" s="389" t="s">
        <v>336</v>
      </c>
      <c r="E34" s="413" t="s">
        <v>583</v>
      </c>
      <c r="F34" s="329" t="s">
        <v>336</v>
      </c>
      <c r="G34" s="332">
        <v>0.4</v>
      </c>
      <c r="H34" s="329" t="s">
        <v>336</v>
      </c>
      <c r="I34" s="332">
        <v>0.4</v>
      </c>
      <c r="J34" s="329" t="s">
        <v>336</v>
      </c>
      <c r="K34" s="329" t="s">
        <v>336</v>
      </c>
      <c r="L34" s="334">
        <v>1</v>
      </c>
      <c r="M34" s="329" t="s">
        <v>336</v>
      </c>
      <c r="N34" s="334">
        <v>120</v>
      </c>
      <c r="O34" s="329" t="s">
        <v>336</v>
      </c>
      <c r="P34" s="336" t="s">
        <v>501</v>
      </c>
      <c r="Q34" s="329" t="s">
        <v>336</v>
      </c>
      <c r="R34" s="351">
        <v>0.03</v>
      </c>
      <c r="S34" s="329" t="s">
        <v>336</v>
      </c>
      <c r="T34" s="329" t="s">
        <v>336</v>
      </c>
      <c r="U34" s="329" t="s">
        <v>336</v>
      </c>
      <c r="V34" s="329" t="s">
        <v>336</v>
      </c>
      <c r="W34" s="347" t="s">
        <v>560</v>
      </c>
      <c r="X34" s="329" t="s">
        <v>336</v>
      </c>
      <c r="Y34" s="329" t="s">
        <v>336</v>
      </c>
      <c r="Z34" s="329" t="s">
        <v>336</v>
      </c>
      <c r="AA34" s="329" t="s">
        <v>336</v>
      </c>
    </row>
    <row r="35" spans="1:27" s="54" customFormat="1" x14ac:dyDescent="0.25">
      <c r="A35" s="415"/>
      <c r="B35" s="415"/>
      <c r="C35" s="416"/>
      <c r="D35" s="415"/>
      <c r="E35" s="416"/>
      <c r="F35" s="329" t="s">
        <v>336</v>
      </c>
      <c r="G35" s="332">
        <v>0.4</v>
      </c>
      <c r="H35" s="329" t="s">
        <v>336</v>
      </c>
      <c r="I35" s="332">
        <v>0.4</v>
      </c>
      <c r="J35" s="329" t="s">
        <v>336</v>
      </c>
      <c r="K35" s="329" t="s">
        <v>336</v>
      </c>
      <c r="L35" s="334">
        <v>2</v>
      </c>
      <c r="M35" s="329" t="s">
        <v>336</v>
      </c>
      <c r="N35" s="334">
        <v>95</v>
      </c>
      <c r="O35" s="329" t="s">
        <v>336</v>
      </c>
      <c r="P35" s="334" t="s">
        <v>620</v>
      </c>
      <c r="Q35" s="329" t="s">
        <v>336</v>
      </c>
      <c r="R35" s="351">
        <v>0.13700000000000001</v>
      </c>
      <c r="S35" s="329" t="s">
        <v>336</v>
      </c>
      <c r="T35" s="329" t="s">
        <v>336</v>
      </c>
      <c r="U35" s="329" t="s">
        <v>336</v>
      </c>
      <c r="V35" s="329" t="s">
        <v>336</v>
      </c>
      <c r="W35" s="329" t="s">
        <v>635</v>
      </c>
      <c r="X35" s="329" t="s">
        <v>336</v>
      </c>
      <c r="Y35" s="329" t="s">
        <v>336</v>
      </c>
      <c r="Z35" s="329" t="s">
        <v>336</v>
      </c>
      <c r="AA35" s="329" t="s">
        <v>336</v>
      </c>
    </row>
    <row r="36" spans="1:27" s="54" customFormat="1" x14ac:dyDescent="0.25">
      <c r="A36" s="390"/>
      <c r="B36" s="390"/>
      <c r="C36" s="414"/>
      <c r="D36" s="390"/>
      <c r="E36" s="414"/>
      <c r="F36" s="329" t="s">
        <v>336</v>
      </c>
      <c r="G36" s="332">
        <v>0.4</v>
      </c>
      <c r="H36" s="329" t="s">
        <v>336</v>
      </c>
      <c r="I36" s="332">
        <v>0.4</v>
      </c>
      <c r="J36" s="329" t="s">
        <v>336</v>
      </c>
      <c r="K36" s="329" t="s">
        <v>336</v>
      </c>
      <c r="L36" s="334">
        <v>1</v>
      </c>
      <c r="M36" s="329" t="s">
        <v>336</v>
      </c>
      <c r="N36" s="334">
        <v>95</v>
      </c>
      <c r="O36" s="329" t="s">
        <v>336</v>
      </c>
      <c r="P36" s="334" t="s">
        <v>620</v>
      </c>
      <c r="Q36" s="329" t="s">
        <v>336</v>
      </c>
      <c r="R36" s="351">
        <v>0.184</v>
      </c>
      <c r="S36" s="329" t="s">
        <v>336</v>
      </c>
      <c r="T36" s="329" t="s">
        <v>336</v>
      </c>
      <c r="U36" s="329" t="s">
        <v>336</v>
      </c>
      <c r="V36" s="329" t="s">
        <v>336</v>
      </c>
      <c r="W36" s="329" t="s">
        <v>635</v>
      </c>
      <c r="X36" s="329" t="s">
        <v>336</v>
      </c>
      <c r="Y36" s="329" t="s">
        <v>336</v>
      </c>
      <c r="Z36" s="329" t="s">
        <v>336</v>
      </c>
      <c r="AA36" s="329" t="s">
        <v>336</v>
      </c>
    </row>
    <row r="37" spans="1:27" s="54" customFormat="1" ht="47.25" x14ac:dyDescent="0.25">
      <c r="A37" s="63">
        <v>9</v>
      </c>
      <c r="B37" s="329" t="s">
        <v>336</v>
      </c>
      <c r="C37" s="331" t="s">
        <v>584</v>
      </c>
      <c r="D37" s="329" t="s">
        <v>336</v>
      </c>
      <c r="E37" s="331" t="s">
        <v>584</v>
      </c>
      <c r="F37" s="329" t="s">
        <v>336</v>
      </c>
      <c r="G37" s="332">
        <v>0.4</v>
      </c>
      <c r="H37" s="329" t="s">
        <v>336</v>
      </c>
      <c r="I37" s="332">
        <v>0.4</v>
      </c>
      <c r="J37" s="329" t="s">
        <v>336</v>
      </c>
      <c r="K37" s="329" t="s">
        <v>336</v>
      </c>
      <c r="L37" s="334">
        <v>1</v>
      </c>
      <c r="M37" s="329" t="s">
        <v>336</v>
      </c>
      <c r="N37" s="333" t="s">
        <v>636</v>
      </c>
      <c r="O37" s="329" t="s">
        <v>336</v>
      </c>
      <c r="P37" s="334" t="s">
        <v>620</v>
      </c>
      <c r="Q37" s="329" t="s">
        <v>336</v>
      </c>
      <c r="R37" s="335">
        <v>0.379</v>
      </c>
      <c r="S37" s="329" t="s">
        <v>336</v>
      </c>
      <c r="T37" s="329" t="s">
        <v>336</v>
      </c>
      <c r="U37" s="329" t="s">
        <v>336</v>
      </c>
      <c r="V37" s="329" t="s">
        <v>336</v>
      </c>
      <c r="W37" s="329" t="s">
        <v>560</v>
      </c>
      <c r="X37" s="329" t="s">
        <v>336</v>
      </c>
      <c r="Y37" s="329" t="s">
        <v>336</v>
      </c>
      <c r="Z37" s="329" t="s">
        <v>336</v>
      </c>
      <c r="AA37" s="329" t="s">
        <v>336</v>
      </c>
    </row>
    <row r="38" spans="1:27" s="54" customFormat="1" ht="47.25" x14ac:dyDescent="0.25">
      <c r="A38" s="63">
        <v>10</v>
      </c>
      <c r="B38" s="329" t="s">
        <v>336</v>
      </c>
      <c r="C38" s="331" t="s">
        <v>585</v>
      </c>
      <c r="D38" s="329" t="s">
        <v>336</v>
      </c>
      <c r="E38" s="331" t="s">
        <v>585</v>
      </c>
      <c r="F38" s="329" t="s">
        <v>336</v>
      </c>
      <c r="G38" s="332">
        <v>0.4</v>
      </c>
      <c r="H38" s="329" t="s">
        <v>336</v>
      </c>
      <c r="I38" s="332">
        <v>0.4</v>
      </c>
      <c r="J38" s="329" t="s">
        <v>336</v>
      </c>
      <c r="K38" s="329" t="s">
        <v>336</v>
      </c>
      <c r="L38" s="334">
        <v>1</v>
      </c>
      <c r="M38" s="329" t="s">
        <v>336</v>
      </c>
      <c r="N38" s="333" t="s">
        <v>637</v>
      </c>
      <c r="O38" s="329" t="s">
        <v>336</v>
      </c>
      <c r="P38" s="334" t="s">
        <v>620</v>
      </c>
      <c r="Q38" s="329" t="s">
        <v>336</v>
      </c>
      <c r="R38" s="335">
        <v>0.55200000000000005</v>
      </c>
      <c r="S38" s="329" t="s">
        <v>336</v>
      </c>
      <c r="T38" s="329" t="s">
        <v>336</v>
      </c>
      <c r="U38" s="329" t="s">
        <v>336</v>
      </c>
      <c r="V38" s="329" t="s">
        <v>336</v>
      </c>
      <c r="W38" s="329" t="s">
        <v>560</v>
      </c>
      <c r="X38" s="329" t="s">
        <v>336</v>
      </c>
      <c r="Y38" s="329" t="s">
        <v>336</v>
      </c>
      <c r="Z38" s="329" t="s">
        <v>336</v>
      </c>
      <c r="AA38" s="329" t="s">
        <v>336</v>
      </c>
    </row>
    <row r="39" spans="1:27" s="54" customFormat="1" ht="47.25" x14ac:dyDescent="0.25">
      <c r="A39" s="63">
        <v>11</v>
      </c>
      <c r="B39" s="329" t="s">
        <v>336</v>
      </c>
      <c r="C39" s="331" t="s">
        <v>639</v>
      </c>
      <c r="D39" s="329" t="s">
        <v>336</v>
      </c>
      <c r="E39" s="331" t="s">
        <v>638</v>
      </c>
      <c r="F39" s="329" t="s">
        <v>336</v>
      </c>
      <c r="G39" s="332">
        <v>0.4</v>
      </c>
      <c r="H39" s="329" t="s">
        <v>336</v>
      </c>
      <c r="I39" s="332">
        <v>0.4</v>
      </c>
      <c r="J39" s="329" t="s">
        <v>336</v>
      </c>
      <c r="K39" s="329" t="s">
        <v>336</v>
      </c>
      <c r="L39" s="334">
        <v>1</v>
      </c>
      <c r="M39" s="329" t="s">
        <v>336</v>
      </c>
      <c r="N39" s="334">
        <v>240</v>
      </c>
      <c r="O39" s="329" t="s">
        <v>336</v>
      </c>
      <c r="P39" s="334" t="s">
        <v>501</v>
      </c>
      <c r="Q39" s="329" t="s">
        <v>336</v>
      </c>
      <c r="R39" s="335">
        <v>0.16</v>
      </c>
      <c r="S39" s="329" t="s">
        <v>336</v>
      </c>
      <c r="T39" s="329" t="s">
        <v>336</v>
      </c>
      <c r="U39" s="329" t="s">
        <v>336</v>
      </c>
      <c r="V39" s="329" t="s">
        <v>336</v>
      </c>
      <c r="W39" s="329" t="s">
        <v>560</v>
      </c>
      <c r="X39" s="329" t="s">
        <v>336</v>
      </c>
      <c r="Y39" s="329" t="s">
        <v>336</v>
      </c>
      <c r="Z39" s="329" t="s">
        <v>336</v>
      </c>
      <c r="AA39" s="329" t="s">
        <v>336</v>
      </c>
    </row>
    <row r="40" spans="1:27" s="54" customFormat="1" ht="47.25" x14ac:dyDescent="0.25">
      <c r="A40" s="63">
        <v>12</v>
      </c>
      <c r="B40" s="329" t="s">
        <v>336</v>
      </c>
      <c r="C40" s="331" t="s">
        <v>627</v>
      </c>
      <c r="D40" s="329" t="s">
        <v>336</v>
      </c>
      <c r="E40" s="331" t="s">
        <v>586</v>
      </c>
      <c r="F40" s="329" t="s">
        <v>336</v>
      </c>
      <c r="G40" s="332">
        <v>0.4</v>
      </c>
      <c r="H40" s="329" t="s">
        <v>336</v>
      </c>
      <c r="I40" s="332">
        <v>0.4</v>
      </c>
      <c r="J40" s="329" t="s">
        <v>336</v>
      </c>
      <c r="K40" s="329" t="s">
        <v>336</v>
      </c>
      <c r="L40" s="334">
        <v>1</v>
      </c>
      <c r="M40" s="329" t="s">
        <v>336</v>
      </c>
      <c r="N40" s="333">
        <v>185</v>
      </c>
      <c r="O40" s="329" t="s">
        <v>336</v>
      </c>
      <c r="P40" s="334" t="s">
        <v>501</v>
      </c>
      <c r="Q40" s="329" t="s">
        <v>336</v>
      </c>
      <c r="R40" s="335">
        <v>0.24</v>
      </c>
      <c r="S40" s="329" t="s">
        <v>336</v>
      </c>
      <c r="T40" s="329" t="s">
        <v>336</v>
      </c>
      <c r="U40" s="329" t="s">
        <v>336</v>
      </c>
      <c r="V40" s="329" t="s">
        <v>336</v>
      </c>
      <c r="W40" s="329" t="s">
        <v>560</v>
      </c>
      <c r="X40" s="329" t="s">
        <v>336</v>
      </c>
      <c r="Y40" s="329" t="s">
        <v>336</v>
      </c>
      <c r="Z40" s="329" t="s">
        <v>336</v>
      </c>
      <c r="AA40" s="329" t="s">
        <v>336</v>
      </c>
    </row>
    <row r="41" spans="1:27" s="54" customFormat="1" ht="47.25" x14ac:dyDescent="0.25">
      <c r="A41" s="389">
        <v>13</v>
      </c>
      <c r="B41" s="389" t="s">
        <v>336</v>
      </c>
      <c r="C41" s="413" t="s">
        <v>587</v>
      </c>
      <c r="D41" s="389" t="s">
        <v>336</v>
      </c>
      <c r="E41" s="413" t="s">
        <v>587</v>
      </c>
      <c r="F41" s="329" t="s">
        <v>336</v>
      </c>
      <c r="G41" s="332">
        <v>0.4</v>
      </c>
      <c r="H41" s="329" t="s">
        <v>336</v>
      </c>
      <c r="I41" s="332">
        <v>0.4</v>
      </c>
      <c r="J41" s="329" t="s">
        <v>336</v>
      </c>
      <c r="K41" s="329" t="s">
        <v>336</v>
      </c>
      <c r="L41" s="334">
        <v>1</v>
      </c>
      <c r="M41" s="329" t="s">
        <v>336</v>
      </c>
      <c r="N41" s="334">
        <v>120</v>
      </c>
      <c r="O41" s="329" t="s">
        <v>336</v>
      </c>
      <c r="P41" s="336" t="s">
        <v>501</v>
      </c>
      <c r="Q41" s="329" t="s">
        <v>336</v>
      </c>
      <c r="R41" s="351">
        <v>0.12</v>
      </c>
      <c r="S41" s="329" t="s">
        <v>336</v>
      </c>
      <c r="T41" s="329" t="s">
        <v>336</v>
      </c>
      <c r="U41" s="329" t="s">
        <v>336</v>
      </c>
      <c r="V41" s="329" t="s">
        <v>336</v>
      </c>
      <c r="W41" s="347" t="s">
        <v>560</v>
      </c>
      <c r="X41" s="329" t="s">
        <v>336</v>
      </c>
      <c r="Y41" s="329" t="s">
        <v>336</v>
      </c>
      <c r="Z41" s="329" t="s">
        <v>336</v>
      </c>
      <c r="AA41" s="329" t="s">
        <v>336</v>
      </c>
    </row>
    <row r="42" spans="1:27" s="54" customFormat="1" x14ac:dyDescent="0.25">
      <c r="A42" s="390"/>
      <c r="B42" s="390"/>
      <c r="C42" s="414"/>
      <c r="D42" s="390"/>
      <c r="E42" s="414"/>
      <c r="F42" s="329" t="s">
        <v>336</v>
      </c>
      <c r="G42" s="332">
        <v>0.4</v>
      </c>
      <c r="H42" s="329" t="s">
        <v>336</v>
      </c>
      <c r="I42" s="332">
        <v>0.4</v>
      </c>
      <c r="J42" s="329" t="s">
        <v>336</v>
      </c>
      <c r="K42" s="329" t="s">
        <v>336</v>
      </c>
      <c r="L42" s="334">
        <v>1</v>
      </c>
      <c r="M42" s="329" t="s">
        <v>336</v>
      </c>
      <c r="N42" s="333" t="s">
        <v>636</v>
      </c>
      <c r="O42" s="329" t="s">
        <v>336</v>
      </c>
      <c r="P42" s="334" t="s">
        <v>620</v>
      </c>
      <c r="Q42" s="329" t="s">
        <v>336</v>
      </c>
      <c r="R42" s="351">
        <v>0.67</v>
      </c>
      <c r="S42" s="329" t="s">
        <v>336</v>
      </c>
      <c r="T42" s="329" t="s">
        <v>336</v>
      </c>
      <c r="U42" s="329" t="s">
        <v>336</v>
      </c>
      <c r="V42" s="329" t="s">
        <v>336</v>
      </c>
      <c r="W42" s="329" t="s">
        <v>635</v>
      </c>
      <c r="X42" s="329" t="s">
        <v>336</v>
      </c>
      <c r="Y42" s="329" t="s">
        <v>336</v>
      </c>
      <c r="Z42" s="329" t="s">
        <v>336</v>
      </c>
      <c r="AA42" s="329" t="s">
        <v>336</v>
      </c>
    </row>
    <row r="43" spans="1:27" s="54" customFormat="1" ht="47.25" x14ac:dyDescent="0.25">
      <c r="A43" s="63">
        <v>14</v>
      </c>
      <c r="B43" s="329" t="s">
        <v>336</v>
      </c>
      <c r="C43" s="331" t="s">
        <v>588</v>
      </c>
      <c r="D43" s="329" t="s">
        <v>336</v>
      </c>
      <c r="E43" s="331" t="s">
        <v>588</v>
      </c>
      <c r="F43" s="329" t="s">
        <v>336</v>
      </c>
      <c r="G43" s="332">
        <v>0.4</v>
      </c>
      <c r="H43" s="329" t="s">
        <v>336</v>
      </c>
      <c r="I43" s="332">
        <v>0.4</v>
      </c>
      <c r="J43" s="329" t="s">
        <v>336</v>
      </c>
      <c r="K43" s="329" t="s">
        <v>336</v>
      </c>
      <c r="L43" s="334">
        <v>1</v>
      </c>
      <c r="M43" s="329" t="s">
        <v>336</v>
      </c>
      <c r="N43" s="333">
        <v>120</v>
      </c>
      <c r="O43" s="329" t="s">
        <v>336</v>
      </c>
      <c r="P43" s="334" t="s">
        <v>501</v>
      </c>
      <c r="Q43" s="329" t="s">
        <v>336</v>
      </c>
      <c r="R43" s="335">
        <v>8.5000000000000006E-2</v>
      </c>
      <c r="S43" s="329" t="s">
        <v>336</v>
      </c>
      <c r="T43" s="329" t="s">
        <v>336</v>
      </c>
      <c r="U43" s="329" t="s">
        <v>336</v>
      </c>
      <c r="V43" s="329" t="s">
        <v>336</v>
      </c>
      <c r="W43" s="329" t="s">
        <v>560</v>
      </c>
      <c r="X43" s="329" t="s">
        <v>336</v>
      </c>
      <c r="Y43" s="329" t="s">
        <v>336</v>
      </c>
      <c r="Z43" s="329" t="s">
        <v>336</v>
      </c>
      <c r="AA43" s="329" t="s">
        <v>336</v>
      </c>
    </row>
    <row r="44" spans="1:27" s="54" customFormat="1" ht="47.25" x14ac:dyDescent="0.25">
      <c r="A44" s="63">
        <v>15</v>
      </c>
      <c r="B44" s="329" t="s">
        <v>336</v>
      </c>
      <c r="C44" s="331" t="s">
        <v>589</v>
      </c>
      <c r="D44" s="329" t="s">
        <v>336</v>
      </c>
      <c r="E44" s="331" t="s">
        <v>589</v>
      </c>
      <c r="F44" s="329" t="s">
        <v>336</v>
      </c>
      <c r="G44" s="332">
        <v>0.4</v>
      </c>
      <c r="H44" s="329" t="s">
        <v>336</v>
      </c>
      <c r="I44" s="332">
        <v>0.4</v>
      </c>
      <c r="J44" s="329" t="s">
        <v>336</v>
      </c>
      <c r="K44" s="329" t="s">
        <v>336</v>
      </c>
      <c r="L44" s="334">
        <v>1</v>
      </c>
      <c r="M44" s="329" t="s">
        <v>336</v>
      </c>
      <c r="N44" s="333">
        <v>120</v>
      </c>
      <c r="O44" s="329" t="s">
        <v>336</v>
      </c>
      <c r="P44" s="334" t="s">
        <v>501</v>
      </c>
      <c r="Q44" s="329" t="s">
        <v>336</v>
      </c>
      <c r="R44" s="335">
        <v>7.0000000000000007E-2</v>
      </c>
      <c r="S44" s="329" t="s">
        <v>336</v>
      </c>
      <c r="T44" s="329" t="s">
        <v>336</v>
      </c>
      <c r="U44" s="329" t="s">
        <v>336</v>
      </c>
      <c r="V44" s="329" t="s">
        <v>336</v>
      </c>
      <c r="W44" s="329" t="s">
        <v>560</v>
      </c>
      <c r="X44" s="329" t="s">
        <v>336</v>
      </c>
      <c r="Y44" s="329" t="s">
        <v>336</v>
      </c>
      <c r="Z44" s="329" t="s">
        <v>336</v>
      </c>
      <c r="AA44" s="329" t="s">
        <v>336</v>
      </c>
    </row>
    <row r="45" spans="1:27" s="54" customFormat="1" ht="47.25" x14ac:dyDescent="0.25">
      <c r="A45" s="63">
        <v>16</v>
      </c>
      <c r="B45" s="329" t="s">
        <v>336</v>
      </c>
      <c r="C45" s="331" t="s">
        <v>628</v>
      </c>
      <c r="D45" s="329" t="s">
        <v>336</v>
      </c>
      <c r="E45" s="331" t="s">
        <v>590</v>
      </c>
      <c r="F45" s="329" t="s">
        <v>336</v>
      </c>
      <c r="G45" s="332">
        <v>0.4</v>
      </c>
      <c r="H45" s="329" t="s">
        <v>336</v>
      </c>
      <c r="I45" s="332">
        <v>0.4</v>
      </c>
      <c r="J45" s="329" t="s">
        <v>336</v>
      </c>
      <c r="K45" s="329" t="s">
        <v>336</v>
      </c>
      <c r="L45" s="334">
        <v>1</v>
      </c>
      <c r="M45" s="329" t="s">
        <v>336</v>
      </c>
      <c r="N45" s="333">
        <v>240</v>
      </c>
      <c r="O45" s="329" t="s">
        <v>336</v>
      </c>
      <c r="P45" s="334" t="s">
        <v>501</v>
      </c>
      <c r="Q45" s="329" t="s">
        <v>336</v>
      </c>
      <c r="R45" s="335">
        <v>0.16</v>
      </c>
      <c r="S45" s="329" t="s">
        <v>336</v>
      </c>
      <c r="T45" s="329" t="s">
        <v>336</v>
      </c>
      <c r="U45" s="329" t="s">
        <v>336</v>
      </c>
      <c r="V45" s="329" t="s">
        <v>336</v>
      </c>
      <c r="W45" s="329" t="s">
        <v>560</v>
      </c>
      <c r="X45" s="329" t="s">
        <v>336</v>
      </c>
      <c r="Y45" s="329" t="s">
        <v>336</v>
      </c>
      <c r="Z45" s="329" t="s">
        <v>336</v>
      </c>
      <c r="AA45" s="329" t="s">
        <v>336</v>
      </c>
    </row>
    <row r="46" spans="1:27" s="54" customFormat="1" ht="47.25" x14ac:dyDescent="0.25">
      <c r="A46" s="63">
        <v>17</v>
      </c>
      <c r="B46" s="329" t="s">
        <v>336</v>
      </c>
      <c r="C46" s="331" t="s">
        <v>629</v>
      </c>
      <c r="D46" s="329" t="s">
        <v>336</v>
      </c>
      <c r="E46" s="331" t="s">
        <v>591</v>
      </c>
      <c r="F46" s="329" t="s">
        <v>336</v>
      </c>
      <c r="G46" s="332">
        <v>0.4</v>
      </c>
      <c r="H46" s="329" t="s">
        <v>336</v>
      </c>
      <c r="I46" s="332">
        <v>0.4</v>
      </c>
      <c r="J46" s="329" t="s">
        <v>336</v>
      </c>
      <c r="K46" s="329" t="s">
        <v>336</v>
      </c>
      <c r="L46" s="334">
        <v>1</v>
      </c>
      <c r="M46" s="329" t="s">
        <v>336</v>
      </c>
      <c r="N46" s="333">
        <v>240</v>
      </c>
      <c r="O46" s="329" t="s">
        <v>336</v>
      </c>
      <c r="P46" s="334" t="s">
        <v>501</v>
      </c>
      <c r="Q46" s="329" t="s">
        <v>336</v>
      </c>
      <c r="R46" s="335">
        <v>0.08</v>
      </c>
      <c r="S46" s="329" t="s">
        <v>336</v>
      </c>
      <c r="T46" s="329" t="s">
        <v>336</v>
      </c>
      <c r="U46" s="329" t="s">
        <v>336</v>
      </c>
      <c r="V46" s="329" t="s">
        <v>336</v>
      </c>
      <c r="W46" s="329" t="s">
        <v>560</v>
      </c>
      <c r="X46" s="329" t="s">
        <v>336</v>
      </c>
      <c r="Y46" s="329" t="s">
        <v>336</v>
      </c>
      <c r="Z46" s="329" t="s">
        <v>336</v>
      </c>
      <c r="AA46" s="329" t="s">
        <v>336</v>
      </c>
    </row>
    <row r="47" spans="1:27" s="54" customFormat="1" ht="47.25" x14ac:dyDescent="0.25">
      <c r="A47" s="63">
        <v>18</v>
      </c>
      <c r="B47" s="329" t="s">
        <v>336</v>
      </c>
      <c r="C47" s="331" t="s">
        <v>630</v>
      </c>
      <c r="D47" s="329" t="s">
        <v>336</v>
      </c>
      <c r="E47" s="331" t="s">
        <v>592</v>
      </c>
      <c r="F47" s="329" t="s">
        <v>336</v>
      </c>
      <c r="G47" s="332">
        <v>0.4</v>
      </c>
      <c r="H47" s="329" t="s">
        <v>336</v>
      </c>
      <c r="I47" s="332">
        <v>0.4</v>
      </c>
      <c r="J47" s="329" t="s">
        <v>336</v>
      </c>
      <c r="K47" s="329" t="s">
        <v>336</v>
      </c>
      <c r="L47" s="334">
        <v>1</v>
      </c>
      <c r="M47" s="329" t="s">
        <v>336</v>
      </c>
      <c r="N47" s="333">
        <v>240</v>
      </c>
      <c r="O47" s="329" t="s">
        <v>336</v>
      </c>
      <c r="P47" s="334" t="s">
        <v>501</v>
      </c>
      <c r="Q47" s="329" t="s">
        <v>336</v>
      </c>
      <c r="R47" s="335">
        <v>0.2</v>
      </c>
      <c r="S47" s="329" t="s">
        <v>336</v>
      </c>
      <c r="T47" s="329" t="s">
        <v>336</v>
      </c>
      <c r="U47" s="329" t="s">
        <v>336</v>
      </c>
      <c r="V47" s="329" t="s">
        <v>336</v>
      </c>
      <c r="W47" s="329" t="s">
        <v>560</v>
      </c>
      <c r="X47" s="329" t="s">
        <v>336</v>
      </c>
      <c r="Y47" s="329" t="s">
        <v>336</v>
      </c>
      <c r="Z47" s="329" t="s">
        <v>336</v>
      </c>
      <c r="AA47" s="329" t="s">
        <v>336</v>
      </c>
    </row>
    <row r="48" spans="1:27" s="54" customFormat="1" ht="47.25" x14ac:dyDescent="0.25">
      <c r="A48" s="63">
        <v>19</v>
      </c>
      <c r="B48" s="329" t="s">
        <v>336</v>
      </c>
      <c r="C48" s="331" t="s">
        <v>631</v>
      </c>
      <c r="D48" s="329" t="s">
        <v>336</v>
      </c>
      <c r="E48" s="331" t="s">
        <v>593</v>
      </c>
      <c r="F48" s="329" t="s">
        <v>336</v>
      </c>
      <c r="G48" s="332">
        <v>0.4</v>
      </c>
      <c r="H48" s="329" t="s">
        <v>336</v>
      </c>
      <c r="I48" s="332">
        <v>0.4</v>
      </c>
      <c r="J48" s="329" t="s">
        <v>336</v>
      </c>
      <c r="K48" s="329" t="s">
        <v>336</v>
      </c>
      <c r="L48" s="334">
        <v>1</v>
      </c>
      <c r="M48" s="329" t="s">
        <v>336</v>
      </c>
      <c r="N48" s="333">
        <v>120</v>
      </c>
      <c r="O48" s="329" t="s">
        <v>336</v>
      </c>
      <c r="P48" s="334" t="s">
        <v>501</v>
      </c>
      <c r="Q48" s="329" t="s">
        <v>336</v>
      </c>
      <c r="R48" s="335">
        <v>2.5000000000000001E-2</v>
      </c>
      <c r="S48" s="329" t="s">
        <v>336</v>
      </c>
      <c r="T48" s="329" t="s">
        <v>336</v>
      </c>
      <c r="U48" s="329" t="s">
        <v>336</v>
      </c>
      <c r="V48" s="329" t="s">
        <v>336</v>
      </c>
      <c r="W48" s="329" t="s">
        <v>560</v>
      </c>
      <c r="X48" s="329" t="s">
        <v>336</v>
      </c>
      <c r="Y48" s="329" t="s">
        <v>336</v>
      </c>
      <c r="Z48" s="329" t="s">
        <v>336</v>
      </c>
      <c r="AA48" s="329" t="s">
        <v>336</v>
      </c>
    </row>
    <row r="49" spans="1:27" s="54" customFormat="1" ht="47.25" x14ac:dyDescent="0.25">
      <c r="A49" s="63">
        <v>20</v>
      </c>
      <c r="B49" s="329" t="s">
        <v>336</v>
      </c>
      <c r="C49" s="331" t="s">
        <v>632</v>
      </c>
      <c r="D49" s="329" t="s">
        <v>336</v>
      </c>
      <c r="E49" s="331" t="s">
        <v>594</v>
      </c>
      <c r="F49" s="329" t="s">
        <v>336</v>
      </c>
      <c r="G49" s="332">
        <v>0.4</v>
      </c>
      <c r="H49" s="329" t="s">
        <v>336</v>
      </c>
      <c r="I49" s="332">
        <v>0.4</v>
      </c>
      <c r="J49" s="329" t="s">
        <v>336</v>
      </c>
      <c r="K49" s="329" t="s">
        <v>336</v>
      </c>
      <c r="L49" s="334">
        <v>1</v>
      </c>
      <c r="M49" s="329" t="s">
        <v>336</v>
      </c>
      <c r="N49" s="333">
        <v>50</v>
      </c>
      <c r="O49" s="329" t="s">
        <v>336</v>
      </c>
      <c r="P49" s="334" t="s">
        <v>501</v>
      </c>
      <c r="Q49" s="329" t="s">
        <v>336</v>
      </c>
      <c r="R49" s="335">
        <v>0.3</v>
      </c>
      <c r="S49" s="329" t="s">
        <v>336</v>
      </c>
      <c r="T49" s="329" t="s">
        <v>336</v>
      </c>
      <c r="U49" s="329" t="s">
        <v>336</v>
      </c>
      <c r="V49" s="329" t="s">
        <v>336</v>
      </c>
      <c r="W49" s="329" t="s">
        <v>560</v>
      </c>
      <c r="X49" s="329" t="s">
        <v>336</v>
      </c>
      <c r="Y49" s="329" t="s">
        <v>336</v>
      </c>
      <c r="Z49" s="329" t="s">
        <v>336</v>
      </c>
      <c r="AA49" s="329" t="s">
        <v>336</v>
      </c>
    </row>
    <row r="50" spans="1:27" s="54" customFormat="1" ht="47.25" x14ac:dyDescent="0.25">
      <c r="A50" s="63">
        <v>21</v>
      </c>
      <c r="B50" s="329" t="s">
        <v>336</v>
      </c>
      <c r="C50" s="331" t="s">
        <v>595</v>
      </c>
      <c r="D50" s="329" t="s">
        <v>336</v>
      </c>
      <c r="E50" s="331" t="s">
        <v>595</v>
      </c>
      <c r="F50" s="329" t="s">
        <v>336</v>
      </c>
      <c r="G50" s="332">
        <v>10</v>
      </c>
      <c r="H50" s="329" t="s">
        <v>336</v>
      </c>
      <c r="I50" s="332">
        <v>10</v>
      </c>
      <c r="J50" s="329" t="s">
        <v>336</v>
      </c>
      <c r="K50" s="329" t="s">
        <v>336</v>
      </c>
      <c r="L50" s="334">
        <v>1</v>
      </c>
      <c r="M50" s="329" t="s">
        <v>336</v>
      </c>
      <c r="N50" s="333">
        <v>120</v>
      </c>
      <c r="O50" s="329" t="s">
        <v>336</v>
      </c>
      <c r="P50" s="334" t="s">
        <v>501</v>
      </c>
      <c r="Q50" s="329" t="s">
        <v>336</v>
      </c>
      <c r="R50" s="335">
        <v>0.09</v>
      </c>
      <c r="S50" s="329" t="s">
        <v>336</v>
      </c>
      <c r="T50" s="329" t="s">
        <v>336</v>
      </c>
      <c r="U50" s="329" t="s">
        <v>336</v>
      </c>
      <c r="V50" s="329" t="s">
        <v>336</v>
      </c>
      <c r="W50" s="329" t="s">
        <v>560</v>
      </c>
      <c r="X50" s="329" t="s">
        <v>336</v>
      </c>
      <c r="Y50" s="329" t="s">
        <v>336</v>
      </c>
      <c r="Z50" s="329" t="s">
        <v>336</v>
      </c>
      <c r="AA50" s="329" t="s">
        <v>336</v>
      </c>
    </row>
    <row r="51" spans="1:27" s="54" customFormat="1" ht="47.25" x14ac:dyDescent="0.25">
      <c r="A51" s="63">
        <v>22</v>
      </c>
      <c r="B51" s="329" t="s">
        <v>336</v>
      </c>
      <c r="C51" s="331" t="s">
        <v>596</v>
      </c>
      <c r="D51" s="329" t="s">
        <v>336</v>
      </c>
      <c r="E51" s="331" t="s">
        <v>596</v>
      </c>
      <c r="F51" s="329" t="s">
        <v>336</v>
      </c>
      <c r="G51" s="332">
        <v>10</v>
      </c>
      <c r="H51" s="329" t="s">
        <v>336</v>
      </c>
      <c r="I51" s="332">
        <v>10</v>
      </c>
      <c r="J51" s="329" t="s">
        <v>336</v>
      </c>
      <c r="K51" s="329" t="s">
        <v>336</v>
      </c>
      <c r="L51" s="334">
        <v>1</v>
      </c>
      <c r="M51" s="329" t="s">
        <v>336</v>
      </c>
      <c r="N51" s="333">
        <v>120</v>
      </c>
      <c r="O51" s="329" t="s">
        <v>336</v>
      </c>
      <c r="P51" s="334" t="s">
        <v>501</v>
      </c>
      <c r="Q51" s="329" t="s">
        <v>336</v>
      </c>
      <c r="R51" s="335">
        <v>0.06</v>
      </c>
      <c r="S51" s="329" t="s">
        <v>336</v>
      </c>
      <c r="T51" s="329" t="s">
        <v>336</v>
      </c>
      <c r="U51" s="329" t="s">
        <v>336</v>
      </c>
      <c r="V51" s="329" t="s">
        <v>336</v>
      </c>
      <c r="W51" s="329" t="s">
        <v>560</v>
      </c>
      <c r="X51" s="329" t="s">
        <v>336</v>
      </c>
      <c r="Y51" s="329" t="s">
        <v>336</v>
      </c>
      <c r="Z51" s="329" t="s">
        <v>336</v>
      </c>
      <c r="AA51" s="329" t="s">
        <v>336</v>
      </c>
    </row>
    <row r="52" spans="1:27" s="54" customFormat="1" ht="47.25" x14ac:dyDescent="0.25">
      <c r="A52" s="63">
        <v>23</v>
      </c>
      <c r="B52" s="329" t="s">
        <v>336</v>
      </c>
      <c r="C52" s="331" t="s">
        <v>633</v>
      </c>
      <c r="D52" s="329" t="s">
        <v>336</v>
      </c>
      <c r="E52" s="331" t="s">
        <v>597</v>
      </c>
      <c r="F52" s="329" t="s">
        <v>336</v>
      </c>
      <c r="G52" s="332">
        <v>0.4</v>
      </c>
      <c r="H52" s="329" t="s">
        <v>336</v>
      </c>
      <c r="I52" s="332">
        <v>0.4</v>
      </c>
      <c r="J52" s="329" t="s">
        <v>336</v>
      </c>
      <c r="K52" s="329" t="s">
        <v>336</v>
      </c>
      <c r="L52" s="334">
        <v>1</v>
      </c>
      <c r="M52" s="329" t="s">
        <v>336</v>
      </c>
      <c r="N52" s="333">
        <v>185</v>
      </c>
      <c r="O52" s="329" t="s">
        <v>336</v>
      </c>
      <c r="P52" s="334" t="s">
        <v>501</v>
      </c>
      <c r="Q52" s="329" t="s">
        <v>336</v>
      </c>
      <c r="R52" s="335">
        <v>0.25</v>
      </c>
      <c r="S52" s="329" t="s">
        <v>336</v>
      </c>
      <c r="T52" s="329" t="s">
        <v>336</v>
      </c>
      <c r="U52" s="329" t="s">
        <v>336</v>
      </c>
      <c r="V52" s="329" t="s">
        <v>336</v>
      </c>
      <c r="W52" s="329" t="s">
        <v>560</v>
      </c>
      <c r="X52" s="329" t="s">
        <v>336</v>
      </c>
      <c r="Y52" s="329" t="s">
        <v>336</v>
      </c>
      <c r="Z52" s="329" t="s">
        <v>336</v>
      </c>
      <c r="AA52" s="329" t="s">
        <v>336</v>
      </c>
    </row>
    <row r="53" spans="1:27" s="352" customFormat="1" ht="47.25" x14ac:dyDescent="0.25">
      <c r="A53" s="63">
        <v>24</v>
      </c>
      <c r="B53" s="329" t="s">
        <v>336</v>
      </c>
      <c r="C53" s="331" t="s">
        <v>634</v>
      </c>
      <c r="D53" s="329" t="s">
        <v>336</v>
      </c>
      <c r="E53" s="331" t="s">
        <v>598</v>
      </c>
      <c r="F53" s="329" t="s">
        <v>336</v>
      </c>
      <c r="G53" s="332">
        <v>0.4</v>
      </c>
      <c r="H53" s="329" t="s">
        <v>336</v>
      </c>
      <c r="I53" s="332">
        <v>0.4</v>
      </c>
      <c r="J53" s="329" t="s">
        <v>336</v>
      </c>
      <c r="K53" s="329" t="s">
        <v>336</v>
      </c>
      <c r="L53" s="334">
        <v>1</v>
      </c>
      <c r="M53" s="329" t="s">
        <v>336</v>
      </c>
      <c r="N53" s="333">
        <v>185</v>
      </c>
      <c r="O53" s="329" t="s">
        <v>336</v>
      </c>
      <c r="P53" s="334" t="s">
        <v>501</v>
      </c>
      <c r="Q53" s="329" t="s">
        <v>336</v>
      </c>
      <c r="R53" s="335">
        <v>0.19</v>
      </c>
      <c r="S53" s="329" t="s">
        <v>336</v>
      </c>
      <c r="T53" s="329" t="s">
        <v>336</v>
      </c>
      <c r="U53" s="329" t="s">
        <v>336</v>
      </c>
      <c r="V53" s="329" t="s">
        <v>336</v>
      </c>
      <c r="W53" s="329" t="s">
        <v>560</v>
      </c>
      <c r="X53" s="329" t="s">
        <v>336</v>
      </c>
      <c r="Y53" s="329" t="s">
        <v>336</v>
      </c>
      <c r="Z53" s="329" t="s">
        <v>336</v>
      </c>
      <c r="AA53" s="329" t="s">
        <v>336</v>
      </c>
    </row>
    <row r="54" spans="1:27" s="352" customFormat="1" ht="47.25" x14ac:dyDescent="0.25">
      <c r="A54" s="63">
        <v>25</v>
      </c>
      <c r="B54" s="329" t="s">
        <v>336</v>
      </c>
      <c r="C54" s="331" t="s">
        <v>634</v>
      </c>
      <c r="D54" s="329" t="s">
        <v>336</v>
      </c>
      <c r="E54" s="331" t="s">
        <v>599</v>
      </c>
      <c r="F54" s="329" t="s">
        <v>336</v>
      </c>
      <c r="G54" s="332">
        <v>0.4</v>
      </c>
      <c r="H54" s="329" t="s">
        <v>336</v>
      </c>
      <c r="I54" s="332">
        <v>0.4</v>
      </c>
      <c r="J54" s="329" t="s">
        <v>336</v>
      </c>
      <c r="K54" s="329" t="s">
        <v>336</v>
      </c>
      <c r="L54" s="334">
        <v>1</v>
      </c>
      <c r="M54" s="329" t="s">
        <v>336</v>
      </c>
      <c r="N54" s="333">
        <v>185</v>
      </c>
      <c r="O54" s="329" t="s">
        <v>336</v>
      </c>
      <c r="P54" s="334" t="s">
        <v>501</v>
      </c>
      <c r="Q54" s="329" t="s">
        <v>336</v>
      </c>
      <c r="R54" s="335">
        <v>0.19</v>
      </c>
      <c r="S54" s="329" t="s">
        <v>336</v>
      </c>
      <c r="T54" s="329" t="s">
        <v>336</v>
      </c>
      <c r="U54" s="329" t="s">
        <v>336</v>
      </c>
      <c r="V54" s="329" t="s">
        <v>336</v>
      </c>
      <c r="W54" s="329" t="s">
        <v>560</v>
      </c>
      <c r="X54" s="329" t="s">
        <v>336</v>
      </c>
      <c r="Y54" s="329" t="s">
        <v>336</v>
      </c>
      <c r="Z54" s="329" t="s">
        <v>336</v>
      </c>
      <c r="AA54" s="329" t="s">
        <v>336</v>
      </c>
    </row>
    <row r="55" spans="1:27" s="352" customFormat="1" ht="47.25" x14ac:dyDescent="0.25">
      <c r="A55" s="389">
        <v>26</v>
      </c>
      <c r="B55" s="389" t="s">
        <v>336</v>
      </c>
      <c r="C55" s="413" t="s">
        <v>600</v>
      </c>
      <c r="D55" s="389" t="s">
        <v>336</v>
      </c>
      <c r="E55" s="413" t="s">
        <v>600</v>
      </c>
      <c r="F55" s="329" t="s">
        <v>336</v>
      </c>
      <c r="G55" s="332">
        <v>0.4</v>
      </c>
      <c r="H55" s="329" t="s">
        <v>336</v>
      </c>
      <c r="I55" s="332">
        <v>0.4</v>
      </c>
      <c r="J55" s="329" t="s">
        <v>336</v>
      </c>
      <c r="K55" s="329" t="s">
        <v>336</v>
      </c>
      <c r="L55" s="334">
        <v>1</v>
      </c>
      <c r="M55" s="329" t="s">
        <v>336</v>
      </c>
      <c r="N55" s="334">
        <v>120</v>
      </c>
      <c r="O55" s="329" t="s">
        <v>336</v>
      </c>
      <c r="P55" s="336" t="s">
        <v>501</v>
      </c>
      <c r="Q55" s="329" t="s">
        <v>336</v>
      </c>
      <c r="R55" s="351">
        <v>1.4999999999999999E-2</v>
      </c>
      <c r="S55" s="329" t="s">
        <v>336</v>
      </c>
      <c r="T55" s="329" t="s">
        <v>336</v>
      </c>
      <c r="U55" s="329" t="s">
        <v>336</v>
      </c>
      <c r="V55" s="329" t="s">
        <v>336</v>
      </c>
      <c r="W55" s="347" t="s">
        <v>560</v>
      </c>
      <c r="X55" s="329" t="s">
        <v>336</v>
      </c>
      <c r="Y55" s="329" t="s">
        <v>336</v>
      </c>
      <c r="Z55" s="329" t="s">
        <v>336</v>
      </c>
      <c r="AA55" s="329" t="s">
        <v>336</v>
      </c>
    </row>
    <row r="56" spans="1:27" s="352" customFormat="1" x14ac:dyDescent="0.25">
      <c r="A56" s="390"/>
      <c r="B56" s="390"/>
      <c r="C56" s="414"/>
      <c r="D56" s="390"/>
      <c r="E56" s="414"/>
      <c r="F56" s="329" t="s">
        <v>336</v>
      </c>
      <c r="G56" s="332">
        <v>0.4</v>
      </c>
      <c r="H56" s="329" t="s">
        <v>336</v>
      </c>
      <c r="I56" s="332">
        <v>0.4</v>
      </c>
      <c r="J56" s="329" t="s">
        <v>336</v>
      </c>
      <c r="K56" s="329" t="s">
        <v>336</v>
      </c>
      <c r="L56" s="334">
        <v>1</v>
      </c>
      <c r="M56" s="329" t="s">
        <v>336</v>
      </c>
      <c r="N56" s="333" t="s">
        <v>640</v>
      </c>
      <c r="O56" s="329" t="s">
        <v>336</v>
      </c>
      <c r="P56" s="334" t="s">
        <v>620</v>
      </c>
      <c r="Q56" s="329" t="s">
        <v>336</v>
      </c>
      <c r="R56" s="351">
        <v>0.26200000000000001</v>
      </c>
      <c r="S56" s="329" t="s">
        <v>336</v>
      </c>
      <c r="T56" s="329" t="s">
        <v>336</v>
      </c>
      <c r="U56" s="329" t="s">
        <v>336</v>
      </c>
      <c r="V56" s="329" t="s">
        <v>336</v>
      </c>
      <c r="W56" s="329" t="s">
        <v>635</v>
      </c>
      <c r="X56" s="329" t="s">
        <v>336</v>
      </c>
      <c r="Y56" s="329" t="s">
        <v>336</v>
      </c>
      <c r="Z56" s="329" t="s">
        <v>336</v>
      </c>
      <c r="AA56" s="329" t="s">
        <v>336</v>
      </c>
    </row>
    <row r="57" spans="1:27" s="54" customFormat="1" ht="47.25" x14ac:dyDescent="0.25">
      <c r="A57" s="389">
        <v>27</v>
      </c>
      <c r="B57" s="389" t="s">
        <v>336</v>
      </c>
      <c r="C57" s="413" t="s">
        <v>601</v>
      </c>
      <c r="D57" s="389" t="s">
        <v>336</v>
      </c>
      <c r="E57" s="413" t="s">
        <v>601</v>
      </c>
      <c r="F57" s="329" t="s">
        <v>336</v>
      </c>
      <c r="G57" s="332">
        <v>0.4</v>
      </c>
      <c r="H57" s="329" t="s">
        <v>336</v>
      </c>
      <c r="I57" s="332">
        <v>0.4</v>
      </c>
      <c r="J57" s="329" t="s">
        <v>336</v>
      </c>
      <c r="K57" s="329" t="s">
        <v>336</v>
      </c>
      <c r="L57" s="334">
        <v>1</v>
      </c>
      <c r="M57" s="329" t="s">
        <v>336</v>
      </c>
      <c r="N57" s="334">
        <v>120</v>
      </c>
      <c r="O57" s="329" t="s">
        <v>336</v>
      </c>
      <c r="P57" s="336" t="s">
        <v>501</v>
      </c>
      <c r="Q57" s="329" t="s">
        <v>336</v>
      </c>
      <c r="R57" s="351">
        <v>3.5000000000000003E-2</v>
      </c>
      <c r="S57" s="329" t="s">
        <v>336</v>
      </c>
      <c r="T57" s="329" t="s">
        <v>336</v>
      </c>
      <c r="U57" s="329" t="s">
        <v>336</v>
      </c>
      <c r="V57" s="329" t="s">
        <v>336</v>
      </c>
      <c r="W57" s="347" t="s">
        <v>560</v>
      </c>
      <c r="X57" s="329" t="s">
        <v>336</v>
      </c>
      <c r="Y57" s="329" t="s">
        <v>336</v>
      </c>
      <c r="Z57" s="329" t="s">
        <v>336</v>
      </c>
      <c r="AA57" s="329" t="s">
        <v>336</v>
      </c>
    </row>
    <row r="58" spans="1:27" s="54" customFormat="1" x14ac:dyDescent="0.25">
      <c r="A58" s="390"/>
      <c r="B58" s="390"/>
      <c r="C58" s="414"/>
      <c r="D58" s="390"/>
      <c r="E58" s="414"/>
      <c r="F58" s="329" t="s">
        <v>336</v>
      </c>
      <c r="G58" s="332">
        <v>0.4</v>
      </c>
      <c r="H58" s="329" t="s">
        <v>336</v>
      </c>
      <c r="I58" s="332">
        <v>0.4</v>
      </c>
      <c r="J58" s="329" t="s">
        <v>336</v>
      </c>
      <c r="K58" s="329" t="s">
        <v>336</v>
      </c>
      <c r="L58" s="334">
        <v>1</v>
      </c>
      <c r="M58" s="329" t="s">
        <v>336</v>
      </c>
      <c r="N58" s="333" t="s">
        <v>641</v>
      </c>
      <c r="O58" s="329" t="s">
        <v>336</v>
      </c>
      <c r="P58" s="334" t="s">
        <v>620</v>
      </c>
      <c r="Q58" s="329" t="s">
        <v>336</v>
      </c>
      <c r="R58" s="351">
        <v>0.374</v>
      </c>
      <c r="S58" s="329" t="s">
        <v>336</v>
      </c>
      <c r="T58" s="329" t="s">
        <v>336</v>
      </c>
      <c r="U58" s="329" t="s">
        <v>336</v>
      </c>
      <c r="V58" s="329" t="s">
        <v>336</v>
      </c>
      <c r="W58" s="329" t="s">
        <v>635</v>
      </c>
      <c r="X58" s="329" t="s">
        <v>336</v>
      </c>
      <c r="Y58" s="329" t="s">
        <v>336</v>
      </c>
      <c r="Z58" s="329" t="s">
        <v>336</v>
      </c>
      <c r="AA58" s="329" t="s">
        <v>336</v>
      </c>
    </row>
    <row r="59" spans="1:27" s="54" customFormat="1" ht="47.25" x14ac:dyDescent="0.25">
      <c r="A59" s="389">
        <v>28</v>
      </c>
      <c r="B59" s="389" t="s">
        <v>336</v>
      </c>
      <c r="C59" s="413" t="s">
        <v>602</v>
      </c>
      <c r="D59" s="389" t="s">
        <v>336</v>
      </c>
      <c r="E59" s="413" t="s">
        <v>602</v>
      </c>
      <c r="F59" s="329" t="s">
        <v>336</v>
      </c>
      <c r="G59" s="332">
        <v>0.4</v>
      </c>
      <c r="H59" s="329" t="s">
        <v>336</v>
      </c>
      <c r="I59" s="332">
        <v>0.4</v>
      </c>
      <c r="J59" s="329" t="s">
        <v>336</v>
      </c>
      <c r="K59" s="329" t="s">
        <v>336</v>
      </c>
      <c r="L59" s="334">
        <v>1</v>
      </c>
      <c r="M59" s="329" t="s">
        <v>336</v>
      </c>
      <c r="N59" s="334">
        <v>120</v>
      </c>
      <c r="O59" s="329" t="s">
        <v>336</v>
      </c>
      <c r="P59" s="336" t="s">
        <v>501</v>
      </c>
      <c r="Q59" s="329" t="s">
        <v>336</v>
      </c>
      <c r="R59" s="335">
        <v>1.4999999999999999E-2</v>
      </c>
      <c r="S59" s="329" t="s">
        <v>336</v>
      </c>
      <c r="T59" s="329" t="s">
        <v>336</v>
      </c>
      <c r="U59" s="329" t="s">
        <v>336</v>
      </c>
      <c r="V59" s="329" t="s">
        <v>336</v>
      </c>
      <c r="W59" s="329" t="s">
        <v>560</v>
      </c>
      <c r="X59" s="329" t="s">
        <v>336</v>
      </c>
      <c r="Y59" s="329" t="s">
        <v>336</v>
      </c>
      <c r="Z59" s="329" t="s">
        <v>336</v>
      </c>
      <c r="AA59" s="329" t="s">
        <v>336</v>
      </c>
    </row>
    <row r="60" spans="1:27" s="54" customFormat="1" x14ac:dyDescent="0.25">
      <c r="A60" s="390"/>
      <c r="B60" s="390"/>
      <c r="C60" s="414"/>
      <c r="D60" s="390"/>
      <c r="E60" s="414"/>
      <c r="F60" s="329" t="s">
        <v>336</v>
      </c>
      <c r="G60" s="332">
        <v>0.4</v>
      </c>
      <c r="H60" s="329" t="s">
        <v>336</v>
      </c>
      <c r="I60" s="332">
        <v>0.4</v>
      </c>
      <c r="J60" s="329" t="s">
        <v>336</v>
      </c>
      <c r="K60" s="329" t="s">
        <v>336</v>
      </c>
      <c r="L60" s="334">
        <v>1</v>
      </c>
      <c r="M60" s="329" t="s">
        <v>336</v>
      </c>
      <c r="N60" s="334">
        <v>95</v>
      </c>
      <c r="O60" s="329" t="s">
        <v>336</v>
      </c>
      <c r="P60" s="334" t="s">
        <v>620</v>
      </c>
      <c r="Q60" s="329" t="s">
        <v>336</v>
      </c>
      <c r="R60" s="351">
        <v>0.127</v>
      </c>
      <c r="S60" s="329" t="s">
        <v>336</v>
      </c>
      <c r="T60" s="329" t="s">
        <v>336</v>
      </c>
      <c r="U60" s="329" t="s">
        <v>336</v>
      </c>
      <c r="V60" s="329" t="s">
        <v>336</v>
      </c>
      <c r="W60" s="329" t="s">
        <v>635</v>
      </c>
      <c r="X60" s="329" t="s">
        <v>336</v>
      </c>
      <c r="Y60" s="329" t="s">
        <v>336</v>
      </c>
      <c r="Z60" s="329" t="s">
        <v>336</v>
      </c>
      <c r="AA60" s="329" t="s">
        <v>336</v>
      </c>
    </row>
    <row r="61" spans="1:27" s="54" customFormat="1" ht="47.25" x14ac:dyDescent="0.25">
      <c r="A61" s="389">
        <v>29</v>
      </c>
      <c r="B61" s="389" t="s">
        <v>336</v>
      </c>
      <c r="C61" s="413" t="s">
        <v>603</v>
      </c>
      <c r="D61" s="389" t="s">
        <v>336</v>
      </c>
      <c r="E61" s="413" t="s">
        <v>603</v>
      </c>
      <c r="F61" s="329" t="s">
        <v>336</v>
      </c>
      <c r="G61" s="332">
        <v>0.4</v>
      </c>
      <c r="H61" s="329" t="s">
        <v>336</v>
      </c>
      <c r="I61" s="332">
        <v>0.4</v>
      </c>
      <c r="J61" s="329" t="s">
        <v>336</v>
      </c>
      <c r="K61" s="329" t="s">
        <v>336</v>
      </c>
      <c r="L61" s="334">
        <v>1</v>
      </c>
      <c r="M61" s="329" t="s">
        <v>336</v>
      </c>
      <c r="N61" s="334">
        <v>120</v>
      </c>
      <c r="O61" s="329" t="s">
        <v>336</v>
      </c>
      <c r="P61" s="336" t="s">
        <v>501</v>
      </c>
      <c r="Q61" s="329" t="s">
        <v>336</v>
      </c>
      <c r="R61" s="351">
        <v>0.03</v>
      </c>
      <c r="S61" s="329" t="s">
        <v>336</v>
      </c>
      <c r="T61" s="329" t="s">
        <v>336</v>
      </c>
      <c r="U61" s="329" t="s">
        <v>336</v>
      </c>
      <c r="V61" s="329" t="s">
        <v>336</v>
      </c>
      <c r="W61" s="347" t="s">
        <v>560</v>
      </c>
      <c r="X61" s="329" t="s">
        <v>336</v>
      </c>
      <c r="Y61" s="329" t="s">
        <v>336</v>
      </c>
      <c r="Z61" s="329" t="s">
        <v>336</v>
      </c>
      <c r="AA61" s="329" t="s">
        <v>336</v>
      </c>
    </row>
    <row r="62" spans="1:27" s="54" customFormat="1" x14ac:dyDescent="0.25">
      <c r="A62" s="415"/>
      <c r="B62" s="415"/>
      <c r="C62" s="416"/>
      <c r="D62" s="415"/>
      <c r="E62" s="416"/>
      <c r="F62" s="329" t="s">
        <v>336</v>
      </c>
      <c r="G62" s="332">
        <v>0.4</v>
      </c>
      <c r="H62" s="329" t="s">
        <v>336</v>
      </c>
      <c r="I62" s="332">
        <v>0.4</v>
      </c>
      <c r="J62" s="329" t="s">
        <v>336</v>
      </c>
      <c r="K62" s="329" t="s">
        <v>336</v>
      </c>
      <c r="L62" s="334">
        <v>2</v>
      </c>
      <c r="M62" s="329" t="s">
        <v>336</v>
      </c>
      <c r="N62" s="334">
        <v>95</v>
      </c>
      <c r="O62" s="329" t="s">
        <v>336</v>
      </c>
      <c r="P62" s="334" t="s">
        <v>620</v>
      </c>
      <c r="Q62" s="329" t="s">
        <v>336</v>
      </c>
      <c r="R62" s="351">
        <v>0.11700000000000001</v>
      </c>
      <c r="S62" s="329" t="s">
        <v>336</v>
      </c>
      <c r="T62" s="329" t="s">
        <v>336</v>
      </c>
      <c r="U62" s="329" t="s">
        <v>336</v>
      </c>
      <c r="V62" s="329" t="s">
        <v>336</v>
      </c>
      <c r="W62" s="329" t="s">
        <v>635</v>
      </c>
      <c r="X62" s="329" t="s">
        <v>336</v>
      </c>
      <c r="Y62" s="329" t="s">
        <v>336</v>
      </c>
      <c r="Z62" s="329" t="s">
        <v>336</v>
      </c>
      <c r="AA62" s="329" t="s">
        <v>336</v>
      </c>
    </row>
    <row r="63" spans="1:27" s="54" customFormat="1" x14ac:dyDescent="0.25">
      <c r="A63" s="390"/>
      <c r="B63" s="390"/>
      <c r="C63" s="414"/>
      <c r="D63" s="390"/>
      <c r="E63" s="414"/>
      <c r="F63" s="329" t="s">
        <v>336</v>
      </c>
      <c r="G63" s="332">
        <v>0.4</v>
      </c>
      <c r="H63" s="329" t="s">
        <v>336</v>
      </c>
      <c r="I63" s="332">
        <v>0.4</v>
      </c>
      <c r="J63" s="329" t="s">
        <v>336</v>
      </c>
      <c r="K63" s="329" t="s">
        <v>336</v>
      </c>
      <c r="L63" s="334">
        <v>1</v>
      </c>
      <c r="M63" s="329" t="s">
        <v>336</v>
      </c>
      <c r="N63" s="334" t="s">
        <v>642</v>
      </c>
      <c r="O63" s="329" t="s">
        <v>336</v>
      </c>
      <c r="P63" s="334" t="s">
        <v>620</v>
      </c>
      <c r="Q63" s="329" t="s">
        <v>336</v>
      </c>
      <c r="R63" s="351">
        <v>0.23200000000000001</v>
      </c>
      <c r="S63" s="329" t="s">
        <v>336</v>
      </c>
      <c r="T63" s="329" t="s">
        <v>336</v>
      </c>
      <c r="U63" s="329" t="s">
        <v>336</v>
      </c>
      <c r="V63" s="329" t="s">
        <v>336</v>
      </c>
      <c r="W63" s="329" t="s">
        <v>635</v>
      </c>
      <c r="X63" s="329" t="s">
        <v>336</v>
      </c>
      <c r="Y63" s="329" t="s">
        <v>336</v>
      </c>
      <c r="Z63" s="329" t="s">
        <v>336</v>
      </c>
      <c r="AA63" s="329" t="s">
        <v>336</v>
      </c>
    </row>
    <row r="64" spans="1:27" s="54" customFormat="1" ht="47.25" x14ac:dyDescent="0.25">
      <c r="A64" s="389">
        <v>30</v>
      </c>
      <c r="B64" s="389" t="s">
        <v>336</v>
      </c>
      <c r="C64" s="413" t="s">
        <v>604</v>
      </c>
      <c r="D64" s="389" t="s">
        <v>336</v>
      </c>
      <c r="E64" s="413" t="s">
        <v>604</v>
      </c>
      <c r="F64" s="329" t="s">
        <v>336</v>
      </c>
      <c r="G64" s="332">
        <v>0.4</v>
      </c>
      <c r="H64" s="329" t="s">
        <v>336</v>
      </c>
      <c r="I64" s="332">
        <v>0.4</v>
      </c>
      <c r="J64" s="329" t="s">
        <v>336</v>
      </c>
      <c r="K64" s="329" t="s">
        <v>336</v>
      </c>
      <c r="L64" s="334">
        <v>1</v>
      </c>
      <c r="M64" s="329" t="s">
        <v>336</v>
      </c>
      <c r="N64" s="334">
        <v>50</v>
      </c>
      <c r="O64" s="329" t="s">
        <v>336</v>
      </c>
      <c r="P64" s="334" t="s">
        <v>501</v>
      </c>
      <c r="Q64" s="329" t="s">
        <v>336</v>
      </c>
      <c r="R64" s="335">
        <v>0.03</v>
      </c>
      <c r="S64" s="329" t="s">
        <v>336</v>
      </c>
      <c r="T64" s="329" t="s">
        <v>336</v>
      </c>
      <c r="U64" s="329" t="s">
        <v>336</v>
      </c>
      <c r="V64" s="329" t="s">
        <v>336</v>
      </c>
      <c r="W64" s="329" t="s">
        <v>560</v>
      </c>
      <c r="X64" s="329" t="s">
        <v>336</v>
      </c>
      <c r="Y64" s="329" t="s">
        <v>336</v>
      </c>
      <c r="Z64" s="329" t="s">
        <v>336</v>
      </c>
      <c r="AA64" s="329" t="s">
        <v>336</v>
      </c>
    </row>
    <row r="65" spans="1:27" s="54" customFormat="1" x14ac:dyDescent="0.25">
      <c r="A65" s="390"/>
      <c r="B65" s="390"/>
      <c r="C65" s="414"/>
      <c r="D65" s="390"/>
      <c r="E65" s="414"/>
      <c r="F65" s="329" t="s">
        <v>336</v>
      </c>
      <c r="G65" s="332">
        <v>0.4</v>
      </c>
      <c r="H65" s="329" t="s">
        <v>336</v>
      </c>
      <c r="I65" s="332">
        <v>0.4</v>
      </c>
      <c r="J65" s="329" t="s">
        <v>336</v>
      </c>
      <c r="K65" s="329" t="s">
        <v>336</v>
      </c>
      <c r="L65" s="334">
        <v>1</v>
      </c>
      <c r="M65" s="329" t="s">
        <v>336</v>
      </c>
      <c r="N65" s="333" t="s">
        <v>643</v>
      </c>
      <c r="O65" s="329" t="s">
        <v>336</v>
      </c>
      <c r="P65" s="334" t="s">
        <v>620</v>
      </c>
      <c r="Q65" s="329" t="s">
        <v>336</v>
      </c>
      <c r="R65" s="351">
        <v>0.49</v>
      </c>
      <c r="S65" s="329" t="s">
        <v>336</v>
      </c>
      <c r="T65" s="329" t="s">
        <v>336</v>
      </c>
      <c r="U65" s="329" t="s">
        <v>336</v>
      </c>
      <c r="V65" s="329" t="s">
        <v>336</v>
      </c>
      <c r="W65" s="329" t="s">
        <v>635</v>
      </c>
      <c r="X65" s="329" t="s">
        <v>336</v>
      </c>
      <c r="Y65" s="329" t="s">
        <v>336</v>
      </c>
      <c r="Z65" s="329" t="s">
        <v>336</v>
      </c>
      <c r="AA65" s="329" t="s">
        <v>336</v>
      </c>
    </row>
    <row r="66" spans="1:27" s="54" customFormat="1" ht="47.25" x14ac:dyDescent="0.25">
      <c r="A66" s="389">
        <v>31</v>
      </c>
      <c r="B66" s="389" t="s">
        <v>336</v>
      </c>
      <c r="C66" s="413" t="s">
        <v>605</v>
      </c>
      <c r="D66" s="389" t="s">
        <v>336</v>
      </c>
      <c r="E66" s="413" t="s">
        <v>605</v>
      </c>
      <c r="F66" s="329" t="s">
        <v>336</v>
      </c>
      <c r="G66" s="332">
        <v>0.4</v>
      </c>
      <c r="H66" s="329" t="s">
        <v>336</v>
      </c>
      <c r="I66" s="332">
        <v>0.4</v>
      </c>
      <c r="J66" s="329" t="s">
        <v>336</v>
      </c>
      <c r="K66" s="329" t="s">
        <v>336</v>
      </c>
      <c r="L66" s="334">
        <v>1</v>
      </c>
      <c r="M66" s="329" t="s">
        <v>336</v>
      </c>
      <c r="N66" s="334">
        <v>120</v>
      </c>
      <c r="O66" s="329" t="s">
        <v>336</v>
      </c>
      <c r="P66" s="334" t="s">
        <v>501</v>
      </c>
      <c r="Q66" s="329" t="s">
        <v>336</v>
      </c>
      <c r="R66" s="335">
        <v>4.4999999999999998E-2</v>
      </c>
      <c r="S66" s="329" t="s">
        <v>336</v>
      </c>
      <c r="T66" s="329" t="s">
        <v>336</v>
      </c>
      <c r="U66" s="329" t="s">
        <v>336</v>
      </c>
      <c r="V66" s="329" t="s">
        <v>336</v>
      </c>
      <c r="W66" s="329" t="s">
        <v>560</v>
      </c>
      <c r="X66" s="329" t="s">
        <v>336</v>
      </c>
      <c r="Y66" s="329" t="s">
        <v>336</v>
      </c>
      <c r="Z66" s="329" t="s">
        <v>336</v>
      </c>
      <c r="AA66" s="329" t="s">
        <v>336</v>
      </c>
    </row>
    <row r="67" spans="1:27" s="54" customFormat="1" x14ac:dyDescent="0.25">
      <c r="A67" s="390"/>
      <c r="B67" s="390"/>
      <c r="C67" s="414"/>
      <c r="D67" s="390"/>
      <c r="E67" s="414"/>
      <c r="F67" s="329" t="s">
        <v>336</v>
      </c>
      <c r="G67" s="332">
        <v>0.4</v>
      </c>
      <c r="H67" s="329" t="s">
        <v>336</v>
      </c>
      <c r="I67" s="332">
        <v>0.4</v>
      </c>
      <c r="J67" s="329" t="s">
        <v>336</v>
      </c>
      <c r="K67" s="329" t="s">
        <v>336</v>
      </c>
      <c r="L67" s="334">
        <v>1</v>
      </c>
      <c r="M67" s="329" t="s">
        <v>336</v>
      </c>
      <c r="N67" s="334" t="s">
        <v>644</v>
      </c>
      <c r="O67" s="329" t="s">
        <v>336</v>
      </c>
      <c r="P67" s="334" t="s">
        <v>620</v>
      </c>
      <c r="Q67" s="329" t="s">
        <v>336</v>
      </c>
      <c r="R67" s="351">
        <v>0.42899999999999999</v>
      </c>
      <c r="S67" s="329" t="s">
        <v>336</v>
      </c>
      <c r="T67" s="329" t="s">
        <v>336</v>
      </c>
      <c r="U67" s="329" t="s">
        <v>336</v>
      </c>
      <c r="V67" s="329" t="s">
        <v>336</v>
      </c>
      <c r="W67" s="329" t="s">
        <v>635</v>
      </c>
      <c r="X67" s="329" t="s">
        <v>336</v>
      </c>
      <c r="Y67" s="329" t="s">
        <v>336</v>
      </c>
      <c r="Z67" s="329" t="s">
        <v>336</v>
      </c>
      <c r="AA67" s="329" t="s">
        <v>336</v>
      </c>
    </row>
    <row r="68" spans="1:27" s="54" customFormat="1" ht="47.25" x14ac:dyDescent="0.25">
      <c r="A68" s="389">
        <v>32</v>
      </c>
      <c r="B68" s="389" t="s">
        <v>336</v>
      </c>
      <c r="C68" s="413" t="s">
        <v>606</v>
      </c>
      <c r="D68" s="389" t="s">
        <v>336</v>
      </c>
      <c r="E68" s="413" t="s">
        <v>606</v>
      </c>
      <c r="F68" s="329" t="s">
        <v>336</v>
      </c>
      <c r="G68" s="332">
        <v>0.4</v>
      </c>
      <c r="H68" s="329" t="s">
        <v>336</v>
      </c>
      <c r="I68" s="332">
        <v>0.4</v>
      </c>
      <c r="J68" s="329" t="s">
        <v>336</v>
      </c>
      <c r="K68" s="329" t="s">
        <v>336</v>
      </c>
      <c r="L68" s="334">
        <v>1</v>
      </c>
      <c r="M68" s="329" t="s">
        <v>336</v>
      </c>
      <c r="N68" s="334">
        <v>120</v>
      </c>
      <c r="O68" s="329" t="s">
        <v>336</v>
      </c>
      <c r="P68" s="336" t="s">
        <v>501</v>
      </c>
      <c r="Q68" s="329" t="s">
        <v>336</v>
      </c>
      <c r="R68" s="351">
        <v>4.4999999999999998E-2</v>
      </c>
      <c r="S68" s="329" t="s">
        <v>336</v>
      </c>
      <c r="T68" s="329" t="s">
        <v>336</v>
      </c>
      <c r="U68" s="329" t="s">
        <v>336</v>
      </c>
      <c r="V68" s="329" t="s">
        <v>336</v>
      </c>
      <c r="W68" s="347" t="s">
        <v>560</v>
      </c>
      <c r="X68" s="329" t="s">
        <v>336</v>
      </c>
      <c r="Y68" s="329" t="s">
        <v>336</v>
      </c>
      <c r="Z68" s="329" t="s">
        <v>336</v>
      </c>
      <c r="AA68" s="329" t="s">
        <v>336</v>
      </c>
    </row>
    <row r="69" spans="1:27" s="54" customFormat="1" x14ac:dyDescent="0.25">
      <c r="A69" s="415"/>
      <c r="B69" s="415"/>
      <c r="C69" s="416"/>
      <c r="D69" s="415"/>
      <c r="E69" s="416"/>
      <c r="F69" s="329" t="s">
        <v>336</v>
      </c>
      <c r="G69" s="332">
        <v>0.4</v>
      </c>
      <c r="H69" s="329" t="s">
        <v>336</v>
      </c>
      <c r="I69" s="332">
        <v>0.4</v>
      </c>
      <c r="J69" s="329" t="s">
        <v>336</v>
      </c>
      <c r="K69" s="329" t="s">
        <v>336</v>
      </c>
      <c r="L69" s="334">
        <v>3</v>
      </c>
      <c r="M69" s="329" t="s">
        <v>336</v>
      </c>
      <c r="N69" s="334" t="s">
        <v>645</v>
      </c>
      <c r="O69" s="329" t="s">
        <v>336</v>
      </c>
      <c r="P69" s="334" t="s">
        <v>620</v>
      </c>
      <c r="Q69" s="329" t="s">
        <v>336</v>
      </c>
      <c r="R69" s="351">
        <v>4.1000000000000002E-2</v>
      </c>
      <c r="S69" s="329" t="s">
        <v>336</v>
      </c>
      <c r="T69" s="329" t="s">
        <v>336</v>
      </c>
      <c r="U69" s="329" t="s">
        <v>336</v>
      </c>
      <c r="V69" s="329" t="s">
        <v>336</v>
      </c>
      <c r="W69" s="329" t="s">
        <v>635</v>
      </c>
      <c r="X69" s="329" t="s">
        <v>336</v>
      </c>
      <c r="Y69" s="329" t="s">
        <v>336</v>
      </c>
      <c r="Z69" s="329" t="s">
        <v>336</v>
      </c>
      <c r="AA69" s="329" t="s">
        <v>336</v>
      </c>
    </row>
    <row r="70" spans="1:27" s="54" customFormat="1" x14ac:dyDescent="0.25">
      <c r="A70" s="390"/>
      <c r="B70" s="390"/>
      <c r="C70" s="414"/>
      <c r="D70" s="390"/>
      <c r="E70" s="414"/>
      <c r="F70" s="329" t="s">
        <v>336</v>
      </c>
      <c r="G70" s="332">
        <v>0.4</v>
      </c>
      <c r="H70" s="329" t="s">
        <v>336</v>
      </c>
      <c r="I70" s="332">
        <v>0.4</v>
      </c>
      <c r="J70" s="329" t="s">
        <v>336</v>
      </c>
      <c r="K70" s="329" t="s">
        <v>336</v>
      </c>
      <c r="L70" s="334">
        <v>1</v>
      </c>
      <c r="M70" s="329" t="s">
        <v>336</v>
      </c>
      <c r="N70" s="334">
        <v>70</v>
      </c>
      <c r="O70" s="329" t="s">
        <v>336</v>
      </c>
      <c r="P70" s="334" t="s">
        <v>620</v>
      </c>
      <c r="Q70" s="329" t="s">
        <v>336</v>
      </c>
      <c r="R70" s="351">
        <v>0.47899999999999998</v>
      </c>
      <c r="S70" s="329" t="s">
        <v>336</v>
      </c>
      <c r="T70" s="329" t="s">
        <v>336</v>
      </c>
      <c r="U70" s="329" t="s">
        <v>336</v>
      </c>
      <c r="V70" s="329" t="s">
        <v>336</v>
      </c>
      <c r="W70" s="329" t="s">
        <v>635</v>
      </c>
      <c r="X70" s="329" t="s">
        <v>336</v>
      </c>
      <c r="Y70" s="329" t="s">
        <v>336</v>
      </c>
      <c r="Z70" s="329" t="s">
        <v>336</v>
      </c>
      <c r="AA70" s="329" t="s">
        <v>336</v>
      </c>
    </row>
    <row r="71" spans="1:27" s="54" customFormat="1" ht="47.25" x14ac:dyDescent="0.25">
      <c r="A71" s="389">
        <v>33</v>
      </c>
      <c r="B71" s="389" t="s">
        <v>336</v>
      </c>
      <c r="C71" s="413" t="s">
        <v>607</v>
      </c>
      <c r="D71" s="389" t="s">
        <v>336</v>
      </c>
      <c r="E71" s="413" t="s">
        <v>607</v>
      </c>
      <c r="F71" s="329" t="s">
        <v>336</v>
      </c>
      <c r="G71" s="332">
        <v>0.4</v>
      </c>
      <c r="H71" s="329" t="s">
        <v>336</v>
      </c>
      <c r="I71" s="332">
        <v>0.4</v>
      </c>
      <c r="J71" s="329" t="s">
        <v>336</v>
      </c>
      <c r="K71" s="329" t="s">
        <v>336</v>
      </c>
      <c r="L71" s="334">
        <v>1</v>
      </c>
      <c r="M71" s="329" t="s">
        <v>336</v>
      </c>
      <c r="N71" s="334">
        <v>120</v>
      </c>
      <c r="O71" s="329" t="s">
        <v>336</v>
      </c>
      <c r="P71" s="336" t="s">
        <v>501</v>
      </c>
      <c r="Q71" s="329" t="s">
        <v>336</v>
      </c>
      <c r="R71" s="351">
        <v>3.5000000000000003E-2</v>
      </c>
      <c r="S71" s="329" t="s">
        <v>336</v>
      </c>
      <c r="T71" s="329" t="s">
        <v>336</v>
      </c>
      <c r="U71" s="329" t="s">
        <v>336</v>
      </c>
      <c r="V71" s="329" t="s">
        <v>336</v>
      </c>
      <c r="W71" s="347" t="s">
        <v>560</v>
      </c>
      <c r="X71" s="329" t="s">
        <v>336</v>
      </c>
      <c r="Y71" s="329" t="s">
        <v>336</v>
      </c>
      <c r="Z71" s="329" t="s">
        <v>336</v>
      </c>
      <c r="AA71" s="329" t="s">
        <v>336</v>
      </c>
    </row>
    <row r="72" spans="1:27" s="54" customFormat="1" x14ac:dyDescent="0.25">
      <c r="A72" s="415"/>
      <c r="B72" s="415"/>
      <c r="C72" s="416"/>
      <c r="D72" s="415"/>
      <c r="E72" s="416"/>
      <c r="F72" s="329" t="s">
        <v>336</v>
      </c>
      <c r="G72" s="332">
        <v>0.4</v>
      </c>
      <c r="H72" s="329" t="s">
        <v>336</v>
      </c>
      <c r="I72" s="332">
        <v>0.4</v>
      </c>
      <c r="J72" s="329" t="s">
        <v>336</v>
      </c>
      <c r="K72" s="329" t="s">
        <v>336</v>
      </c>
      <c r="L72" s="334">
        <v>2</v>
      </c>
      <c r="M72" s="329" t="s">
        <v>336</v>
      </c>
      <c r="N72" s="334" t="s">
        <v>646</v>
      </c>
      <c r="O72" s="329" t="s">
        <v>336</v>
      </c>
      <c r="P72" s="334" t="s">
        <v>620</v>
      </c>
      <c r="Q72" s="329" t="s">
        <v>336</v>
      </c>
      <c r="R72" s="351">
        <v>0.23200000000000001</v>
      </c>
      <c r="S72" s="329" t="s">
        <v>336</v>
      </c>
      <c r="T72" s="329" t="s">
        <v>336</v>
      </c>
      <c r="U72" s="329" t="s">
        <v>336</v>
      </c>
      <c r="V72" s="329" t="s">
        <v>336</v>
      </c>
      <c r="W72" s="329" t="s">
        <v>635</v>
      </c>
      <c r="X72" s="329" t="s">
        <v>336</v>
      </c>
      <c r="Y72" s="329" t="s">
        <v>336</v>
      </c>
      <c r="Z72" s="329" t="s">
        <v>336</v>
      </c>
      <c r="AA72" s="329" t="s">
        <v>336</v>
      </c>
    </row>
    <row r="73" spans="1:27" s="54" customFormat="1" x14ac:dyDescent="0.25">
      <c r="A73" s="390"/>
      <c r="B73" s="390"/>
      <c r="C73" s="414"/>
      <c r="D73" s="390"/>
      <c r="E73" s="414"/>
      <c r="F73" s="329" t="s">
        <v>336</v>
      </c>
      <c r="G73" s="332">
        <v>0.4</v>
      </c>
      <c r="H73" s="329" t="s">
        <v>336</v>
      </c>
      <c r="I73" s="332">
        <v>0.4</v>
      </c>
      <c r="J73" s="329" t="s">
        <v>336</v>
      </c>
      <c r="K73" s="329" t="s">
        <v>336</v>
      </c>
      <c r="L73" s="334">
        <v>1</v>
      </c>
      <c r="M73" s="329" t="s">
        <v>336</v>
      </c>
      <c r="N73" s="334">
        <v>95</v>
      </c>
      <c r="O73" s="329" t="s">
        <v>336</v>
      </c>
      <c r="P73" s="334" t="s">
        <v>620</v>
      </c>
      <c r="Q73" s="329" t="s">
        <v>336</v>
      </c>
      <c r="R73" s="351">
        <v>0.37</v>
      </c>
      <c r="S73" s="329" t="s">
        <v>336</v>
      </c>
      <c r="T73" s="329" t="s">
        <v>336</v>
      </c>
      <c r="U73" s="329" t="s">
        <v>336</v>
      </c>
      <c r="V73" s="329" t="s">
        <v>336</v>
      </c>
      <c r="W73" s="329" t="s">
        <v>635</v>
      </c>
      <c r="X73" s="329" t="s">
        <v>336</v>
      </c>
      <c r="Y73" s="329" t="s">
        <v>336</v>
      </c>
      <c r="Z73" s="329" t="s">
        <v>336</v>
      </c>
      <c r="AA73" s="329" t="s">
        <v>336</v>
      </c>
    </row>
    <row r="74" spans="1:27" s="54" customFormat="1" ht="47.25" x14ac:dyDescent="0.25">
      <c r="A74" s="389">
        <v>34</v>
      </c>
      <c r="B74" s="389" t="s">
        <v>336</v>
      </c>
      <c r="C74" s="413" t="s">
        <v>608</v>
      </c>
      <c r="D74" s="389" t="s">
        <v>336</v>
      </c>
      <c r="E74" s="413" t="s">
        <v>608</v>
      </c>
      <c r="F74" s="329" t="s">
        <v>336</v>
      </c>
      <c r="G74" s="332">
        <v>0.4</v>
      </c>
      <c r="H74" s="329" t="s">
        <v>336</v>
      </c>
      <c r="I74" s="332">
        <v>0.4</v>
      </c>
      <c r="J74" s="329" t="s">
        <v>336</v>
      </c>
      <c r="K74" s="329" t="s">
        <v>336</v>
      </c>
      <c r="L74" s="334">
        <v>1</v>
      </c>
      <c r="M74" s="329" t="s">
        <v>336</v>
      </c>
      <c r="N74" s="334">
        <v>50</v>
      </c>
      <c r="O74" s="329" t="s">
        <v>336</v>
      </c>
      <c r="P74" s="336" t="s">
        <v>501</v>
      </c>
      <c r="Q74" s="329" t="s">
        <v>336</v>
      </c>
      <c r="R74" s="335">
        <v>3.5000000000000003E-2</v>
      </c>
      <c r="S74" s="329" t="s">
        <v>336</v>
      </c>
      <c r="T74" s="329" t="s">
        <v>336</v>
      </c>
      <c r="U74" s="329" t="s">
        <v>336</v>
      </c>
      <c r="V74" s="329" t="s">
        <v>336</v>
      </c>
      <c r="W74" s="329" t="s">
        <v>560</v>
      </c>
      <c r="X74" s="329" t="s">
        <v>336</v>
      </c>
      <c r="Y74" s="329" t="s">
        <v>336</v>
      </c>
      <c r="Z74" s="329" t="s">
        <v>336</v>
      </c>
      <c r="AA74" s="329" t="s">
        <v>336</v>
      </c>
    </row>
    <row r="75" spans="1:27" s="54" customFormat="1" x14ac:dyDescent="0.25">
      <c r="A75" s="390"/>
      <c r="B75" s="390"/>
      <c r="C75" s="414"/>
      <c r="D75" s="390"/>
      <c r="E75" s="414"/>
      <c r="F75" s="329" t="s">
        <v>336</v>
      </c>
      <c r="G75" s="332">
        <v>0.4</v>
      </c>
      <c r="H75" s="329" t="s">
        <v>336</v>
      </c>
      <c r="I75" s="332">
        <v>0.4</v>
      </c>
      <c r="J75" s="329" t="s">
        <v>336</v>
      </c>
      <c r="K75" s="329" t="s">
        <v>336</v>
      </c>
      <c r="L75" s="334">
        <v>1</v>
      </c>
      <c r="M75" s="329" t="s">
        <v>336</v>
      </c>
      <c r="N75" s="334" t="s">
        <v>643</v>
      </c>
      <c r="O75" s="329" t="s">
        <v>336</v>
      </c>
      <c r="P75" s="334" t="s">
        <v>620</v>
      </c>
      <c r="Q75" s="329" t="s">
        <v>336</v>
      </c>
      <c r="R75" s="351">
        <v>0.31900000000000001</v>
      </c>
      <c r="S75" s="329" t="s">
        <v>336</v>
      </c>
      <c r="T75" s="329" t="s">
        <v>336</v>
      </c>
      <c r="U75" s="329" t="s">
        <v>336</v>
      </c>
      <c r="V75" s="329" t="s">
        <v>336</v>
      </c>
      <c r="W75" s="329" t="s">
        <v>635</v>
      </c>
      <c r="X75" s="329" t="s">
        <v>336</v>
      </c>
      <c r="Y75" s="329" t="s">
        <v>336</v>
      </c>
      <c r="Z75" s="329" t="s">
        <v>336</v>
      </c>
      <c r="AA75" s="329" t="s">
        <v>336</v>
      </c>
    </row>
    <row r="76" spans="1:27" s="54" customFormat="1" ht="47.25" x14ac:dyDescent="0.25">
      <c r="A76" s="63">
        <v>35</v>
      </c>
      <c r="B76" s="329" t="s">
        <v>336</v>
      </c>
      <c r="C76" s="331" t="s">
        <v>618</v>
      </c>
      <c r="D76" s="329" t="s">
        <v>336</v>
      </c>
      <c r="E76" s="331" t="s">
        <v>617</v>
      </c>
      <c r="F76" s="329" t="s">
        <v>336</v>
      </c>
      <c r="G76" s="332">
        <v>0.4</v>
      </c>
      <c r="H76" s="329" t="s">
        <v>336</v>
      </c>
      <c r="I76" s="332">
        <v>0.4</v>
      </c>
      <c r="J76" s="329" t="s">
        <v>336</v>
      </c>
      <c r="K76" s="329" t="s">
        <v>336</v>
      </c>
      <c r="L76" s="334">
        <v>1</v>
      </c>
      <c r="M76" s="329" t="s">
        <v>336</v>
      </c>
      <c r="N76" s="333">
        <v>70</v>
      </c>
      <c r="O76" s="329" t="s">
        <v>336</v>
      </c>
      <c r="P76" s="334" t="s">
        <v>620</v>
      </c>
      <c r="Q76" s="329" t="s">
        <v>336</v>
      </c>
      <c r="R76" s="335">
        <v>0.52600000000000002</v>
      </c>
      <c r="S76" s="329" t="s">
        <v>336</v>
      </c>
      <c r="T76" s="329" t="s">
        <v>336</v>
      </c>
      <c r="U76" s="329" t="s">
        <v>336</v>
      </c>
      <c r="V76" s="329" t="s">
        <v>336</v>
      </c>
      <c r="W76" s="329" t="s">
        <v>560</v>
      </c>
      <c r="X76" s="329" t="s">
        <v>336</v>
      </c>
      <c r="Y76" s="329" t="s">
        <v>336</v>
      </c>
      <c r="Z76" s="329" t="s">
        <v>336</v>
      </c>
      <c r="AA76" s="329" t="s">
        <v>336</v>
      </c>
    </row>
    <row r="77" spans="1:27" s="54" customFormat="1" ht="47.25" x14ac:dyDescent="0.25">
      <c r="A77" s="389">
        <v>36</v>
      </c>
      <c r="B77" s="389" t="s">
        <v>336</v>
      </c>
      <c r="C77" s="413" t="s">
        <v>609</v>
      </c>
      <c r="D77" s="389" t="s">
        <v>336</v>
      </c>
      <c r="E77" s="413" t="s">
        <v>609</v>
      </c>
      <c r="F77" s="329" t="s">
        <v>336</v>
      </c>
      <c r="G77" s="332">
        <v>0.4</v>
      </c>
      <c r="H77" s="329" t="s">
        <v>336</v>
      </c>
      <c r="I77" s="332">
        <v>0.4</v>
      </c>
      <c r="J77" s="329" t="s">
        <v>336</v>
      </c>
      <c r="K77" s="329" t="s">
        <v>336</v>
      </c>
      <c r="L77" s="334">
        <v>1</v>
      </c>
      <c r="M77" s="329" t="s">
        <v>336</v>
      </c>
      <c r="N77" s="334">
        <v>120</v>
      </c>
      <c r="O77" s="329" t="s">
        <v>336</v>
      </c>
      <c r="P77" s="336" t="s">
        <v>501</v>
      </c>
      <c r="Q77" s="329" t="s">
        <v>336</v>
      </c>
      <c r="R77" s="335">
        <v>0.04</v>
      </c>
      <c r="S77" s="329" t="s">
        <v>336</v>
      </c>
      <c r="T77" s="329" t="s">
        <v>336</v>
      </c>
      <c r="U77" s="329" t="s">
        <v>336</v>
      </c>
      <c r="V77" s="329" t="s">
        <v>336</v>
      </c>
      <c r="W77" s="329" t="s">
        <v>560</v>
      </c>
      <c r="X77" s="329" t="s">
        <v>336</v>
      </c>
      <c r="Y77" s="329" t="s">
        <v>336</v>
      </c>
      <c r="Z77" s="329" t="s">
        <v>336</v>
      </c>
      <c r="AA77" s="329" t="s">
        <v>336</v>
      </c>
    </row>
    <row r="78" spans="1:27" s="54" customFormat="1" x14ac:dyDescent="0.25">
      <c r="A78" s="390"/>
      <c r="B78" s="390"/>
      <c r="C78" s="414"/>
      <c r="D78" s="390"/>
      <c r="E78" s="414"/>
      <c r="F78" s="329" t="s">
        <v>336</v>
      </c>
      <c r="G78" s="332">
        <v>0.4</v>
      </c>
      <c r="H78" s="329" t="s">
        <v>336</v>
      </c>
      <c r="I78" s="332">
        <v>0.4</v>
      </c>
      <c r="J78" s="329" t="s">
        <v>336</v>
      </c>
      <c r="K78" s="329" t="s">
        <v>336</v>
      </c>
      <c r="L78" s="334">
        <v>1</v>
      </c>
      <c r="M78" s="329" t="s">
        <v>336</v>
      </c>
      <c r="N78" s="334">
        <v>70</v>
      </c>
      <c r="O78" s="329" t="s">
        <v>336</v>
      </c>
      <c r="P78" s="334" t="s">
        <v>620</v>
      </c>
      <c r="Q78" s="329" t="s">
        <v>336</v>
      </c>
      <c r="R78" s="335">
        <v>0.29499999999999998</v>
      </c>
      <c r="S78" s="329" t="s">
        <v>336</v>
      </c>
      <c r="T78" s="329" t="s">
        <v>336</v>
      </c>
      <c r="U78" s="329" t="s">
        <v>336</v>
      </c>
      <c r="V78" s="329" t="s">
        <v>336</v>
      </c>
      <c r="W78" s="329" t="s">
        <v>635</v>
      </c>
      <c r="X78" s="329" t="s">
        <v>336</v>
      </c>
      <c r="Y78" s="329" t="s">
        <v>336</v>
      </c>
      <c r="Z78" s="329" t="s">
        <v>336</v>
      </c>
      <c r="AA78" s="329" t="s">
        <v>336</v>
      </c>
    </row>
    <row r="79" spans="1:27" s="54" customFormat="1" ht="47.25" x14ac:dyDescent="0.25">
      <c r="A79" s="389">
        <v>37</v>
      </c>
      <c r="B79" s="389" t="s">
        <v>336</v>
      </c>
      <c r="C79" s="413" t="s">
        <v>610</v>
      </c>
      <c r="D79" s="389" t="s">
        <v>336</v>
      </c>
      <c r="E79" s="413" t="s">
        <v>610</v>
      </c>
      <c r="F79" s="329" t="s">
        <v>336</v>
      </c>
      <c r="G79" s="332">
        <v>0.4</v>
      </c>
      <c r="H79" s="329" t="s">
        <v>336</v>
      </c>
      <c r="I79" s="332">
        <v>0.4</v>
      </c>
      <c r="J79" s="329" t="s">
        <v>336</v>
      </c>
      <c r="K79" s="329" t="s">
        <v>336</v>
      </c>
      <c r="L79" s="334">
        <v>1</v>
      </c>
      <c r="M79" s="329" t="s">
        <v>336</v>
      </c>
      <c r="N79" s="334">
        <v>120</v>
      </c>
      <c r="O79" s="329" t="s">
        <v>336</v>
      </c>
      <c r="P79" s="336" t="s">
        <v>501</v>
      </c>
      <c r="Q79" s="329" t="s">
        <v>336</v>
      </c>
      <c r="R79" s="335">
        <v>7.0000000000000007E-2</v>
      </c>
      <c r="S79" s="329" t="s">
        <v>336</v>
      </c>
      <c r="T79" s="329" t="s">
        <v>336</v>
      </c>
      <c r="U79" s="329" t="s">
        <v>336</v>
      </c>
      <c r="V79" s="329" t="s">
        <v>336</v>
      </c>
      <c r="W79" s="329" t="s">
        <v>560</v>
      </c>
      <c r="X79" s="329" t="s">
        <v>336</v>
      </c>
      <c r="Y79" s="329" t="s">
        <v>336</v>
      </c>
      <c r="Z79" s="329" t="s">
        <v>336</v>
      </c>
      <c r="AA79" s="329" t="s">
        <v>336</v>
      </c>
    </row>
    <row r="80" spans="1:27" s="54" customFormat="1" x14ac:dyDescent="0.25">
      <c r="A80" s="390"/>
      <c r="B80" s="390"/>
      <c r="C80" s="414"/>
      <c r="D80" s="390"/>
      <c r="E80" s="414"/>
      <c r="F80" s="329" t="s">
        <v>336</v>
      </c>
      <c r="G80" s="332">
        <v>0.4</v>
      </c>
      <c r="H80" s="329" t="s">
        <v>336</v>
      </c>
      <c r="I80" s="332">
        <v>0.4</v>
      </c>
      <c r="J80" s="329" t="s">
        <v>336</v>
      </c>
      <c r="K80" s="329" t="s">
        <v>336</v>
      </c>
      <c r="L80" s="334">
        <v>1</v>
      </c>
      <c r="M80" s="329" t="s">
        <v>336</v>
      </c>
      <c r="N80" s="334">
        <v>70</v>
      </c>
      <c r="O80" s="329" t="s">
        <v>336</v>
      </c>
      <c r="P80" s="334" t="s">
        <v>620</v>
      </c>
      <c r="Q80" s="329" t="s">
        <v>336</v>
      </c>
      <c r="R80" s="335">
        <v>0.36799999999999999</v>
      </c>
      <c r="S80" s="329" t="s">
        <v>336</v>
      </c>
      <c r="T80" s="329" t="s">
        <v>336</v>
      </c>
      <c r="U80" s="329" t="s">
        <v>336</v>
      </c>
      <c r="V80" s="329" t="s">
        <v>336</v>
      </c>
      <c r="W80" s="329" t="s">
        <v>635</v>
      </c>
      <c r="X80" s="329" t="s">
        <v>336</v>
      </c>
      <c r="Y80" s="329" t="s">
        <v>336</v>
      </c>
      <c r="Z80" s="329" t="s">
        <v>336</v>
      </c>
      <c r="AA80" s="329" t="s">
        <v>336</v>
      </c>
    </row>
    <row r="81" spans="1:27" s="54" customFormat="1" ht="47.25" x14ac:dyDescent="0.25">
      <c r="A81" s="389">
        <v>38</v>
      </c>
      <c r="B81" s="389" t="s">
        <v>336</v>
      </c>
      <c r="C81" s="413" t="s">
        <v>611</v>
      </c>
      <c r="D81" s="389" t="s">
        <v>336</v>
      </c>
      <c r="E81" s="413" t="s">
        <v>611</v>
      </c>
      <c r="F81" s="329" t="s">
        <v>336</v>
      </c>
      <c r="G81" s="332">
        <v>0.4</v>
      </c>
      <c r="H81" s="329" t="s">
        <v>336</v>
      </c>
      <c r="I81" s="332">
        <v>0.4</v>
      </c>
      <c r="J81" s="329" t="s">
        <v>336</v>
      </c>
      <c r="K81" s="329" t="s">
        <v>336</v>
      </c>
      <c r="L81" s="334">
        <v>1</v>
      </c>
      <c r="M81" s="329" t="s">
        <v>336</v>
      </c>
      <c r="N81" s="334">
        <v>120</v>
      </c>
      <c r="O81" s="329" t="s">
        <v>336</v>
      </c>
      <c r="P81" s="336" t="s">
        <v>501</v>
      </c>
      <c r="Q81" s="329" t="s">
        <v>336</v>
      </c>
      <c r="R81" s="335">
        <v>5.5E-2</v>
      </c>
      <c r="S81" s="329" t="s">
        <v>336</v>
      </c>
      <c r="T81" s="329" t="s">
        <v>336</v>
      </c>
      <c r="U81" s="329" t="s">
        <v>336</v>
      </c>
      <c r="V81" s="329" t="s">
        <v>336</v>
      </c>
      <c r="W81" s="329" t="s">
        <v>560</v>
      </c>
      <c r="X81" s="329" t="s">
        <v>336</v>
      </c>
      <c r="Y81" s="329" t="s">
        <v>336</v>
      </c>
      <c r="Z81" s="329" t="s">
        <v>336</v>
      </c>
      <c r="AA81" s="329" t="s">
        <v>336</v>
      </c>
    </row>
    <row r="82" spans="1:27" s="54" customFormat="1" x14ac:dyDescent="0.25">
      <c r="A82" s="390"/>
      <c r="B82" s="390"/>
      <c r="C82" s="414"/>
      <c r="D82" s="390"/>
      <c r="E82" s="414"/>
      <c r="F82" s="329" t="s">
        <v>336</v>
      </c>
      <c r="G82" s="332">
        <v>0.4</v>
      </c>
      <c r="H82" s="329" t="s">
        <v>336</v>
      </c>
      <c r="I82" s="332">
        <v>0.4</v>
      </c>
      <c r="J82" s="329" t="s">
        <v>336</v>
      </c>
      <c r="K82" s="329" t="s">
        <v>336</v>
      </c>
      <c r="L82" s="334">
        <v>1</v>
      </c>
      <c r="M82" s="329" t="s">
        <v>336</v>
      </c>
      <c r="N82" s="334">
        <v>70</v>
      </c>
      <c r="O82" s="329" t="s">
        <v>336</v>
      </c>
      <c r="P82" s="334" t="s">
        <v>620</v>
      </c>
      <c r="Q82" s="329" t="s">
        <v>336</v>
      </c>
      <c r="R82" s="335">
        <v>0.27500000000000002</v>
      </c>
      <c r="S82" s="329" t="s">
        <v>336</v>
      </c>
      <c r="T82" s="329" t="s">
        <v>336</v>
      </c>
      <c r="U82" s="329" t="s">
        <v>336</v>
      </c>
      <c r="V82" s="329" t="s">
        <v>336</v>
      </c>
      <c r="W82" s="329" t="s">
        <v>635</v>
      </c>
      <c r="X82" s="329" t="s">
        <v>336</v>
      </c>
      <c r="Y82" s="329" t="s">
        <v>336</v>
      </c>
      <c r="Z82" s="329" t="s">
        <v>336</v>
      </c>
      <c r="AA82" s="329" t="s">
        <v>336</v>
      </c>
    </row>
    <row r="83" spans="1:27" s="54" customFormat="1" ht="47.25" x14ac:dyDescent="0.25">
      <c r="A83" s="63">
        <v>39</v>
      </c>
      <c r="B83" s="329" t="s">
        <v>336</v>
      </c>
      <c r="C83" s="331" t="s">
        <v>612</v>
      </c>
      <c r="D83" s="329" t="s">
        <v>336</v>
      </c>
      <c r="E83" s="331" t="s">
        <v>612</v>
      </c>
      <c r="F83" s="329" t="s">
        <v>336</v>
      </c>
      <c r="G83" s="332">
        <v>0.4</v>
      </c>
      <c r="H83" s="329" t="s">
        <v>336</v>
      </c>
      <c r="I83" s="332">
        <v>0.4</v>
      </c>
      <c r="J83" s="329" t="s">
        <v>336</v>
      </c>
      <c r="K83" s="329" t="s">
        <v>336</v>
      </c>
      <c r="L83" s="334">
        <v>1</v>
      </c>
      <c r="M83" s="329" t="s">
        <v>336</v>
      </c>
      <c r="N83" s="333">
        <v>70</v>
      </c>
      <c r="O83" s="329" t="s">
        <v>336</v>
      </c>
      <c r="P83" s="334" t="s">
        <v>620</v>
      </c>
      <c r="Q83" s="329" t="s">
        <v>336</v>
      </c>
      <c r="R83" s="335">
        <v>0.191</v>
      </c>
      <c r="S83" s="329" t="s">
        <v>336</v>
      </c>
      <c r="T83" s="329" t="s">
        <v>336</v>
      </c>
      <c r="U83" s="329" t="s">
        <v>336</v>
      </c>
      <c r="V83" s="329" t="s">
        <v>336</v>
      </c>
      <c r="W83" s="329" t="s">
        <v>560</v>
      </c>
      <c r="X83" s="329" t="s">
        <v>336</v>
      </c>
      <c r="Y83" s="329" t="s">
        <v>336</v>
      </c>
      <c r="Z83" s="329" t="s">
        <v>336</v>
      </c>
      <c r="AA83" s="329" t="s">
        <v>336</v>
      </c>
    </row>
    <row r="84" spans="1:27" s="54" customFormat="1" ht="47.25" x14ac:dyDescent="0.25">
      <c r="A84" s="63">
        <v>40</v>
      </c>
      <c r="B84" s="329" t="s">
        <v>336</v>
      </c>
      <c r="C84" s="331" t="s">
        <v>616</v>
      </c>
      <c r="D84" s="329" t="s">
        <v>336</v>
      </c>
      <c r="E84" s="331" t="s">
        <v>616</v>
      </c>
      <c r="F84" s="329" t="s">
        <v>336</v>
      </c>
      <c r="G84" s="332">
        <v>0.4</v>
      </c>
      <c r="H84" s="329" t="s">
        <v>336</v>
      </c>
      <c r="I84" s="332">
        <v>0.4</v>
      </c>
      <c r="J84" s="329" t="s">
        <v>336</v>
      </c>
      <c r="K84" s="329" t="s">
        <v>336</v>
      </c>
      <c r="L84" s="334">
        <v>1</v>
      </c>
      <c r="M84" s="329" t="s">
        <v>336</v>
      </c>
      <c r="N84" s="333">
        <v>70</v>
      </c>
      <c r="O84" s="329" t="s">
        <v>336</v>
      </c>
      <c r="P84" s="334" t="s">
        <v>620</v>
      </c>
      <c r="Q84" s="329" t="s">
        <v>336</v>
      </c>
      <c r="R84" s="335">
        <v>8.5999999999999993E-2</v>
      </c>
      <c r="S84" s="329" t="s">
        <v>336</v>
      </c>
      <c r="T84" s="329" t="s">
        <v>336</v>
      </c>
      <c r="U84" s="329" t="s">
        <v>336</v>
      </c>
      <c r="V84" s="329" t="s">
        <v>336</v>
      </c>
      <c r="W84" s="329" t="s">
        <v>560</v>
      </c>
      <c r="X84" s="329" t="s">
        <v>336</v>
      </c>
      <c r="Y84" s="329" t="s">
        <v>336</v>
      </c>
      <c r="Z84" s="329" t="s">
        <v>336</v>
      </c>
      <c r="AA84" s="329" t="s">
        <v>336</v>
      </c>
    </row>
    <row r="85" spans="1:27" s="54" customFormat="1" ht="47.25" x14ac:dyDescent="0.25">
      <c r="A85" s="63">
        <v>41</v>
      </c>
      <c r="B85" s="329" t="s">
        <v>336</v>
      </c>
      <c r="C85" s="331" t="s">
        <v>613</v>
      </c>
      <c r="D85" s="329" t="s">
        <v>336</v>
      </c>
      <c r="E85" s="331" t="s">
        <v>613</v>
      </c>
      <c r="F85" s="329" t="s">
        <v>336</v>
      </c>
      <c r="G85" s="332">
        <v>0.4</v>
      </c>
      <c r="H85" s="329" t="s">
        <v>336</v>
      </c>
      <c r="I85" s="332">
        <v>0.4</v>
      </c>
      <c r="J85" s="329" t="s">
        <v>336</v>
      </c>
      <c r="K85" s="329" t="s">
        <v>336</v>
      </c>
      <c r="L85" s="334">
        <v>1</v>
      </c>
      <c r="M85" s="329" t="s">
        <v>336</v>
      </c>
      <c r="N85" s="333">
        <v>70</v>
      </c>
      <c r="O85" s="329" t="s">
        <v>336</v>
      </c>
      <c r="P85" s="334" t="s">
        <v>620</v>
      </c>
      <c r="Q85" s="329" t="s">
        <v>336</v>
      </c>
      <c r="R85" s="335">
        <v>0.24</v>
      </c>
      <c r="S85" s="329" t="s">
        <v>336</v>
      </c>
      <c r="T85" s="329" t="s">
        <v>336</v>
      </c>
      <c r="U85" s="329" t="s">
        <v>336</v>
      </c>
      <c r="V85" s="329" t="s">
        <v>336</v>
      </c>
      <c r="W85" s="329" t="s">
        <v>560</v>
      </c>
      <c r="X85" s="329" t="s">
        <v>336</v>
      </c>
      <c r="Y85" s="329" t="s">
        <v>336</v>
      </c>
      <c r="Z85" s="329" t="s">
        <v>336</v>
      </c>
      <c r="AA85" s="329" t="s">
        <v>336</v>
      </c>
    </row>
    <row r="86" spans="1:27" s="54" customFormat="1" ht="47.25" x14ac:dyDescent="0.25">
      <c r="A86" s="63">
        <v>42</v>
      </c>
      <c r="B86" s="329" t="s">
        <v>336</v>
      </c>
      <c r="C86" s="331" t="s">
        <v>614</v>
      </c>
      <c r="D86" s="329" t="s">
        <v>336</v>
      </c>
      <c r="E86" s="331" t="s">
        <v>614</v>
      </c>
      <c r="F86" s="329" t="s">
        <v>336</v>
      </c>
      <c r="G86" s="332">
        <v>0.4</v>
      </c>
      <c r="H86" s="329" t="s">
        <v>336</v>
      </c>
      <c r="I86" s="332">
        <v>0.4</v>
      </c>
      <c r="J86" s="329" t="s">
        <v>336</v>
      </c>
      <c r="K86" s="329" t="s">
        <v>336</v>
      </c>
      <c r="L86" s="334">
        <v>1</v>
      </c>
      <c r="M86" s="329" t="s">
        <v>336</v>
      </c>
      <c r="N86" s="333">
        <v>70</v>
      </c>
      <c r="O86" s="329" t="s">
        <v>336</v>
      </c>
      <c r="P86" s="334" t="s">
        <v>620</v>
      </c>
      <c r="Q86" s="329" t="s">
        <v>336</v>
      </c>
      <c r="R86" s="335">
        <v>0.36899999999999999</v>
      </c>
      <c r="S86" s="329" t="s">
        <v>336</v>
      </c>
      <c r="T86" s="329" t="s">
        <v>336</v>
      </c>
      <c r="U86" s="329" t="s">
        <v>336</v>
      </c>
      <c r="V86" s="329" t="s">
        <v>336</v>
      </c>
      <c r="W86" s="329" t="s">
        <v>560</v>
      </c>
      <c r="X86" s="329" t="s">
        <v>336</v>
      </c>
      <c r="Y86" s="329" t="s">
        <v>336</v>
      </c>
      <c r="Z86" s="329" t="s">
        <v>336</v>
      </c>
      <c r="AA86" s="329" t="s">
        <v>336</v>
      </c>
    </row>
    <row r="87" spans="1:27" s="54" customFormat="1" ht="47.25" x14ac:dyDescent="0.25">
      <c r="A87" s="63">
        <v>43</v>
      </c>
      <c r="B87" s="329" t="s">
        <v>336</v>
      </c>
      <c r="C87" s="331" t="s">
        <v>615</v>
      </c>
      <c r="D87" s="329" t="s">
        <v>336</v>
      </c>
      <c r="E87" s="331" t="s">
        <v>615</v>
      </c>
      <c r="F87" s="329" t="s">
        <v>336</v>
      </c>
      <c r="G87" s="332">
        <v>0.4</v>
      </c>
      <c r="H87" s="329" t="s">
        <v>336</v>
      </c>
      <c r="I87" s="332">
        <v>0.4</v>
      </c>
      <c r="J87" s="329" t="s">
        <v>336</v>
      </c>
      <c r="K87" s="329" t="s">
        <v>336</v>
      </c>
      <c r="L87" s="334">
        <v>1</v>
      </c>
      <c r="M87" s="329" t="s">
        <v>336</v>
      </c>
      <c r="N87" s="333">
        <v>70</v>
      </c>
      <c r="O87" s="329" t="s">
        <v>336</v>
      </c>
      <c r="P87" s="334" t="s">
        <v>620</v>
      </c>
      <c r="Q87" s="329" t="s">
        <v>336</v>
      </c>
      <c r="R87" s="335">
        <v>0.13900000000000001</v>
      </c>
      <c r="S87" s="329" t="s">
        <v>336</v>
      </c>
      <c r="T87" s="329" t="s">
        <v>336</v>
      </c>
      <c r="U87" s="329" t="s">
        <v>336</v>
      </c>
      <c r="V87" s="329" t="s">
        <v>336</v>
      </c>
      <c r="W87" s="329" t="s">
        <v>560</v>
      </c>
      <c r="X87" s="329" t="s">
        <v>336</v>
      </c>
      <c r="Y87" s="329" t="s">
        <v>336</v>
      </c>
      <c r="Z87" s="329" t="s">
        <v>336</v>
      </c>
      <c r="AA87" s="329" t="s">
        <v>336</v>
      </c>
    </row>
  </sheetData>
  <mergeCells count="107">
    <mergeCell ref="A81:A82"/>
    <mergeCell ref="B81:B82"/>
    <mergeCell ref="C81:C82"/>
    <mergeCell ref="D81:D82"/>
    <mergeCell ref="E81:E82"/>
    <mergeCell ref="A79:A80"/>
    <mergeCell ref="B79:B80"/>
    <mergeCell ref="C79:C80"/>
    <mergeCell ref="D79:D80"/>
    <mergeCell ref="E79:E80"/>
    <mergeCell ref="A77:A78"/>
    <mergeCell ref="B77:B78"/>
    <mergeCell ref="C77:C78"/>
    <mergeCell ref="D77:D78"/>
    <mergeCell ref="E77:E78"/>
    <mergeCell ref="A74:A75"/>
    <mergeCell ref="B74:B75"/>
    <mergeCell ref="C74:C75"/>
    <mergeCell ref="D74:D75"/>
    <mergeCell ref="E74:E75"/>
    <mergeCell ref="A71:A73"/>
    <mergeCell ref="B71:B73"/>
    <mergeCell ref="C71:C73"/>
    <mergeCell ref="D71:D73"/>
    <mergeCell ref="E71:E73"/>
    <mergeCell ref="A68:A70"/>
    <mergeCell ref="B68:B70"/>
    <mergeCell ref="C68:C70"/>
    <mergeCell ref="D68:D70"/>
    <mergeCell ref="E68:E70"/>
    <mergeCell ref="A66:A67"/>
    <mergeCell ref="B66:B67"/>
    <mergeCell ref="C66:C67"/>
    <mergeCell ref="D66:D67"/>
    <mergeCell ref="E66:E67"/>
    <mergeCell ref="A64:A65"/>
    <mergeCell ref="B64:B65"/>
    <mergeCell ref="C64:C65"/>
    <mergeCell ref="D64:D65"/>
    <mergeCell ref="E64:E65"/>
    <mergeCell ref="A61:A63"/>
    <mergeCell ref="B61:B63"/>
    <mergeCell ref="C61:C63"/>
    <mergeCell ref="D61:D63"/>
    <mergeCell ref="E61:E63"/>
    <mergeCell ref="A59:A60"/>
    <mergeCell ref="B59:B60"/>
    <mergeCell ref="C59:C60"/>
    <mergeCell ref="D59:D60"/>
    <mergeCell ref="E59:E60"/>
    <mergeCell ref="A57:A58"/>
    <mergeCell ref="B57:B58"/>
    <mergeCell ref="C57:C58"/>
    <mergeCell ref="D57:D58"/>
    <mergeCell ref="E57:E58"/>
    <mergeCell ref="A55:A56"/>
    <mergeCell ref="B55:B56"/>
    <mergeCell ref="C55:C56"/>
    <mergeCell ref="D55:D56"/>
    <mergeCell ref="E55:E56"/>
    <mergeCell ref="A41:A42"/>
    <mergeCell ref="B41:B42"/>
    <mergeCell ref="C41:C42"/>
    <mergeCell ref="D41:D42"/>
    <mergeCell ref="E41:E42"/>
    <mergeCell ref="A34:A36"/>
    <mergeCell ref="B34:B36"/>
    <mergeCell ref="C34:C36"/>
    <mergeCell ref="D34:D36"/>
    <mergeCell ref="E34:E36"/>
    <mergeCell ref="A30:A31"/>
    <mergeCell ref="B30:B31"/>
    <mergeCell ref="C30:C31"/>
    <mergeCell ref="D30:D31"/>
    <mergeCell ref="E30:E31"/>
    <mergeCell ref="A28:A29"/>
    <mergeCell ref="B28:B29"/>
    <mergeCell ref="C28:C29"/>
    <mergeCell ref="D28:D29"/>
    <mergeCell ref="E28:E29"/>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4" t="str">
        <f>'1. паспорт местоположение'!A5:C5</f>
        <v>Год раскрытия информации: 2016 год</v>
      </c>
      <c r="B5" s="384"/>
      <c r="C5" s="384"/>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2" customFormat="1" ht="18.75" x14ac:dyDescent="0.3">
      <c r="A6" s="17"/>
      <c r="E6" s="16"/>
      <c r="F6" s="16"/>
      <c r="G6" s="15"/>
    </row>
    <row r="7" spans="1:29" s="12" customFormat="1" ht="18.75" x14ac:dyDescent="0.2">
      <c r="A7" s="377" t="s">
        <v>10</v>
      </c>
      <c r="B7" s="377"/>
      <c r="C7" s="377"/>
      <c r="D7" s="13"/>
      <c r="E7" s="13"/>
      <c r="F7" s="13"/>
      <c r="G7" s="13"/>
      <c r="H7" s="13"/>
      <c r="I7" s="13"/>
      <c r="J7" s="13"/>
      <c r="K7" s="13"/>
      <c r="L7" s="13"/>
      <c r="M7" s="13"/>
      <c r="N7" s="13"/>
      <c r="O7" s="13"/>
      <c r="P7" s="13"/>
      <c r="Q7" s="13"/>
      <c r="R7" s="13"/>
      <c r="S7" s="13"/>
      <c r="T7" s="13"/>
      <c r="U7" s="13"/>
    </row>
    <row r="8" spans="1:29" s="12" customFormat="1" ht="18.75" x14ac:dyDescent="0.2">
      <c r="A8" s="377"/>
      <c r="B8" s="377"/>
      <c r="C8" s="377"/>
      <c r="D8" s="14"/>
      <c r="E8" s="14"/>
      <c r="F8" s="14"/>
      <c r="G8" s="14"/>
      <c r="H8" s="13"/>
      <c r="I8" s="13"/>
      <c r="J8" s="13"/>
      <c r="K8" s="13"/>
      <c r="L8" s="13"/>
      <c r="M8" s="13"/>
      <c r="N8" s="13"/>
      <c r="O8" s="13"/>
      <c r="P8" s="13"/>
      <c r="Q8" s="13"/>
      <c r="R8" s="13"/>
      <c r="S8" s="13"/>
      <c r="T8" s="13"/>
      <c r="U8" s="13"/>
    </row>
    <row r="9" spans="1:29" s="12" customFormat="1" ht="18.75" x14ac:dyDescent="0.2">
      <c r="A9" s="380" t="str">
        <f>'1. паспорт местоположение'!A9:C9</f>
        <v>АО "Янтарьэнерго"</v>
      </c>
      <c r="B9" s="380"/>
      <c r="C9" s="380"/>
      <c r="D9" s="8"/>
      <c r="E9" s="8"/>
      <c r="F9" s="8"/>
      <c r="G9" s="8"/>
      <c r="H9" s="13"/>
      <c r="I9" s="13"/>
      <c r="J9" s="13"/>
      <c r="K9" s="13"/>
      <c r="L9" s="13"/>
      <c r="M9" s="13"/>
      <c r="N9" s="13"/>
      <c r="O9" s="13"/>
      <c r="P9" s="13"/>
      <c r="Q9" s="13"/>
      <c r="R9" s="13"/>
      <c r="S9" s="13"/>
      <c r="T9" s="13"/>
      <c r="U9" s="13"/>
    </row>
    <row r="10" spans="1:29" s="12" customFormat="1" ht="18.75" x14ac:dyDescent="0.2">
      <c r="A10" s="374" t="s">
        <v>9</v>
      </c>
      <c r="B10" s="374"/>
      <c r="C10" s="374"/>
      <c r="D10" s="6"/>
      <c r="E10" s="6"/>
      <c r="F10" s="6"/>
      <c r="G10" s="6"/>
      <c r="H10" s="13"/>
      <c r="I10" s="13"/>
      <c r="J10" s="13"/>
      <c r="K10" s="13"/>
      <c r="L10" s="13"/>
      <c r="M10" s="13"/>
      <c r="N10" s="13"/>
      <c r="O10" s="13"/>
      <c r="P10" s="13"/>
      <c r="Q10" s="13"/>
      <c r="R10" s="13"/>
      <c r="S10" s="13"/>
      <c r="T10" s="13"/>
      <c r="U10" s="13"/>
    </row>
    <row r="11" spans="1:29" s="12" customFormat="1" ht="18.75" x14ac:dyDescent="0.2">
      <c r="A11" s="377"/>
      <c r="B11" s="377"/>
      <c r="C11" s="377"/>
      <c r="D11" s="14"/>
      <c r="E11" s="14"/>
      <c r="F11" s="14"/>
      <c r="G11" s="14"/>
      <c r="H11" s="13"/>
      <c r="I11" s="13"/>
      <c r="J11" s="13"/>
      <c r="K11" s="13"/>
      <c r="L11" s="13"/>
      <c r="M11" s="13"/>
      <c r="N11" s="13"/>
      <c r="O11" s="13"/>
      <c r="P11" s="13"/>
      <c r="Q11" s="13"/>
      <c r="R11" s="13"/>
      <c r="S11" s="13"/>
      <c r="T11" s="13"/>
      <c r="U11" s="13"/>
    </row>
    <row r="12" spans="1:29" s="12" customFormat="1" ht="18.75" x14ac:dyDescent="0.2">
      <c r="A12" s="380" t="str">
        <f>'1. паспорт местоположение'!A12:C12</f>
        <v>A_prj_111001_2534</v>
      </c>
      <c r="B12" s="380"/>
      <c r="C12" s="380"/>
      <c r="D12" s="8"/>
      <c r="E12" s="8"/>
      <c r="F12" s="8"/>
      <c r="G12" s="8"/>
      <c r="H12" s="13"/>
      <c r="I12" s="13"/>
      <c r="J12" s="13"/>
      <c r="K12" s="13"/>
      <c r="L12" s="13"/>
      <c r="M12" s="13"/>
      <c r="N12" s="13"/>
      <c r="O12" s="13"/>
      <c r="P12" s="13"/>
      <c r="Q12" s="13"/>
      <c r="R12" s="13"/>
      <c r="S12" s="13"/>
      <c r="T12" s="13"/>
      <c r="U12" s="13"/>
    </row>
    <row r="13" spans="1:29" s="12" customFormat="1" ht="18.75" x14ac:dyDescent="0.2">
      <c r="A13" s="374" t="s">
        <v>8</v>
      </c>
      <c r="B13" s="374"/>
      <c r="C13" s="37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3"/>
      <c r="B14" s="383"/>
      <c r="C14" s="383"/>
      <c r="D14" s="10"/>
      <c r="E14" s="10"/>
      <c r="F14" s="10"/>
      <c r="G14" s="10"/>
      <c r="H14" s="10"/>
      <c r="I14" s="10"/>
      <c r="J14" s="10"/>
      <c r="K14" s="10"/>
      <c r="L14" s="10"/>
      <c r="M14" s="10"/>
      <c r="N14" s="10"/>
      <c r="O14" s="10"/>
      <c r="P14" s="10"/>
      <c r="Q14" s="10"/>
      <c r="R14" s="10"/>
      <c r="S14" s="10"/>
      <c r="T14" s="10"/>
      <c r="U14" s="10"/>
    </row>
    <row r="15" spans="1:29" s="3" customFormat="1" ht="33.75" customHeight="1" x14ac:dyDescent="0.2">
      <c r="A15" s="417" t="str">
        <f>'1. паспорт местоположение'!A15:C15</f>
        <v>199_Реконструкция распределительных сетей 0,4 кВ в п. Космодемьянского в г.Калининграде.  (2 очередь)</v>
      </c>
      <c r="B15" s="417"/>
      <c r="C15" s="417"/>
      <c r="D15" s="8"/>
      <c r="E15" s="8"/>
      <c r="F15" s="8"/>
      <c r="G15" s="8"/>
      <c r="H15" s="8"/>
      <c r="I15" s="8"/>
      <c r="J15" s="8"/>
      <c r="K15" s="8"/>
      <c r="L15" s="8"/>
      <c r="M15" s="8"/>
      <c r="N15" s="8"/>
      <c r="O15" s="8"/>
      <c r="P15" s="8"/>
      <c r="Q15" s="8"/>
      <c r="R15" s="8"/>
      <c r="S15" s="8"/>
      <c r="T15" s="8"/>
      <c r="U15" s="8"/>
    </row>
    <row r="16" spans="1:29" s="3" customFormat="1" ht="15" customHeight="1" x14ac:dyDescent="0.2">
      <c r="A16" s="374" t="s">
        <v>7</v>
      </c>
      <c r="B16" s="374"/>
      <c r="C16" s="374"/>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75" t="s">
        <v>451</v>
      </c>
      <c r="B18" s="375"/>
      <c r="C18" s="3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464</v>
      </c>
      <c r="C22" s="30" t="s">
        <v>504</v>
      </c>
      <c r="D22" s="29"/>
      <c r="E22" s="29"/>
      <c r="F22" s="28"/>
      <c r="G22" s="28"/>
      <c r="H22" s="28"/>
      <c r="I22" s="28"/>
      <c r="J22" s="28"/>
      <c r="K22" s="28"/>
      <c r="L22" s="28"/>
      <c r="M22" s="28"/>
      <c r="N22" s="28"/>
      <c r="O22" s="28"/>
      <c r="P22" s="28"/>
      <c r="Q22" s="27"/>
      <c r="R22" s="27"/>
      <c r="S22" s="27"/>
      <c r="T22" s="27"/>
      <c r="U22" s="27"/>
    </row>
    <row r="23" spans="1:21" ht="78.75" x14ac:dyDescent="0.25">
      <c r="A23" s="24" t="s">
        <v>64</v>
      </c>
      <c r="B23" s="26" t="s">
        <v>61</v>
      </c>
      <c r="C23" s="357" t="s">
        <v>647</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484</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485</v>
      </c>
      <c r="C25" s="36"/>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243</v>
      </c>
      <c r="C26" s="25" t="s">
        <v>563</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465</v>
      </c>
      <c r="C27" s="25" t="s">
        <v>648</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1">
        <v>2010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1">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1" t="s">
        <v>505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90" zoomScaleNormal="80" zoomScaleSheetLayoutView="90" workbookViewId="0">
      <selection activeCell="I27" sqref="I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84" t="str">
        <f>'[4]1. паспорт местоположение'!A5:C5</f>
        <v>Год раскрытия информации: 2016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row>
    <row r="6" spans="1:28"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62"/>
      <c r="AB6" s="162"/>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62"/>
      <c r="AB7" s="162"/>
    </row>
    <row r="8" spans="1:28" ht="15.75" x14ac:dyDescent="0.25">
      <c r="A8" s="380" t="str">
        <f>'[4]1. паспорт местоположение'!A9:C9</f>
        <v>АО "Янтарьэнерго"</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163"/>
      <c r="AB8" s="163"/>
    </row>
    <row r="9" spans="1:28" ht="15.75"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164"/>
      <c r="AB9" s="164"/>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62"/>
      <c r="AB10" s="162"/>
    </row>
    <row r="11" spans="1:28" ht="15.75" x14ac:dyDescent="0.25">
      <c r="A11" s="380" t="str">
        <f>'1. паспорт местоположение'!A12:C12</f>
        <v>A_prj_111001_2534</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163"/>
      <c r="AB11" s="163"/>
    </row>
    <row r="12" spans="1:28" ht="15.75"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164"/>
      <c r="AB12" s="164"/>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1"/>
      <c r="AB13" s="11"/>
    </row>
    <row r="14" spans="1:28" ht="15.75" x14ac:dyDescent="0.25">
      <c r="A14" s="380" t="str">
        <f>'1. паспорт местоположение'!A15:C15</f>
        <v>199_Реконструкция распределительных сетей 0,4 кВ в п. Космодемьянского в г.Калининграде.  (2 очередь)</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63"/>
      <c r="AB14" s="163"/>
    </row>
    <row r="15" spans="1:28" ht="15.75"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164"/>
      <c r="AB15" s="164"/>
    </row>
    <row r="16" spans="1:28"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169"/>
      <c r="AB16" s="169"/>
    </row>
    <row r="17" spans="1:2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169"/>
      <c r="AB17" s="169"/>
    </row>
    <row r="18" spans="1:28"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169"/>
      <c r="AB18" s="169"/>
    </row>
    <row r="19" spans="1:2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169"/>
      <c r="AB19" s="169"/>
    </row>
    <row r="20" spans="1:28"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170"/>
      <c r="AB20" s="170"/>
    </row>
    <row r="21" spans="1:28" x14ac:dyDescent="0.25">
      <c r="A21" s="423"/>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70"/>
      <c r="AB21" s="170"/>
    </row>
    <row r="22" spans="1:28" x14ac:dyDescent="0.25">
      <c r="A22" s="424" t="s">
        <v>483</v>
      </c>
      <c r="B22" s="424"/>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171"/>
      <c r="AB22" s="171"/>
    </row>
    <row r="23" spans="1:28" ht="32.25" customHeight="1" x14ac:dyDescent="0.25">
      <c r="A23" s="418" t="s">
        <v>333</v>
      </c>
      <c r="B23" s="419"/>
      <c r="C23" s="419"/>
      <c r="D23" s="419"/>
      <c r="E23" s="419"/>
      <c r="F23" s="419"/>
      <c r="G23" s="419"/>
      <c r="H23" s="419"/>
      <c r="I23" s="419"/>
      <c r="J23" s="419"/>
      <c r="K23" s="419"/>
      <c r="L23" s="420"/>
      <c r="M23" s="421" t="s">
        <v>334</v>
      </c>
      <c r="N23" s="421"/>
      <c r="O23" s="421"/>
      <c r="P23" s="421"/>
      <c r="Q23" s="421"/>
      <c r="R23" s="421"/>
      <c r="S23" s="421"/>
      <c r="T23" s="421"/>
      <c r="U23" s="421"/>
      <c r="V23" s="421"/>
      <c r="W23" s="421"/>
      <c r="X23" s="421"/>
      <c r="Y23" s="421"/>
      <c r="Z23" s="421"/>
    </row>
    <row r="24" spans="1:28" ht="151.5" customHeight="1" x14ac:dyDescent="0.25">
      <c r="A24" s="317" t="s">
        <v>246</v>
      </c>
      <c r="B24" s="111" t="s">
        <v>253</v>
      </c>
      <c r="C24" s="317" t="s">
        <v>327</v>
      </c>
      <c r="D24" s="317" t="s">
        <v>247</v>
      </c>
      <c r="E24" s="317" t="s">
        <v>328</v>
      </c>
      <c r="F24" s="317" t="s">
        <v>330</v>
      </c>
      <c r="G24" s="317" t="s">
        <v>329</v>
      </c>
      <c r="H24" s="317" t="s">
        <v>248</v>
      </c>
      <c r="I24" s="317" t="s">
        <v>331</v>
      </c>
      <c r="J24" s="317" t="s">
        <v>254</v>
      </c>
      <c r="K24" s="111" t="s">
        <v>252</v>
      </c>
      <c r="L24" s="111" t="s">
        <v>249</v>
      </c>
      <c r="M24" s="112" t="s">
        <v>261</v>
      </c>
      <c r="N24" s="111" t="s">
        <v>494</v>
      </c>
      <c r="O24" s="317" t="s">
        <v>259</v>
      </c>
      <c r="P24" s="317" t="s">
        <v>260</v>
      </c>
      <c r="Q24" s="317" t="s">
        <v>258</v>
      </c>
      <c r="R24" s="317" t="s">
        <v>248</v>
      </c>
      <c r="S24" s="317" t="s">
        <v>257</v>
      </c>
      <c r="T24" s="317" t="s">
        <v>256</v>
      </c>
      <c r="U24" s="317" t="s">
        <v>326</v>
      </c>
      <c r="V24" s="317" t="s">
        <v>258</v>
      </c>
      <c r="W24" s="115" t="s">
        <v>251</v>
      </c>
      <c r="X24" s="115" t="s">
        <v>264</v>
      </c>
      <c r="Y24" s="115" t="s">
        <v>265</v>
      </c>
      <c r="Z24" s="117" t="s">
        <v>262</v>
      </c>
    </row>
    <row r="25" spans="1:28" ht="16.5" customHeight="1" x14ac:dyDescent="0.25">
      <c r="A25" s="317">
        <v>1</v>
      </c>
      <c r="B25" s="111">
        <v>2</v>
      </c>
      <c r="C25" s="317">
        <v>3</v>
      </c>
      <c r="D25" s="111">
        <v>4</v>
      </c>
      <c r="E25" s="317">
        <v>5</v>
      </c>
      <c r="F25" s="111">
        <v>6</v>
      </c>
      <c r="G25" s="317">
        <v>7</v>
      </c>
      <c r="H25" s="111">
        <v>8</v>
      </c>
      <c r="I25" s="317">
        <v>9</v>
      </c>
      <c r="J25" s="111">
        <v>10</v>
      </c>
      <c r="K25" s="317">
        <v>11</v>
      </c>
      <c r="L25" s="111">
        <v>12</v>
      </c>
      <c r="M25" s="317">
        <v>13</v>
      </c>
      <c r="N25" s="111">
        <v>14</v>
      </c>
      <c r="O25" s="317">
        <v>15</v>
      </c>
      <c r="P25" s="111">
        <v>16</v>
      </c>
      <c r="Q25" s="317">
        <v>17</v>
      </c>
      <c r="R25" s="111">
        <v>18</v>
      </c>
      <c r="S25" s="317">
        <v>19</v>
      </c>
      <c r="T25" s="111">
        <v>20</v>
      </c>
      <c r="U25" s="317">
        <v>21</v>
      </c>
      <c r="V25" s="111">
        <v>22</v>
      </c>
      <c r="W25" s="317">
        <v>23</v>
      </c>
      <c r="X25" s="111">
        <v>24</v>
      </c>
      <c r="Y25" s="317">
        <v>25</v>
      </c>
      <c r="Z25" s="111">
        <v>26</v>
      </c>
    </row>
    <row r="26" spans="1:28" ht="45.75" customHeight="1" x14ac:dyDescent="0.25">
      <c r="A26" s="105" t="s">
        <v>324</v>
      </c>
      <c r="B26" s="110"/>
      <c r="C26" s="107"/>
      <c r="D26" s="107"/>
      <c r="E26" s="107"/>
      <c r="F26" s="107"/>
      <c r="G26" s="107"/>
      <c r="H26" s="107"/>
      <c r="I26" s="107">
        <v>0</v>
      </c>
      <c r="J26" s="107">
        <v>0</v>
      </c>
      <c r="K26" s="107" t="s">
        <v>0</v>
      </c>
      <c r="L26" s="108"/>
      <c r="M26" s="109"/>
      <c r="N26" s="107">
        <v>0</v>
      </c>
      <c r="O26" s="107">
        <v>0</v>
      </c>
      <c r="P26" s="107">
        <v>0</v>
      </c>
      <c r="Q26" s="107">
        <v>0</v>
      </c>
      <c r="R26" s="107"/>
      <c r="S26" s="107">
        <v>0</v>
      </c>
      <c r="T26" s="107">
        <v>0</v>
      </c>
      <c r="U26" s="107" t="s">
        <v>0</v>
      </c>
      <c r="V26" s="107">
        <v>0</v>
      </c>
      <c r="W26" s="107">
        <v>0</v>
      </c>
      <c r="X26" s="107">
        <v>0</v>
      </c>
      <c r="Y26" s="107" t="s">
        <v>0</v>
      </c>
      <c r="Z26" s="106" t="s">
        <v>263</v>
      </c>
    </row>
    <row r="27" spans="1:28" x14ac:dyDescent="0.25">
      <c r="A27" s="318">
        <v>2015</v>
      </c>
      <c r="B27" s="318"/>
      <c r="C27" s="104"/>
      <c r="D27" s="104"/>
      <c r="E27" s="319"/>
      <c r="F27" s="107"/>
      <c r="G27" s="319"/>
      <c r="H27" s="104"/>
      <c r="I27" s="320" t="e">
        <f>(C27*D27)/H27</f>
        <v>#DIV/0!</v>
      </c>
      <c r="J27" s="320" t="e">
        <f>D27/H27</f>
        <v>#DIV/0!</v>
      </c>
      <c r="K27" s="319" t="s">
        <v>0</v>
      </c>
      <c r="L27" s="104"/>
      <c r="M27" s="108"/>
      <c r="N27" s="104"/>
      <c r="O27" s="104"/>
      <c r="P27" s="104"/>
      <c r="Q27" s="104"/>
      <c r="R27" s="104"/>
      <c r="S27" s="104"/>
      <c r="T27" s="104"/>
      <c r="U27" s="104"/>
      <c r="V27" s="104"/>
      <c r="W27" s="104"/>
      <c r="X27" s="104"/>
      <c r="Y27" s="104"/>
      <c r="Z27" s="104"/>
    </row>
    <row r="28" spans="1:28" ht="30" x14ac:dyDescent="0.25">
      <c r="A28" s="321" t="s">
        <v>325</v>
      </c>
      <c r="B28" s="321"/>
      <c r="C28" s="107"/>
      <c r="D28" s="107"/>
      <c r="E28" s="107"/>
      <c r="F28" s="107"/>
      <c r="G28" s="107"/>
      <c r="H28" s="107"/>
      <c r="I28" s="107">
        <v>0</v>
      </c>
      <c r="J28" s="107">
        <v>0</v>
      </c>
      <c r="K28" s="107" t="s">
        <v>0</v>
      </c>
      <c r="L28" s="104"/>
      <c r="M28" s="104"/>
      <c r="N28" s="104"/>
      <c r="O28" s="104"/>
      <c r="P28" s="104"/>
      <c r="Q28" s="104"/>
      <c r="R28" s="104"/>
      <c r="S28" s="104"/>
      <c r="T28" s="104"/>
      <c r="U28" s="104"/>
      <c r="V28" s="104"/>
      <c r="W28" s="104"/>
      <c r="X28" s="104"/>
      <c r="Y28" s="104"/>
      <c r="Z28" s="104"/>
    </row>
    <row r="29" spans="1:28" x14ac:dyDescent="0.25">
      <c r="A29" s="321">
        <v>2014</v>
      </c>
      <c r="B29" s="321"/>
      <c r="C29" s="104"/>
      <c r="D29" s="104"/>
      <c r="E29" s="319"/>
      <c r="F29" s="104"/>
      <c r="G29" s="319"/>
      <c r="H29" s="104"/>
      <c r="I29" s="104">
        <v>0</v>
      </c>
      <c r="J29" s="104">
        <v>0</v>
      </c>
      <c r="K29" s="319" t="s">
        <v>0</v>
      </c>
      <c r="L29" s="104"/>
      <c r="M29" s="104"/>
      <c r="N29" s="104"/>
      <c r="O29" s="104"/>
      <c r="P29" s="104"/>
      <c r="Q29" s="104"/>
      <c r="R29" s="104"/>
      <c r="S29" s="104"/>
      <c r="T29" s="104"/>
      <c r="U29" s="104"/>
      <c r="V29" s="104"/>
      <c r="W29" s="104"/>
      <c r="X29" s="104"/>
      <c r="Y29" s="104"/>
      <c r="Z29" s="104"/>
    </row>
    <row r="33" spans="1:1" x14ac:dyDescent="0.25">
      <c r="A33" s="116"/>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4" t="str">
        <f>'1. паспорт местоположение'!A5:C5</f>
        <v>Год раскрытия информации: 2016 год</v>
      </c>
      <c r="B5" s="384"/>
      <c r="C5" s="384"/>
      <c r="D5" s="384"/>
      <c r="E5" s="384"/>
      <c r="F5" s="384"/>
      <c r="G5" s="384"/>
      <c r="H5" s="384"/>
      <c r="I5" s="384"/>
      <c r="J5" s="384"/>
      <c r="K5" s="384"/>
      <c r="L5" s="384"/>
      <c r="M5" s="384"/>
      <c r="N5" s="384"/>
      <c r="O5" s="384"/>
      <c r="P5" s="168"/>
      <c r="Q5" s="168"/>
      <c r="R5" s="168"/>
      <c r="S5" s="168"/>
      <c r="T5" s="168"/>
      <c r="U5" s="168"/>
      <c r="V5" s="168"/>
      <c r="W5" s="168"/>
      <c r="X5" s="168"/>
      <c r="Y5" s="168"/>
      <c r="Z5" s="168"/>
      <c r="AA5" s="168"/>
      <c r="AB5" s="168"/>
    </row>
    <row r="6" spans="1:28" s="12" customFormat="1" ht="18.75" x14ac:dyDescent="0.3">
      <c r="A6" s="17"/>
      <c r="B6" s="17"/>
      <c r="L6" s="15"/>
    </row>
    <row r="7" spans="1:28" s="12" customFormat="1" ht="18.75" x14ac:dyDescent="0.2">
      <c r="A7" s="377" t="s">
        <v>10</v>
      </c>
      <c r="B7" s="377"/>
      <c r="C7" s="377"/>
      <c r="D7" s="377"/>
      <c r="E7" s="377"/>
      <c r="F7" s="377"/>
      <c r="G7" s="377"/>
      <c r="H7" s="377"/>
      <c r="I7" s="377"/>
      <c r="J7" s="377"/>
      <c r="K7" s="377"/>
      <c r="L7" s="377"/>
      <c r="M7" s="377"/>
      <c r="N7" s="377"/>
      <c r="O7" s="377"/>
      <c r="P7" s="13"/>
      <c r="Q7" s="13"/>
      <c r="R7" s="13"/>
      <c r="S7" s="13"/>
      <c r="T7" s="13"/>
      <c r="U7" s="13"/>
      <c r="V7" s="13"/>
      <c r="W7" s="13"/>
      <c r="X7" s="13"/>
      <c r="Y7" s="13"/>
      <c r="Z7" s="13"/>
    </row>
    <row r="8" spans="1:28" s="12" customFormat="1" ht="18.75" x14ac:dyDescent="0.2">
      <c r="A8" s="377"/>
      <c r="B8" s="377"/>
      <c r="C8" s="377"/>
      <c r="D8" s="377"/>
      <c r="E8" s="377"/>
      <c r="F8" s="377"/>
      <c r="G8" s="377"/>
      <c r="H8" s="377"/>
      <c r="I8" s="377"/>
      <c r="J8" s="377"/>
      <c r="K8" s="377"/>
      <c r="L8" s="377"/>
      <c r="M8" s="377"/>
      <c r="N8" s="377"/>
      <c r="O8" s="377"/>
      <c r="P8" s="13"/>
      <c r="Q8" s="13"/>
      <c r="R8" s="13"/>
      <c r="S8" s="13"/>
      <c r="T8" s="13"/>
      <c r="U8" s="13"/>
      <c r="V8" s="13"/>
      <c r="W8" s="13"/>
      <c r="X8" s="13"/>
      <c r="Y8" s="13"/>
      <c r="Z8" s="13"/>
    </row>
    <row r="9" spans="1:28" s="12" customFormat="1" ht="18.75" x14ac:dyDescent="0.2">
      <c r="A9" s="380" t="str">
        <f>'1. паспорт местоположение'!A9:C9</f>
        <v>АО "Янтарьэнерго"</v>
      </c>
      <c r="B9" s="380"/>
      <c r="C9" s="380"/>
      <c r="D9" s="380"/>
      <c r="E9" s="380"/>
      <c r="F9" s="380"/>
      <c r="G9" s="380"/>
      <c r="H9" s="380"/>
      <c r="I9" s="380"/>
      <c r="J9" s="380"/>
      <c r="K9" s="380"/>
      <c r="L9" s="380"/>
      <c r="M9" s="380"/>
      <c r="N9" s="380"/>
      <c r="O9" s="380"/>
      <c r="P9" s="13"/>
      <c r="Q9" s="13"/>
      <c r="R9" s="13"/>
      <c r="S9" s="13"/>
      <c r="T9" s="13"/>
      <c r="U9" s="13"/>
      <c r="V9" s="13"/>
      <c r="W9" s="13"/>
      <c r="X9" s="13"/>
      <c r="Y9" s="13"/>
      <c r="Z9" s="13"/>
    </row>
    <row r="10" spans="1:28" s="12" customFormat="1" ht="18.75" x14ac:dyDescent="0.2">
      <c r="A10" s="374" t="s">
        <v>9</v>
      </c>
      <c r="B10" s="374"/>
      <c r="C10" s="374"/>
      <c r="D10" s="374"/>
      <c r="E10" s="374"/>
      <c r="F10" s="374"/>
      <c r="G10" s="374"/>
      <c r="H10" s="374"/>
      <c r="I10" s="374"/>
      <c r="J10" s="374"/>
      <c r="K10" s="374"/>
      <c r="L10" s="374"/>
      <c r="M10" s="374"/>
      <c r="N10" s="374"/>
      <c r="O10" s="374"/>
      <c r="P10" s="13"/>
      <c r="Q10" s="13"/>
      <c r="R10" s="13"/>
      <c r="S10" s="13"/>
      <c r="T10" s="13"/>
      <c r="U10" s="13"/>
      <c r="V10" s="13"/>
      <c r="W10" s="13"/>
      <c r="X10" s="13"/>
      <c r="Y10" s="13"/>
      <c r="Z10" s="13"/>
    </row>
    <row r="11" spans="1:28" s="12" customFormat="1" ht="18.75" x14ac:dyDescent="0.2">
      <c r="A11" s="377"/>
      <c r="B11" s="377"/>
      <c r="C11" s="377"/>
      <c r="D11" s="377"/>
      <c r="E11" s="377"/>
      <c r="F11" s="377"/>
      <c r="G11" s="377"/>
      <c r="H11" s="377"/>
      <c r="I11" s="377"/>
      <c r="J11" s="377"/>
      <c r="K11" s="377"/>
      <c r="L11" s="377"/>
      <c r="M11" s="377"/>
      <c r="N11" s="377"/>
      <c r="O11" s="377"/>
      <c r="P11" s="13"/>
      <c r="Q11" s="13"/>
      <c r="R11" s="13"/>
      <c r="S11" s="13"/>
      <c r="T11" s="13"/>
      <c r="U11" s="13"/>
      <c r="V11" s="13"/>
      <c r="W11" s="13"/>
      <c r="X11" s="13"/>
      <c r="Y11" s="13"/>
      <c r="Z11" s="13"/>
    </row>
    <row r="12" spans="1:28" s="12" customFormat="1" ht="18.75" x14ac:dyDescent="0.2">
      <c r="A12" s="380" t="str">
        <f>'1. паспорт местоположение'!A12:C12</f>
        <v>A_prj_111001_2534</v>
      </c>
      <c r="B12" s="380"/>
      <c r="C12" s="380"/>
      <c r="D12" s="380"/>
      <c r="E12" s="380"/>
      <c r="F12" s="380"/>
      <c r="G12" s="380"/>
      <c r="H12" s="380"/>
      <c r="I12" s="380"/>
      <c r="J12" s="380"/>
      <c r="K12" s="380"/>
      <c r="L12" s="380"/>
      <c r="M12" s="380"/>
      <c r="N12" s="380"/>
      <c r="O12" s="380"/>
      <c r="P12" s="13"/>
      <c r="Q12" s="13"/>
      <c r="R12" s="13"/>
      <c r="S12" s="13"/>
      <c r="T12" s="13"/>
      <c r="U12" s="13"/>
      <c r="V12" s="13"/>
      <c r="W12" s="13"/>
      <c r="X12" s="13"/>
      <c r="Y12" s="13"/>
      <c r="Z12" s="13"/>
    </row>
    <row r="13" spans="1:28" s="12" customFormat="1" ht="18.75" x14ac:dyDescent="0.2">
      <c r="A13" s="374" t="s">
        <v>8</v>
      </c>
      <c r="B13" s="374"/>
      <c r="C13" s="374"/>
      <c r="D13" s="374"/>
      <c r="E13" s="374"/>
      <c r="F13" s="374"/>
      <c r="G13" s="374"/>
      <c r="H13" s="374"/>
      <c r="I13" s="374"/>
      <c r="J13" s="374"/>
      <c r="K13" s="374"/>
      <c r="L13" s="374"/>
      <c r="M13" s="374"/>
      <c r="N13" s="374"/>
      <c r="O13" s="374"/>
      <c r="P13" s="13"/>
      <c r="Q13" s="13"/>
      <c r="R13" s="13"/>
      <c r="S13" s="13"/>
      <c r="T13" s="13"/>
      <c r="U13" s="13"/>
      <c r="V13" s="13"/>
      <c r="W13" s="13"/>
      <c r="X13" s="13"/>
      <c r="Y13" s="13"/>
      <c r="Z13" s="13"/>
    </row>
    <row r="14" spans="1:28" s="9" customFormat="1" ht="15.75" customHeight="1" x14ac:dyDescent="0.2">
      <c r="A14" s="383"/>
      <c r="B14" s="383"/>
      <c r="C14" s="383"/>
      <c r="D14" s="383"/>
      <c r="E14" s="383"/>
      <c r="F14" s="383"/>
      <c r="G14" s="383"/>
      <c r="H14" s="383"/>
      <c r="I14" s="383"/>
      <c r="J14" s="383"/>
      <c r="K14" s="383"/>
      <c r="L14" s="383"/>
      <c r="M14" s="383"/>
      <c r="N14" s="383"/>
      <c r="O14" s="383"/>
      <c r="P14" s="10"/>
      <c r="Q14" s="10"/>
      <c r="R14" s="10"/>
      <c r="S14" s="10"/>
      <c r="T14" s="10"/>
      <c r="U14" s="10"/>
      <c r="V14" s="10"/>
      <c r="W14" s="10"/>
      <c r="X14" s="10"/>
      <c r="Y14" s="10"/>
      <c r="Z14" s="10"/>
    </row>
    <row r="15" spans="1:28" s="3" customFormat="1" ht="15.75" x14ac:dyDescent="0.2">
      <c r="A15" s="380" t="str">
        <f>'1. паспорт местоположение'!A15:C15</f>
        <v>199_Реконструкция распределительных сетей 0,4 кВ в п. Космодемьянского в г.Калининграде.  (2 очередь)</v>
      </c>
      <c r="B15" s="380"/>
      <c r="C15" s="380"/>
      <c r="D15" s="380"/>
      <c r="E15" s="380"/>
      <c r="F15" s="380"/>
      <c r="G15" s="380"/>
      <c r="H15" s="380"/>
      <c r="I15" s="380"/>
      <c r="J15" s="380"/>
      <c r="K15" s="380"/>
      <c r="L15" s="380"/>
      <c r="M15" s="380"/>
      <c r="N15" s="380"/>
      <c r="O15" s="380"/>
      <c r="P15" s="8"/>
      <c r="Q15" s="8"/>
      <c r="R15" s="8"/>
      <c r="S15" s="8"/>
      <c r="T15" s="8"/>
      <c r="U15" s="8"/>
      <c r="V15" s="8"/>
      <c r="W15" s="8"/>
      <c r="X15" s="8"/>
      <c r="Y15" s="8"/>
      <c r="Z15" s="8"/>
    </row>
    <row r="16" spans="1:28" s="3" customFormat="1" ht="15" customHeight="1" x14ac:dyDescent="0.2">
      <c r="A16" s="374" t="s">
        <v>7</v>
      </c>
      <c r="B16" s="374"/>
      <c r="C16" s="374"/>
      <c r="D16" s="374"/>
      <c r="E16" s="374"/>
      <c r="F16" s="374"/>
      <c r="G16" s="374"/>
      <c r="H16" s="374"/>
      <c r="I16" s="374"/>
      <c r="J16" s="374"/>
      <c r="K16" s="374"/>
      <c r="L16" s="374"/>
      <c r="M16" s="374"/>
      <c r="N16" s="374"/>
      <c r="O16" s="374"/>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25" t="s">
        <v>460</v>
      </c>
      <c r="B18" s="425"/>
      <c r="C18" s="425"/>
      <c r="D18" s="425"/>
      <c r="E18" s="425"/>
      <c r="F18" s="425"/>
      <c r="G18" s="425"/>
      <c r="H18" s="425"/>
      <c r="I18" s="425"/>
      <c r="J18" s="425"/>
      <c r="K18" s="425"/>
      <c r="L18" s="425"/>
      <c r="M18" s="425"/>
      <c r="N18" s="425"/>
      <c r="O18" s="425"/>
      <c r="P18" s="7"/>
      <c r="Q18" s="7"/>
      <c r="R18" s="7"/>
      <c r="S18" s="7"/>
      <c r="T18" s="7"/>
      <c r="U18" s="7"/>
      <c r="V18" s="7"/>
      <c r="W18" s="7"/>
      <c r="X18" s="7"/>
      <c r="Y18" s="7"/>
      <c r="Z18" s="7"/>
    </row>
    <row r="19" spans="1:26" s="3" customFormat="1" ht="78" customHeight="1" x14ac:dyDescent="0.2">
      <c r="A19" s="385" t="s">
        <v>6</v>
      </c>
      <c r="B19" s="385" t="s">
        <v>89</v>
      </c>
      <c r="C19" s="385" t="s">
        <v>88</v>
      </c>
      <c r="D19" s="385" t="s">
        <v>77</v>
      </c>
      <c r="E19" s="426" t="s">
        <v>87</v>
      </c>
      <c r="F19" s="427"/>
      <c r="G19" s="427"/>
      <c r="H19" s="427"/>
      <c r="I19" s="428"/>
      <c r="J19" s="385" t="s">
        <v>86</v>
      </c>
      <c r="K19" s="385"/>
      <c r="L19" s="385"/>
      <c r="M19" s="385"/>
      <c r="N19" s="385"/>
      <c r="O19" s="385"/>
      <c r="P19" s="4"/>
      <c r="Q19" s="4"/>
      <c r="R19" s="4"/>
      <c r="S19" s="4"/>
      <c r="T19" s="4"/>
      <c r="U19" s="4"/>
      <c r="V19" s="4"/>
      <c r="W19" s="4"/>
    </row>
    <row r="20" spans="1:26" s="3" customFormat="1" ht="51" customHeight="1" x14ac:dyDescent="0.2">
      <c r="A20" s="385"/>
      <c r="B20" s="385"/>
      <c r="C20" s="385"/>
      <c r="D20" s="385"/>
      <c r="E20" s="43" t="s">
        <v>85</v>
      </c>
      <c r="F20" s="43" t="s">
        <v>84</v>
      </c>
      <c r="G20" s="43" t="s">
        <v>83</v>
      </c>
      <c r="H20" s="43" t="s">
        <v>82</v>
      </c>
      <c r="I20" s="43" t="s">
        <v>81</v>
      </c>
      <c r="J20" s="43" t="s">
        <v>80</v>
      </c>
      <c r="K20" s="43" t="s">
        <v>5</v>
      </c>
      <c r="L20" s="51" t="s">
        <v>4</v>
      </c>
      <c r="M20" s="50" t="s">
        <v>244</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6" zoomScale="80" zoomScaleNormal="80" workbookViewId="0">
      <selection activeCell="A99" sqref="A99:XFD141"/>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46" width="16.85546875" style="185" hidden="1" customWidth="1"/>
    <col min="47"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321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29" t="str">
        <f>'[5]1. паспорт местоположение'!A5:C5</f>
        <v>Год раскрытия информации: 2016 год</v>
      </c>
      <c r="B5" s="429"/>
      <c r="C5" s="429"/>
      <c r="D5" s="429"/>
      <c r="E5" s="429"/>
      <c r="F5" s="429"/>
      <c r="G5" s="429"/>
      <c r="H5" s="429"/>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77" t="str">
        <f>'[5]1. паспорт местоположение'!A7:C7</f>
        <v xml:space="preserve">Паспорт инвестиционного проекта </v>
      </c>
      <c r="B7" s="377"/>
      <c r="C7" s="377"/>
      <c r="D7" s="377"/>
      <c r="E7" s="377"/>
      <c r="F7" s="377"/>
      <c r="G7" s="377"/>
      <c r="H7" s="377"/>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90"/>
      <c r="AR7" s="190"/>
    </row>
    <row r="8" spans="1:44" ht="18.75" x14ac:dyDescent="0.2">
      <c r="A8" s="180"/>
      <c r="B8" s="180"/>
      <c r="C8" s="180"/>
      <c r="D8" s="180"/>
      <c r="E8" s="180"/>
      <c r="F8" s="180"/>
      <c r="G8" s="180"/>
      <c r="H8" s="180"/>
      <c r="I8" s="180"/>
      <c r="J8" s="180"/>
      <c r="K8" s="180"/>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87"/>
      <c r="AR8" s="187"/>
    </row>
    <row r="9" spans="1:44" ht="18.75" x14ac:dyDescent="0.2">
      <c r="A9" s="376" t="str">
        <f>'1. паспорт местоположение'!A9:C9</f>
        <v>АО "Янтарьэнерго"</v>
      </c>
      <c r="B9" s="376"/>
      <c r="C9" s="376"/>
      <c r="D9" s="376"/>
      <c r="E9" s="376"/>
      <c r="F9" s="376"/>
      <c r="G9" s="376"/>
      <c r="H9" s="376"/>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91"/>
      <c r="AR9" s="191"/>
    </row>
    <row r="10" spans="1:44" x14ac:dyDescent="0.2">
      <c r="A10" s="374" t="s">
        <v>9</v>
      </c>
      <c r="B10" s="374"/>
      <c r="C10" s="374"/>
      <c r="D10" s="374"/>
      <c r="E10" s="374"/>
      <c r="F10" s="374"/>
      <c r="G10" s="374"/>
      <c r="H10" s="37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92"/>
      <c r="AR10" s="192"/>
    </row>
    <row r="11" spans="1:44" ht="18.75" x14ac:dyDescent="0.2">
      <c r="A11" s="180"/>
      <c r="B11" s="180"/>
      <c r="C11" s="180"/>
      <c r="D11" s="180"/>
      <c r="E11" s="180"/>
      <c r="F11" s="180"/>
      <c r="G11" s="180"/>
      <c r="H11" s="180"/>
      <c r="I11" s="180"/>
      <c r="J11" s="180"/>
      <c r="K11" s="180"/>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76" t="str">
        <f>'1. паспорт местоположение'!A12:C12</f>
        <v>A_prj_111001_2534</v>
      </c>
      <c r="B12" s="376"/>
      <c r="C12" s="376"/>
      <c r="D12" s="376"/>
      <c r="E12" s="376"/>
      <c r="F12" s="376"/>
      <c r="G12" s="376"/>
      <c r="H12" s="376"/>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91"/>
      <c r="AR12" s="191"/>
    </row>
    <row r="13" spans="1:44" x14ac:dyDescent="0.2">
      <c r="A13" s="374" t="s">
        <v>8</v>
      </c>
      <c r="B13" s="374"/>
      <c r="C13" s="374"/>
      <c r="D13" s="374"/>
      <c r="E13" s="374"/>
      <c r="F13" s="374"/>
      <c r="G13" s="374"/>
      <c r="H13" s="37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92"/>
      <c r="AR13" s="192"/>
    </row>
    <row r="14" spans="1:44" ht="18.75" x14ac:dyDescent="0.2">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9"/>
      <c r="AA14" s="9"/>
      <c r="AB14" s="9"/>
      <c r="AC14" s="9"/>
      <c r="AD14" s="9"/>
      <c r="AE14" s="9"/>
      <c r="AF14" s="9"/>
      <c r="AG14" s="9"/>
      <c r="AH14" s="9"/>
      <c r="AI14" s="9"/>
      <c r="AJ14" s="9"/>
      <c r="AK14" s="9"/>
      <c r="AL14" s="9"/>
      <c r="AM14" s="9"/>
      <c r="AN14" s="9"/>
      <c r="AO14" s="9"/>
      <c r="AP14" s="9"/>
      <c r="AQ14" s="193"/>
      <c r="AR14" s="193"/>
    </row>
    <row r="15" spans="1:44" ht="39.75" customHeight="1" x14ac:dyDescent="0.2">
      <c r="A15" s="375" t="str">
        <f>'1. паспорт местоположение'!A15:C15</f>
        <v>199_Реконструкция распределительных сетей 0,4 кВ в п. Космодемьянского в г.Калининграде.  (2 очередь)</v>
      </c>
      <c r="B15" s="375"/>
      <c r="C15" s="375"/>
      <c r="D15" s="375"/>
      <c r="E15" s="375"/>
      <c r="F15" s="375"/>
      <c r="G15" s="375"/>
      <c r="H15" s="375"/>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91"/>
      <c r="AR15" s="191"/>
    </row>
    <row r="16" spans="1:44" x14ac:dyDescent="0.2">
      <c r="A16" s="374" t="s">
        <v>7</v>
      </c>
      <c r="B16" s="374"/>
      <c r="C16" s="374"/>
      <c r="D16" s="374"/>
      <c r="E16" s="374"/>
      <c r="F16" s="374"/>
      <c r="G16" s="374"/>
      <c r="H16" s="37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92"/>
      <c r="AR16" s="192"/>
    </row>
    <row r="17" spans="1:44" ht="18.75"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76" t="s">
        <v>461</v>
      </c>
      <c r="B18" s="376"/>
      <c r="C18" s="376"/>
      <c r="D18" s="376"/>
      <c r="E18" s="376"/>
      <c r="F18" s="376"/>
      <c r="G18" s="376"/>
      <c r="H18" s="37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320</v>
      </c>
      <c r="B24" s="201" t="s">
        <v>1</v>
      </c>
      <c r="D24" s="202"/>
      <c r="E24" s="203"/>
      <c r="F24" s="203"/>
      <c r="G24" s="203"/>
      <c r="H24" s="203"/>
    </row>
    <row r="25" spans="1:44" x14ac:dyDescent="0.2">
      <c r="A25" s="204" t="s">
        <v>508</v>
      </c>
      <c r="B25" s="205">
        <f>$B$126</f>
        <v>65710000</v>
      </c>
    </row>
    <row r="26" spans="1:44" x14ac:dyDescent="0.2">
      <c r="A26" s="206" t="s">
        <v>318</v>
      </c>
      <c r="B26" s="207">
        <v>0</v>
      </c>
    </row>
    <row r="27" spans="1:44" x14ac:dyDescent="0.2">
      <c r="A27" s="206" t="s">
        <v>316</v>
      </c>
      <c r="B27" s="207">
        <f>$B$123</f>
        <v>25</v>
      </c>
      <c r="D27" s="199" t="s">
        <v>319</v>
      </c>
    </row>
    <row r="28" spans="1:44" ht="16.149999999999999" customHeight="1" thickBot="1" x14ac:dyDescent="0.25">
      <c r="A28" s="208" t="s">
        <v>314</v>
      </c>
      <c r="B28" s="209">
        <v>1</v>
      </c>
      <c r="D28" s="432" t="s">
        <v>317</v>
      </c>
      <c r="E28" s="433"/>
      <c r="F28" s="434"/>
      <c r="G28" s="435">
        <f>IF(SUM(B89:L89)=0,"не окупается",SUM(B89:L89))</f>
        <v>9.2947582409884237</v>
      </c>
      <c r="H28" s="436"/>
    </row>
    <row r="29" spans="1:44" ht="15.6" customHeight="1" x14ac:dyDescent="0.2">
      <c r="A29" s="204" t="s">
        <v>312</v>
      </c>
      <c r="B29" s="205">
        <f>$B$126*$B$127</f>
        <v>657100</v>
      </c>
      <c r="D29" s="432" t="s">
        <v>315</v>
      </c>
      <c r="E29" s="433"/>
      <c r="F29" s="434"/>
      <c r="G29" s="435" t="str">
        <f>IF(SUM(B90:L90)=0,"не окупается",SUM(B90:L90))</f>
        <v>не окупается</v>
      </c>
      <c r="H29" s="436"/>
    </row>
    <row r="30" spans="1:44" ht="27.6" customHeight="1" x14ac:dyDescent="0.2">
      <c r="A30" s="206" t="s">
        <v>509</v>
      </c>
      <c r="B30" s="207">
        <v>1</v>
      </c>
      <c r="D30" s="432" t="s">
        <v>313</v>
      </c>
      <c r="E30" s="433"/>
      <c r="F30" s="434"/>
      <c r="G30" s="437">
        <f>L87</f>
        <v>-15460439.300571235</v>
      </c>
      <c r="H30" s="438"/>
    </row>
    <row r="31" spans="1:44" x14ac:dyDescent="0.2">
      <c r="A31" s="206" t="s">
        <v>311</v>
      </c>
      <c r="B31" s="207">
        <v>1</v>
      </c>
      <c r="D31" s="439"/>
      <c r="E31" s="440"/>
      <c r="F31" s="441"/>
      <c r="G31" s="439"/>
      <c r="H31" s="441"/>
    </row>
    <row r="32" spans="1:44" x14ac:dyDescent="0.2">
      <c r="A32" s="206" t="s">
        <v>289</v>
      </c>
      <c r="B32" s="207"/>
    </row>
    <row r="33" spans="1:42" x14ac:dyDescent="0.2">
      <c r="A33" s="206" t="s">
        <v>310</v>
      </c>
      <c r="B33" s="207"/>
    </row>
    <row r="34" spans="1:42" x14ac:dyDescent="0.2">
      <c r="A34" s="206" t="s">
        <v>309</v>
      </c>
      <c r="B34" s="207"/>
    </row>
    <row r="35" spans="1:42" x14ac:dyDescent="0.2">
      <c r="A35" s="210"/>
      <c r="B35" s="207"/>
    </row>
    <row r="36" spans="1:42" ht="16.5" thickBot="1" x14ac:dyDescent="0.25">
      <c r="A36" s="208" t="s">
        <v>281</v>
      </c>
      <c r="B36" s="211">
        <v>0.2</v>
      </c>
    </row>
    <row r="37" spans="1:42" x14ac:dyDescent="0.2">
      <c r="A37" s="204" t="s">
        <v>510</v>
      </c>
      <c r="B37" s="205">
        <v>0</v>
      </c>
    </row>
    <row r="38" spans="1:42" x14ac:dyDescent="0.2">
      <c r="A38" s="206" t="s">
        <v>308</v>
      </c>
      <c r="B38" s="207"/>
    </row>
    <row r="39" spans="1:42" ht="16.5" thickBot="1" x14ac:dyDescent="0.25">
      <c r="A39" s="212" t="s">
        <v>307</v>
      </c>
      <c r="B39" s="213"/>
    </row>
    <row r="40" spans="1:42" x14ac:dyDescent="0.2">
      <c r="A40" s="214" t="s">
        <v>511</v>
      </c>
      <c r="B40" s="215">
        <v>1</v>
      </c>
    </row>
    <row r="41" spans="1:42" x14ac:dyDescent="0.2">
      <c r="A41" s="216" t="s">
        <v>306</v>
      </c>
      <c r="B41" s="217"/>
    </row>
    <row r="42" spans="1:42" x14ac:dyDescent="0.2">
      <c r="A42" s="216" t="s">
        <v>305</v>
      </c>
      <c r="B42" s="218"/>
    </row>
    <row r="43" spans="1:42" x14ac:dyDescent="0.2">
      <c r="A43" s="216" t="s">
        <v>304</v>
      </c>
      <c r="B43" s="218">
        <v>0</v>
      </c>
    </row>
    <row r="44" spans="1:42" x14ac:dyDescent="0.2">
      <c r="A44" s="216" t="s">
        <v>303</v>
      </c>
      <c r="B44" s="218">
        <f>B129</f>
        <v>0.20499999999999999</v>
      </c>
    </row>
    <row r="45" spans="1:42" x14ac:dyDescent="0.2">
      <c r="A45" s="216" t="s">
        <v>302</v>
      </c>
      <c r="B45" s="218">
        <f>1-B43</f>
        <v>1</v>
      </c>
    </row>
    <row r="46" spans="1:42" ht="16.5" thickBot="1" x14ac:dyDescent="0.25">
      <c r="A46" s="219" t="s">
        <v>301</v>
      </c>
      <c r="B46" s="220">
        <f>B45*B44+B43*B42*(1-B36)</f>
        <v>0.20499999999999999</v>
      </c>
      <c r="C46" s="221"/>
    </row>
    <row r="47" spans="1:42" s="224" customFormat="1" x14ac:dyDescent="0.2">
      <c r="A47" s="222" t="s">
        <v>300</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299</v>
      </c>
      <c r="B48" s="226">
        <f>G136</f>
        <v>5.5E-2</v>
      </c>
      <c r="C48" s="226">
        <f t="shared" ref="C48:AP49" si="1">H136</f>
        <v>5.5E-2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
      <c r="A49" s="225" t="s">
        <v>298</v>
      </c>
      <c r="B49" s="226">
        <f>G137</f>
        <v>0.31067648036124984</v>
      </c>
      <c r="C49" s="226">
        <f t="shared" si="1"/>
        <v>0.38276368678111861</v>
      </c>
      <c r="D49" s="226">
        <f t="shared" si="1"/>
        <v>0.45881568955408003</v>
      </c>
      <c r="E49" s="226">
        <f t="shared" si="1"/>
        <v>0.53905055247955436</v>
      </c>
      <c r="F49" s="226">
        <f t="shared" si="1"/>
        <v>0.62369833286592979</v>
      </c>
      <c r="G49" s="226">
        <f t="shared" si="1"/>
        <v>0.71300174117355586</v>
      </c>
      <c r="H49" s="226">
        <f t="shared" si="1"/>
        <v>0.80721683693810142</v>
      </c>
      <c r="I49" s="226">
        <f t="shared" si="1"/>
        <v>0.90661376296969687</v>
      </c>
      <c r="J49" s="226">
        <f t="shared" si="1"/>
        <v>1.0114775199330301</v>
      </c>
      <c r="K49" s="226">
        <f t="shared" si="1"/>
        <v>1.1221087835293466</v>
      </c>
      <c r="L49" s="226">
        <f t="shared" si="1"/>
        <v>1.2388247666234604</v>
      </c>
      <c r="M49" s="226">
        <f t="shared" si="1"/>
        <v>1.3619601287877505</v>
      </c>
      <c r="N49" s="226">
        <f t="shared" si="1"/>
        <v>1.4918679358710767</v>
      </c>
      <c r="O49" s="226">
        <f t="shared" si="1"/>
        <v>1.6289206723439857</v>
      </c>
      <c r="P49" s="226">
        <f t="shared" si="1"/>
        <v>1.7735113093229047</v>
      </c>
      <c r="Q49" s="226">
        <f t="shared" si="1"/>
        <v>1.9260544313356642</v>
      </c>
      <c r="R49" s="226">
        <f t="shared" si="1"/>
        <v>2.0869874250591254</v>
      </c>
      <c r="S49" s="226">
        <f t="shared" si="1"/>
        <v>2.2567717334373771</v>
      </c>
      <c r="T49" s="226">
        <f t="shared" si="1"/>
        <v>2.4358941787764326</v>
      </c>
      <c r="U49" s="226">
        <f t="shared" si="1"/>
        <v>2.6248683586091359</v>
      </c>
      <c r="V49" s="226">
        <f t="shared" si="1"/>
        <v>2.8242361183326383</v>
      </c>
      <c r="W49" s="226">
        <f t="shared" si="1"/>
        <v>3.0345691048409336</v>
      </c>
      <c r="X49" s="226">
        <f t="shared" si="1"/>
        <v>3.2564704056071845</v>
      </c>
      <c r="Y49" s="226">
        <f t="shared" si="1"/>
        <v>3.4905762779155793</v>
      </c>
      <c r="Z49" s="226">
        <f t="shared" si="1"/>
        <v>3.7375579732009356</v>
      </c>
      <c r="AA49" s="226">
        <f t="shared" si="1"/>
        <v>3.9981236617269866</v>
      </c>
      <c r="AB49" s="226">
        <f t="shared" si="1"/>
        <v>4.2730204631219708</v>
      </c>
      <c r="AC49" s="226">
        <f t="shared" si="1"/>
        <v>4.563036588593679</v>
      </c>
      <c r="AD49" s="226">
        <f t="shared" si="1"/>
        <v>4.8690036009663311</v>
      </c>
      <c r="AE49" s="226">
        <f t="shared" si="1"/>
        <v>5.1917987990194794</v>
      </c>
      <c r="AF49" s="226">
        <f t="shared" si="1"/>
        <v>5.5323477329655502</v>
      </c>
      <c r="AG49" s="226">
        <f t="shared" si="1"/>
        <v>5.8916268582786548</v>
      </c>
      <c r="AH49" s="226">
        <f t="shared" si="1"/>
        <v>6.2706663354839804</v>
      </c>
      <c r="AI49" s="226">
        <f t="shared" si="1"/>
        <v>6.6705529839355986</v>
      </c>
      <c r="AJ49" s="226">
        <f t="shared" si="1"/>
        <v>7.0924333980520569</v>
      </c>
      <c r="AK49" s="226">
        <f t="shared" si="1"/>
        <v>7.5375172349449198</v>
      </c>
      <c r="AL49" s="226">
        <f t="shared" si="1"/>
        <v>8.0070806828668903</v>
      </c>
      <c r="AM49" s="226">
        <f t="shared" si="1"/>
        <v>8.5024701204245687</v>
      </c>
      <c r="AN49" s="226">
        <f t="shared" si="1"/>
        <v>9.0251059770479198</v>
      </c>
      <c r="AO49" s="226">
        <f t="shared" si="1"/>
        <v>9.5764868057855548</v>
      </c>
      <c r="AP49" s="226">
        <f t="shared" si="1"/>
        <v>10.15819358010376</v>
      </c>
    </row>
    <row r="50" spans="1:45" s="224" customFormat="1" ht="16.5" thickBot="1" x14ac:dyDescent="0.25">
      <c r="A50" s="227" t="s">
        <v>512</v>
      </c>
      <c r="B50" s="228">
        <f>IF($B$124="да",($B$126-0.05),0)</f>
        <v>0</v>
      </c>
      <c r="C50" s="228">
        <f>C108*(1+C49)</f>
        <v>3065370.8373532463</v>
      </c>
      <c r="D50" s="228">
        <f t="shared" ref="D50:AP50" si="2">D108*(1+D49)</f>
        <v>6467932.4668153487</v>
      </c>
      <c r="E50" s="228">
        <f t="shared" si="2"/>
        <v>10338892.049227564</v>
      </c>
      <c r="F50" s="228">
        <f t="shared" si="2"/>
        <v>10907531.111935079</v>
      </c>
      <c r="G50" s="228">
        <f t="shared" si="2"/>
        <v>11507445.323091509</v>
      </c>
      <c r="H50" s="228">
        <f t="shared" si="2"/>
        <v>12140354.815861542</v>
      </c>
      <c r="I50" s="228">
        <f t="shared" si="2"/>
        <v>12808074.330733925</v>
      </c>
      <c r="J50" s="228">
        <f t="shared" si="2"/>
        <v>13512518.418924291</v>
      </c>
      <c r="K50" s="228">
        <f t="shared" si="2"/>
        <v>14255706.931965126</v>
      </c>
      <c r="L50" s="228">
        <f t="shared" si="2"/>
        <v>15039770.813223206</v>
      </c>
      <c r="M50" s="228">
        <f t="shared" si="2"/>
        <v>15866958.20795048</v>
      </c>
      <c r="N50" s="228">
        <f t="shared" si="2"/>
        <v>16739640.909387756</v>
      </c>
      <c r="O50" s="228">
        <f t="shared" si="2"/>
        <v>17660321.15940408</v>
      </c>
      <c r="P50" s="228">
        <f t="shared" si="2"/>
        <v>18631638.823171306</v>
      </c>
      <c r="Q50" s="228">
        <f t="shared" si="2"/>
        <v>19656378.958445724</v>
      </c>
      <c r="R50" s="228">
        <f t="shared" si="2"/>
        <v>20737479.801160239</v>
      </c>
      <c r="S50" s="228">
        <f t="shared" si="2"/>
        <v>21878041.190224048</v>
      </c>
      <c r="T50" s="228">
        <f t="shared" si="2"/>
        <v>23081333.455686372</v>
      </c>
      <c r="U50" s="228">
        <f t="shared" si="2"/>
        <v>24350806.795749117</v>
      </c>
      <c r="V50" s="228">
        <f t="shared" si="2"/>
        <v>25690101.169515319</v>
      </c>
      <c r="W50" s="228">
        <f t="shared" si="2"/>
        <v>27103056.733838663</v>
      </c>
      <c r="X50" s="228">
        <f t="shared" si="2"/>
        <v>28593724.854199786</v>
      </c>
      <c r="Y50" s="228">
        <f t="shared" si="2"/>
        <v>30166379.721180771</v>
      </c>
      <c r="Z50" s="228">
        <f t="shared" si="2"/>
        <v>31825530.605845712</v>
      </c>
      <c r="AA50" s="228">
        <f t="shared" si="2"/>
        <v>33575934.789167218</v>
      </c>
      <c r="AB50" s="228">
        <f t="shared" si="2"/>
        <v>35422611.202571414</v>
      </c>
      <c r="AC50" s="228">
        <f t="shared" si="2"/>
        <v>37370854.818712845</v>
      </c>
      <c r="AD50" s="228">
        <f t="shared" si="2"/>
        <v>39426251.833742052</v>
      </c>
      <c r="AE50" s="228">
        <f t="shared" si="2"/>
        <v>41594695.684597865</v>
      </c>
      <c r="AF50" s="228">
        <f t="shared" si="2"/>
        <v>43882403.947250739</v>
      </c>
      <c r="AG50" s="228">
        <f t="shared" si="2"/>
        <v>46295936.164349526</v>
      </c>
      <c r="AH50" s="228">
        <f t="shared" si="2"/>
        <v>48842212.653388746</v>
      </c>
      <c r="AI50" s="228">
        <f t="shared" si="2"/>
        <v>51528534.349325128</v>
      </c>
      <c r="AJ50" s="228">
        <f t="shared" si="2"/>
        <v>54362603.738538012</v>
      </c>
      <c r="AK50" s="228">
        <f t="shared" si="2"/>
        <v>57352546.9441576</v>
      </c>
      <c r="AL50" s="228">
        <f t="shared" si="2"/>
        <v>60506937.026086263</v>
      </c>
      <c r="AM50" s="228">
        <f t="shared" si="2"/>
        <v>63834818.562521011</v>
      </c>
      <c r="AN50" s="228">
        <f t="shared" si="2"/>
        <v>67345733.58345966</v>
      </c>
      <c r="AO50" s="228">
        <f t="shared" si="2"/>
        <v>71049748.930549935</v>
      </c>
      <c r="AP50" s="228">
        <f t="shared" si="2"/>
        <v>74957485.121730179</v>
      </c>
    </row>
    <row r="51" spans="1:45" ht="16.5" thickBot="1" x14ac:dyDescent="0.25"/>
    <row r="52" spans="1:45" x14ac:dyDescent="0.2">
      <c r="A52" s="229" t="s">
        <v>297</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296</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
      <c r="A54" s="231" t="s">
        <v>295</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
      <c r="A55" s="231" t="s">
        <v>294</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5" thickBot="1" x14ac:dyDescent="0.25">
      <c r="A56" s="233" t="s">
        <v>293</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
      <c r="A58" s="229" t="s">
        <v>513</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8" t="s">
        <v>292</v>
      </c>
      <c r="B59" s="239">
        <f t="shared" ref="B59:AP59" si="8">B50*$B$28</f>
        <v>0</v>
      </c>
      <c r="C59" s="239">
        <f t="shared" si="8"/>
        <v>3065370.8373532463</v>
      </c>
      <c r="D59" s="239">
        <f t="shared" si="8"/>
        <v>6467932.4668153487</v>
      </c>
      <c r="E59" s="239">
        <f t="shared" si="8"/>
        <v>10338892.049227564</v>
      </c>
      <c r="F59" s="239">
        <f t="shared" si="8"/>
        <v>10907531.111935079</v>
      </c>
      <c r="G59" s="239">
        <f t="shared" si="8"/>
        <v>11507445.323091509</v>
      </c>
      <c r="H59" s="239">
        <f t="shared" si="8"/>
        <v>12140354.815861542</v>
      </c>
      <c r="I59" s="239">
        <f t="shared" si="8"/>
        <v>12808074.330733925</v>
      </c>
      <c r="J59" s="239">
        <f t="shared" si="8"/>
        <v>13512518.418924291</v>
      </c>
      <c r="K59" s="239">
        <f t="shared" si="8"/>
        <v>14255706.931965126</v>
      </c>
      <c r="L59" s="239">
        <f t="shared" si="8"/>
        <v>15039770.813223206</v>
      </c>
      <c r="M59" s="239">
        <f t="shared" si="8"/>
        <v>15866958.20795048</v>
      </c>
      <c r="N59" s="239">
        <f t="shared" si="8"/>
        <v>16739640.909387756</v>
      </c>
      <c r="O59" s="239">
        <f t="shared" si="8"/>
        <v>17660321.15940408</v>
      </c>
      <c r="P59" s="239">
        <f t="shared" si="8"/>
        <v>18631638.823171306</v>
      </c>
      <c r="Q59" s="239">
        <f t="shared" si="8"/>
        <v>19656378.958445724</v>
      </c>
      <c r="R59" s="239">
        <f t="shared" si="8"/>
        <v>20737479.801160239</v>
      </c>
      <c r="S59" s="239">
        <f t="shared" si="8"/>
        <v>21878041.190224048</v>
      </c>
      <c r="T59" s="239">
        <f t="shared" si="8"/>
        <v>23081333.455686372</v>
      </c>
      <c r="U59" s="239">
        <f t="shared" si="8"/>
        <v>24350806.795749117</v>
      </c>
      <c r="V59" s="239">
        <f t="shared" si="8"/>
        <v>25690101.169515319</v>
      </c>
      <c r="W59" s="239">
        <f t="shared" si="8"/>
        <v>27103056.733838663</v>
      </c>
      <c r="X59" s="239">
        <f t="shared" si="8"/>
        <v>28593724.854199786</v>
      </c>
      <c r="Y59" s="239">
        <f t="shared" si="8"/>
        <v>30166379.721180771</v>
      </c>
      <c r="Z59" s="239">
        <f t="shared" si="8"/>
        <v>31825530.605845712</v>
      </c>
      <c r="AA59" s="239">
        <f t="shared" si="8"/>
        <v>33575934.789167218</v>
      </c>
      <c r="AB59" s="239">
        <f t="shared" si="8"/>
        <v>35422611.202571414</v>
      </c>
      <c r="AC59" s="239">
        <f t="shared" si="8"/>
        <v>37370854.818712845</v>
      </c>
      <c r="AD59" s="239">
        <f t="shared" si="8"/>
        <v>39426251.833742052</v>
      </c>
      <c r="AE59" s="239">
        <f t="shared" si="8"/>
        <v>41594695.684597865</v>
      </c>
      <c r="AF59" s="239">
        <f t="shared" si="8"/>
        <v>43882403.947250739</v>
      </c>
      <c r="AG59" s="239">
        <f t="shared" si="8"/>
        <v>46295936.164349526</v>
      </c>
      <c r="AH59" s="239">
        <f t="shared" si="8"/>
        <v>48842212.653388746</v>
      </c>
      <c r="AI59" s="239">
        <f t="shared" si="8"/>
        <v>51528534.349325128</v>
      </c>
      <c r="AJ59" s="239">
        <f t="shared" si="8"/>
        <v>54362603.738538012</v>
      </c>
      <c r="AK59" s="239">
        <f t="shared" si="8"/>
        <v>57352546.9441576</v>
      </c>
      <c r="AL59" s="239">
        <f t="shared" si="8"/>
        <v>60506937.026086263</v>
      </c>
      <c r="AM59" s="239">
        <f t="shared" si="8"/>
        <v>63834818.562521011</v>
      </c>
      <c r="AN59" s="239">
        <f t="shared" si="8"/>
        <v>67345733.58345966</v>
      </c>
      <c r="AO59" s="239">
        <f t="shared" si="8"/>
        <v>71049748.930549935</v>
      </c>
      <c r="AP59" s="239">
        <f t="shared" si="8"/>
        <v>74957485.121730179</v>
      </c>
    </row>
    <row r="60" spans="1:45" x14ac:dyDescent="0.2">
      <c r="A60" s="231" t="s">
        <v>291</v>
      </c>
      <c r="B60" s="232">
        <f t="shared" ref="B60:Z60" si="9">SUM(B61:B65)</f>
        <v>0</v>
      </c>
      <c r="C60" s="232">
        <f t="shared" si="9"/>
        <v>-908614.01858387305</v>
      </c>
      <c r="D60" s="232">
        <f>SUM(D61:D65)</f>
        <v>-958587.78960598598</v>
      </c>
      <c r="E60" s="232">
        <f t="shared" si="9"/>
        <v>-1011310.1180343152</v>
      </c>
      <c r="F60" s="232">
        <f t="shared" si="9"/>
        <v>-1066932.1745262025</v>
      </c>
      <c r="G60" s="232">
        <f t="shared" si="9"/>
        <v>-1125613.4441251436</v>
      </c>
      <c r="H60" s="232">
        <f t="shared" si="9"/>
        <v>-1187522.1835520265</v>
      </c>
      <c r="I60" s="232">
        <f t="shared" si="9"/>
        <v>-1252835.9036473879</v>
      </c>
      <c r="J60" s="232">
        <f t="shared" si="9"/>
        <v>-1321741.8783479941</v>
      </c>
      <c r="K60" s="232">
        <f t="shared" si="9"/>
        <v>-1394437.6816571336</v>
      </c>
      <c r="L60" s="232">
        <f t="shared" si="9"/>
        <v>-1471131.7541482758</v>
      </c>
      <c r="M60" s="232">
        <f t="shared" si="9"/>
        <v>-1552044.0006264308</v>
      </c>
      <c r="N60" s="232">
        <f t="shared" si="9"/>
        <v>-1637406.4206608846</v>
      </c>
      <c r="O60" s="232">
        <f t="shared" si="9"/>
        <v>-1727463.7737972331</v>
      </c>
      <c r="P60" s="232">
        <f t="shared" si="9"/>
        <v>-1822474.2813560807</v>
      </c>
      <c r="Q60" s="232">
        <f t="shared" si="9"/>
        <v>-1922710.3668306649</v>
      </c>
      <c r="R60" s="232">
        <f t="shared" si="9"/>
        <v>-2028459.4370063513</v>
      </c>
      <c r="S60" s="232">
        <f t="shared" si="9"/>
        <v>-2140024.7060417007</v>
      </c>
      <c r="T60" s="232">
        <f t="shared" si="9"/>
        <v>-2257726.0648739939</v>
      </c>
      <c r="U60" s="232">
        <f t="shared" si="9"/>
        <v>-2381900.9984420631</v>
      </c>
      <c r="V60" s="232">
        <f t="shared" si="9"/>
        <v>-2512905.5533563765</v>
      </c>
      <c r="W60" s="232">
        <f t="shared" si="9"/>
        <v>-2651115.3587909774</v>
      </c>
      <c r="X60" s="232">
        <f t="shared" si="9"/>
        <v>-2796926.703524481</v>
      </c>
      <c r="Y60" s="232">
        <f t="shared" si="9"/>
        <v>-2950757.6722183274</v>
      </c>
      <c r="Z60" s="232">
        <f t="shared" si="9"/>
        <v>-3113049.3441903349</v>
      </c>
      <c r="AA60" s="232">
        <f t="shared" ref="AA60:AP60" si="10">SUM(AA61:AA65)</f>
        <v>-3284267.058120803</v>
      </c>
      <c r="AB60" s="232">
        <f t="shared" si="10"/>
        <v>-3464901.7463174472</v>
      </c>
      <c r="AC60" s="232">
        <f t="shared" si="10"/>
        <v>-3655471.3423649063</v>
      </c>
      <c r="AD60" s="232">
        <f t="shared" si="10"/>
        <v>-3856522.2661949764</v>
      </c>
      <c r="AE60" s="232">
        <f t="shared" si="10"/>
        <v>-4068630.9908356997</v>
      </c>
      <c r="AF60" s="232">
        <f t="shared" si="10"/>
        <v>-4292405.6953316629</v>
      </c>
      <c r="AG60" s="232">
        <f t="shared" si="10"/>
        <v>-4528488.0085749039</v>
      </c>
      <c r="AH60" s="232">
        <f t="shared" si="10"/>
        <v>-4777554.8490465237</v>
      </c>
      <c r="AI60" s="232">
        <f t="shared" si="10"/>
        <v>-5040320.3657440823</v>
      </c>
      <c r="AJ60" s="232">
        <f t="shared" si="10"/>
        <v>-5317537.9858600069</v>
      </c>
      <c r="AK60" s="232">
        <f t="shared" si="10"/>
        <v>-5610002.5750823068</v>
      </c>
      <c r="AL60" s="232">
        <f t="shared" si="10"/>
        <v>-5918552.7167118341</v>
      </c>
      <c r="AM60" s="232">
        <f t="shared" si="10"/>
        <v>-6244073.1161309844</v>
      </c>
      <c r="AN60" s="232">
        <f t="shared" si="10"/>
        <v>-6587497.137518188</v>
      </c>
      <c r="AO60" s="232">
        <f t="shared" si="10"/>
        <v>-6949809.4800816877</v>
      </c>
      <c r="AP60" s="232">
        <f t="shared" si="10"/>
        <v>-7332049.0014861804</v>
      </c>
    </row>
    <row r="61" spans="1:45" x14ac:dyDescent="0.2">
      <c r="A61" s="240" t="s">
        <v>290</v>
      </c>
      <c r="B61" s="232"/>
      <c r="C61" s="232">
        <f>-IF(C$47&lt;=$B$30,0,$B$29*(1+C$49)*$B$28)</f>
        <v>-908614.01858387305</v>
      </c>
      <c r="D61" s="232">
        <f>-IF(D$47&lt;=$B$30,0,$B$29*(1+D$49)*$B$28)</f>
        <v>-958587.78960598598</v>
      </c>
      <c r="E61" s="232">
        <f t="shared" ref="E61:AP61" si="11">-IF(E$47&lt;=$B$30,0,$B$29*(1+E$49)*$B$28)</f>
        <v>-1011310.1180343152</v>
      </c>
      <c r="F61" s="232">
        <f t="shared" si="11"/>
        <v>-1066932.1745262025</v>
      </c>
      <c r="G61" s="232">
        <f t="shared" si="11"/>
        <v>-1125613.4441251436</v>
      </c>
      <c r="H61" s="232">
        <f t="shared" si="11"/>
        <v>-1187522.1835520265</v>
      </c>
      <c r="I61" s="232">
        <f t="shared" si="11"/>
        <v>-1252835.9036473879</v>
      </c>
      <c r="J61" s="232">
        <f t="shared" si="11"/>
        <v>-1321741.8783479941</v>
      </c>
      <c r="K61" s="232">
        <f t="shared" si="11"/>
        <v>-1394437.6816571336</v>
      </c>
      <c r="L61" s="232">
        <f t="shared" si="11"/>
        <v>-1471131.7541482758</v>
      </c>
      <c r="M61" s="232">
        <f t="shared" si="11"/>
        <v>-1552044.0006264308</v>
      </c>
      <c r="N61" s="232">
        <f t="shared" si="11"/>
        <v>-1637406.4206608846</v>
      </c>
      <c r="O61" s="232">
        <f t="shared" si="11"/>
        <v>-1727463.7737972331</v>
      </c>
      <c r="P61" s="232">
        <f t="shared" si="11"/>
        <v>-1822474.2813560807</v>
      </c>
      <c r="Q61" s="232">
        <f t="shared" si="11"/>
        <v>-1922710.3668306649</v>
      </c>
      <c r="R61" s="232">
        <f t="shared" si="11"/>
        <v>-2028459.4370063513</v>
      </c>
      <c r="S61" s="232">
        <f t="shared" si="11"/>
        <v>-2140024.7060417007</v>
      </c>
      <c r="T61" s="232">
        <f t="shared" si="11"/>
        <v>-2257726.0648739939</v>
      </c>
      <c r="U61" s="232">
        <f t="shared" si="11"/>
        <v>-2381900.9984420631</v>
      </c>
      <c r="V61" s="232">
        <f t="shared" si="11"/>
        <v>-2512905.5533563765</v>
      </c>
      <c r="W61" s="232">
        <f t="shared" si="11"/>
        <v>-2651115.3587909774</v>
      </c>
      <c r="X61" s="232">
        <f t="shared" si="11"/>
        <v>-2796926.703524481</v>
      </c>
      <c r="Y61" s="232">
        <f t="shared" si="11"/>
        <v>-2950757.6722183274</v>
      </c>
      <c r="Z61" s="232">
        <f t="shared" si="11"/>
        <v>-3113049.3441903349</v>
      </c>
      <c r="AA61" s="232">
        <f t="shared" si="11"/>
        <v>-3284267.058120803</v>
      </c>
      <c r="AB61" s="232">
        <f t="shared" si="11"/>
        <v>-3464901.7463174472</v>
      </c>
      <c r="AC61" s="232">
        <f t="shared" si="11"/>
        <v>-3655471.3423649063</v>
      </c>
      <c r="AD61" s="232">
        <f t="shared" si="11"/>
        <v>-3856522.2661949764</v>
      </c>
      <c r="AE61" s="232">
        <f t="shared" si="11"/>
        <v>-4068630.9908356997</v>
      </c>
      <c r="AF61" s="232">
        <f t="shared" si="11"/>
        <v>-4292405.6953316629</v>
      </c>
      <c r="AG61" s="232">
        <f t="shared" si="11"/>
        <v>-4528488.0085749039</v>
      </c>
      <c r="AH61" s="232">
        <f t="shared" si="11"/>
        <v>-4777554.8490465237</v>
      </c>
      <c r="AI61" s="232">
        <f t="shared" si="11"/>
        <v>-5040320.3657440823</v>
      </c>
      <c r="AJ61" s="232">
        <f t="shared" si="11"/>
        <v>-5317537.9858600069</v>
      </c>
      <c r="AK61" s="232">
        <f t="shared" si="11"/>
        <v>-5610002.5750823068</v>
      </c>
      <c r="AL61" s="232">
        <f t="shared" si="11"/>
        <v>-5918552.7167118341</v>
      </c>
      <c r="AM61" s="232">
        <f t="shared" si="11"/>
        <v>-6244073.1161309844</v>
      </c>
      <c r="AN61" s="232">
        <f t="shared" si="11"/>
        <v>-6587497.137518188</v>
      </c>
      <c r="AO61" s="232">
        <f t="shared" si="11"/>
        <v>-6949809.4800816877</v>
      </c>
      <c r="AP61" s="232">
        <f t="shared" si="11"/>
        <v>-7332049.0014861804</v>
      </c>
    </row>
    <row r="62" spans="1:45"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
      <c r="A63" s="240" t="s">
        <v>510</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
      <c r="A64" s="240" t="s">
        <v>510</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5" x14ac:dyDescent="0.2">
      <c r="A65" s="240" t="s">
        <v>514</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8.5" x14ac:dyDescent="0.2">
      <c r="A66" s="241" t="s">
        <v>288</v>
      </c>
      <c r="B66" s="239">
        <f t="shared" ref="B66:AO66" si="12">B59+B60</f>
        <v>0</v>
      </c>
      <c r="C66" s="239">
        <f t="shared" si="12"/>
        <v>2156756.818769373</v>
      </c>
      <c r="D66" s="239">
        <f t="shared" si="12"/>
        <v>5509344.6772093624</v>
      </c>
      <c r="E66" s="239">
        <f t="shared" si="12"/>
        <v>9327581.9311932493</v>
      </c>
      <c r="F66" s="239">
        <f t="shared" si="12"/>
        <v>9840598.9374088757</v>
      </c>
      <c r="G66" s="239">
        <f t="shared" si="12"/>
        <v>10381831.878966365</v>
      </c>
      <c r="H66" s="239">
        <f t="shared" si="12"/>
        <v>10952832.632309515</v>
      </c>
      <c r="I66" s="239">
        <f t="shared" si="12"/>
        <v>11555238.427086538</v>
      </c>
      <c r="J66" s="239">
        <f t="shared" si="12"/>
        <v>12190776.540576296</v>
      </c>
      <c r="K66" s="239">
        <f t="shared" si="12"/>
        <v>12861269.250307992</v>
      </c>
      <c r="L66" s="239">
        <f t="shared" si="12"/>
        <v>13568639.059074929</v>
      </c>
      <c r="M66" s="239">
        <f t="shared" si="12"/>
        <v>14314914.20732405</v>
      </c>
      <c r="N66" s="239">
        <f t="shared" si="12"/>
        <v>15102234.488726871</v>
      </c>
      <c r="O66" s="239">
        <f t="shared" si="12"/>
        <v>15932857.385606848</v>
      </c>
      <c r="P66" s="239">
        <f t="shared" si="12"/>
        <v>16809164.541815225</v>
      </c>
      <c r="Q66" s="239">
        <f t="shared" si="12"/>
        <v>17733668.591615058</v>
      </c>
      <c r="R66" s="239">
        <f t="shared" si="12"/>
        <v>18709020.364153888</v>
      </c>
      <c r="S66" s="239">
        <f t="shared" si="12"/>
        <v>19738016.484182347</v>
      </c>
      <c r="T66" s="239">
        <f t="shared" si="12"/>
        <v>20823607.390812378</v>
      </c>
      <c r="U66" s="239">
        <f t="shared" si="12"/>
        <v>21968905.797307052</v>
      </c>
      <c r="V66" s="239">
        <f t="shared" si="12"/>
        <v>23177195.616158944</v>
      </c>
      <c r="W66" s="239">
        <f t="shared" si="12"/>
        <v>24451941.375047684</v>
      </c>
      <c r="X66" s="239">
        <f t="shared" si="12"/>
        <v>25796798.150675304</v>
      </c>
      <c r="Y66" s="239">
        <f t="shared" si="12"/>
        <v>27215622.048962444</v>
      </c>
      <c r="Z66" s="239">
        <f t="shared" si="12"/>
        <v>28712481.261655375</v>
      </c>
      <c r="AA66" s="239">
        <f t="shared" si="12"/>
        <v>30291667.731046416</v>
      </c>
      <c r="AB66" s="239">
        <f t="shared" si="12"/>
        <v>31957709.456253968</v>
      </c>
      <c r="AC66" s="239">
        <f t="shared" si="12"/>
        <v>33715383.476347938</v>
      </c>
      <c r="AD66" s="239">
        <f t="shared" si="12"/>
        <v>35569729.567547075</v>
      </c>
      <c r="AE66" s="239">
        <f t="shared" si="12"/>
        <v>37526064.693762168</v>
      </c>
      <c r="AF66" s="239">
        <f t="shared" si="12"/>
        <v>39589998.251919076</v>
      </c>
      <c r="AG66" s="239">
        <f t="shared" si="12"/>
        <v>41767448.155774623</v>
      </c>
      <c r="AH66" s="239">
        <f t="shared" si="12"/>
        <v>44064657.804342225</v>
      </c>
      <c r="AI66" s="239">
        <f t="shared" si="12"/>
        <v>46488213.983581044</v>
      </c>
      <c r="AJ66" s="239">
        <f t="shared" si="12"/>
        <v>49045065.752678007</v>
      </c>
      <c r="AK66" s="239">
        <f t="shared" si="12"/>
        <v>51742544.369075291</v>
      </c>
      <c r="AL66" s="239">
        <f t="shared" si="12"/>
        <v>54588384.309374429</v>
      </c>
      <c r="AM66" s="239">
        <f t="shared" si="12"/>
        <v>57590745.446390025</v>
      </c>
      <c r="AN66" s="239">
        <f t="shared" si="12"/>
        <v>60758236.445941471</v>
      </c>
      <c r="AO66" s="239">
        <f t="shared" si="12"/>
        <v>64099939.45046825</v>
      </c>
      <c r="AP66" s="239">
        <f>AP59+AP60</f>
        <v>67625436.120243996</v>
      </c>
    </row>
    <row r="67" spans="1:45" x14ac:dyDescent="0.2">
      <c r="A67" s="240" t="s">
        <v>283</v>
      </c>
      <c r="B67" s="242"/>
      <c r="C67" s="232">
        <f>-($B$25)*1.18*$B$28/$B$27</f>
        <v>-3101512</v>
      </c>
      <c r="D67" s="232">
        <f>C67</f>
        <v>-3101512</v>
      </c>
      <c r="E67" s="232">
        <f t="shared" ref="E67:AP67" si="13">D67</f>
        <v>-3101512</v>
      </c>
      <c r="F67" s="232">
        <f t="shared" si="13"/>
        <v>-3101512</v>
      </c>
      <c r="G67" s="232">
        <f t="shared" si="13"/>
        <v>-3101512</v>
      </c>
      <c r="H67" s="232">
        <f t="shared" si="13"/>
        <v>-3101512</v>
      </c>
      <c r="I67" s="232">
        <f t="shared" si="13"/>
        <v>-3101512</v>
      </c>
      <c r="J67" s="232">
        <f t="shared" si="13"/>
        <v>-3101512</v>
      </c>
      <c r="K67" s="232">
        <f t="shared" si="13"/>
        <v>-3101512</v>
      </c>
      <c r="L67" s="232">
        <f t="shared" si="13"/>
        <v>-3101512</v>
      </c>
      <c r="M67" s="232">
        <f t="shared" si="13"/>
        <v>-3101512</v>
      </c>
      <c r="N67" s="232">
        <f t="shared" si="13"/>
        <v>-3101512</v>
      </c>
      <c r="O67" s="232">
        <f t="shared" si="13"/>
        <v>-3101512</v>
      </c>
      <c r="P67" s="232">
        <f t="shared" si="13"/>
        <v>-3101512</v>
      </c>
      <c r="Q67" s="232">
        <f t="shared" si="13"/>
        <v>-3101512</v>
      </c>
      <c r="R67" s="232">
        <f t="shared" si="13"/>
        <v>-3101512</v>
      </c>
      <c r="S67" s="232">
        <f t="shared" si="13"/>
        <v>-3101512</v>
      </c>
      <c r="T67" s="232">
        <f t="shared" si="13"/>
        <v>-3101512</v>
      </c>
      <c r="U67" s="232">
        <f t="shared" si="13"/>
        <v>-3101512</v>
      </c>
      <c r="V67" s="232">
        <f t="shared" si="13"/>
        <v>-3101512</v>
      </c>
      <c r="W67" s="232">
        <f t="shared" si="13"/>
        <v>-3101512</v>
      </c>
      <c r="X67" s="232">
        <f t="shared" si="13"/>
        <v>-3101512</v>
      </c>
      <c r="Y67" s="232">
        <f t="shared" si="13"/>
        <v>-3101512</v>
      </c>
      <c r="Z67" s="232">
        <f t="shared" si="13"/>
        <v>-3101512</v>
      </c>
      <c r="AA67" s="232">
        <f t="shared" si="13"/>
        <v>-3101512</v>
      </c>
      <c r="AB67" s="232">
        <f t="shared" si="13"/>
        <v>-3101512</v>
      </c>
      <c r="AC67" s="232">
        <f t="shared" si="13"/>
        <v>-3101512</v>
      </c>
      <c r="AD67" s="232">
        <f t="shared" si="13"/>
        <v>-3101512</v>
      </c>
      <c r="AE67" s="232">
        <f t="shared" si="13"/>
        <v>-3101512</v>
      </c>
      <c r="AF67" s="232">
        <f t="shared" si="13"/>
        <v>-3101512</v>
      </c>
      <c r="AG67" s="232">
        <f t="shared" si="13"/>
        <v>-3101512</v>
      </c>
      <c r="AH67" s="232">
        <f t="shared" si="13"/>
        <v>-3101512</v>
      </c>
      <c r="AI67" s="232">
        <f t="shared" si="13"/>
        <v>-3101512</v>
      </c>
      <c r="AJ67" s="232">
        <f t="shared" si="13"/>
        <v>-3101512</v>
      </c>
      <c r="AK67" s="232">
        <f t="shared" si="13"/>
        <v>-3101512</v>
      </c>
      <c r="AL67" s="232">
        <f t="shared" si="13"/>
        <v>-3101512</v>
      </c>
      <c r="AM67" s="232">
        <f t="shared" si="13"/>
        <v>-3101512</v>
      </c>
      <c r="AN67" s="232">
        <f t="shared" si="13"/>
        <v>-3101512</v>
      </c>
      <c r="AO67" s="232">
        <f t="shared" si="13"/>
        <v>-3101512</v>
      </c>
      <c r="AP67" s="232">
        <f t="shared" si="13"/>
        <v>-3101512</v>
      </c>
      <c r="AQ67" s="243">
        <f>SUM(B67:AA67)/1.18</f>
        <v>-65710000</v>
      </c>
      <c r="AR67" s="244">
        <f>SUM(B67:AF67)/1.18</f>
        <v>-78852000</v>
      </c>
      <c r="AS67" s="244">
        <f>SUM(B67:AP67)/1.18</f>
        <v>-105136000</v>
      </c>
    </row>
    <row r="68" spans="1:45" ht="28.5" x14ac:dyDescent="0.2">
      <c r="A68" s="241" t="s">
        <v>284</v>
      </c>
      <c r="B68" s="239">
        <f t="shared" ref="B68:J68" si="14">B66+B67</f>
        <v>0</v>
      </c>
      <c r="C68" s="239">
        <f>C66+C67</f>
        <v>-944755.181230627</v>
      </c>
      <c r="D68" s="239">
        <f>D66+D67</f>
        <v>2407832.6772093624</v>
      </c>
      <c r="E68" s="239">
        <f t="shared" si="14"/>
        <v>6226069.9311932493</v>
      </c>
      <c r="F68" s="239">
        <f>F66+C67</f>
        <v>6739086.9374088757</v>
      </c>
      <c r="G68" s="239">
        <f t="shared" si="14"/>
        <v>7280319.878966365</v>
      </c>
      <c r="H68" s="239">
        <f t="shared" si="14"/>
        <v>7851320.632309515</v>
      </c>
      <c r="I68" s="239">
        <f t="shared" si="14"/>
        <v>8453726.4270865377</v>
      </c>
      <c r="J68" s="239">
        <f t="shared" si="14"/>
        <v>9089264.5405762959</v>
      </c>
      <c r="K68" s="239">
        <f>K66+K67</f>
        <v>9759757.2503079921</v>
      </c>
      <c r="L68" s="239">
        <f>L66+L67</f>
        <v>10467127.059074929</v>
      </c>
      <c r="M68" s="239">
        <f t="shared" ref="M68:AO68" si="15">M66+M67</f>
        <v>11213402.20732405</v>
      </c>
      <c r="N68" s="239">
        <f t="shared" si="15"/>
        <v>12000722.488726871</v>
      </c>
      <c r="O68" s="239">
        <f t="shared" si="15"/>
        <v>12831345.385606848</v>
      </c>
      <c r="P68" s="239">
        <f t="shared" si="15"/>
        <v>13707652.541815225</v>
      </c>
      <c r="Q68" s="239">
        <f t="shared" si="15"/>
        <v>14632156.591615058</v>
      </c>
      <c r="R68" s="239">
        <f t="shared" si="15"/>
        <v>15607508.364153888</v>
      </c>
      <c r="S68" s="239">
        <f t="shared" si="15"/>
        <v>16636504.484182347</v>
      </c>
      <c r="T68" s="239">
        <f t="shared" si="15"/>
        <v>17722095.390812378</v>
      </c>
      <c r="U68" s="239">
        <f t="shared" si="15"/>
        <v>18867393.797307052</v>
      </c>
      <c r="V68" s="239">
        <f t="shared" si="15"/>
        <v>20075683.616158944</v>
      </c>
      <c r="W68" s="239">
        <f t="shared" si="15"/>
        <v>21350429.375047684</v>
      </c>
      <c r="X68" s="239">
        <f t="shared" si="15"/>
        <v>22695286.150675304</v>
      </c>
      <c r="Y68" s="239">
        <f t="shared" si="15"/>
        <v>24114110.048962444</v>
      </c>
      <c r="Z68" s="239">
        <f t="shared" si="15"/>
        <v>25610969.261655375</v>
      </c>
      <c r="AA68" s="239">
        <f t="shared" si="15"/>
        <v>27190155.731046416</v>
      </c>
      <c r="AB68" s="239">
        <f t="shared" si="15"/>
        <v>28856197.456253968</v>
      </c>
      <c r="AC68" s="239">
        <f t="shared" si="15"/>
        <v>30613871.476347938</v>
      </c>
      <c r="AD68" s="239">
        <f t="shared" si="15"/>
        <v>32468217.567547075</v>
      </c>
      <c r="AE68" s="239">
        <f t="shared" si="15"/>
        <v>34424552.693762168</v>
      </c>
      <c r="AF68" s="239">
        <f t="shared" si="15"/>
        <v>36488486.251919076</v>
      </c>
      <c r="AG68" s="239">
        <f t="shared" si="15"/>
        <v>38665936.155774623</v>
      </c>
      <c r="AH68" s="239">
        <f t="shared" si="15"/>
        <v>40963145.804342225</v>
      </c>
      <c r="AI68" s="239">
        <f t="shared" si="15"/>
        <v>43386701.983581044</v>
      </c>
      <c r="AJ68" s="239">
        <f t="shared" si="15"/>
        <v>45943553.752678007</v>
      </c>
      <c r="AK68" s="239">
        <f t="shared" si="15"/>
        <v>48641032.369075291</v>
      </c>
      <c r="AL68" s="239">
        <f t="shared" si="15"/>
        <v>51486872.309374429</v>
      </c>
      <c r="AM68" s="239">
        <f t="shared" si="15"/>
        <v>54489233.446390025</v>
      </c>
      <c r="AN68" s="239">
        <f t="shared" si="15"/>
        <v>57656724.445941471</v>
      </c>
      <c r="AO68" s="239">
        <f t="shared" si="15"/>
        <v>60998427.45046825</v>
      </c>
      <c r="AP68" s="239">
        <f>AP66+AP67</f>
        <v>64523924.120243996</v>
      </c>
      <c r="AQ68" s="184">
        <v>25</v>
      </c>
      <c r="AR68" s="184">
        <v>30</v>
      </c>
      <c r="AS68" s="184">
        <v>40</v>
      </c>
    </row>
    <row r="69" spans="1:45" x14ac:dyDescent="0.2">
      <c r="A69" s="240" t="s">
        <v>282</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4.25" x14ac:dyDescent="0.2">
      <c r="A70" s="241" t="s">
        <v>287</v>
      </c>
      <c r="B70" s="239">
        <f t="shared" ref="B70:AO70" si="17">B68+B69</f>
        <v>0</v>
      </c>
      <c r="C70" s="239">
        <f t="shared" si="17"/>
        <v>-944755.181230627</v>
      </c>
      <c r="D70" s="239">
        <f t="shared" si="17"/>
        <v>2407832.6772093624</v>
      </c>
      <c r="E70" s="239">
        <f t="shared" si="17"/>
        <v>6226069.9311932493</v>
      </c>
      <c r="F70" s="239">
        <f t="shared" si="17"/>
        <v>6739086.9374088757</v>
      </c>
      <c r="G70" s="239">
        <f t="shared" si="17"/>
        <v>7280319.878966365</v>
      </c>
      <c r="H70" s="239">
        <f t="shared" si="17"/>
        <v>7851320.632309515</v>
      </c>
      <c r="I70" s="239">
        <f t="shared" si="17"/>
        <v>8453726.4270865377</v>
      </c>
      <c r="J70" s="239">
        <f t="shared" si="17"/>
        <v>9089264.5405762959</v>
      </c>
      <c r="K70" s="239">
        <f t="shared" si="17"/>
        <v>9759757.2503079921</v>
      </c>
      <c r="L70" s="239">
        <f t="shared" si="17"/>
        <v>10467127.059074929</v>
      </c>
      <c r="M70" s="239">
        <f t="shared" si="17"/>
        <v>11213402.20732405</v>
      </c>
      <c r="N70" s="239">
        <f t="shared" si="17"/>
        <v>12000722.488726871</v>
      </c>
      <c r="O70" s="239">
        <f t="shared" si="17"/>
        <v>12831345.385606848</v>
      </c>
      <c r="P70" s="239">
        <f t="shared" si="17"/>
        <v>13707652.541815225</v>
      </c>
      <c r="Q70" s="239">
        <f t="shared" si="17"/>
        <v>14632156.591615058</v>
      </c>
      <c r="R70" s="239">
        <f t="shared" si="17"/>
        <v>15607508.364153888</v>
      </c>
      <c r="S70" s="239">
        <f t="shared" si="17"/>
        <v>16636504.484182347</v>
      </c>
      <c r="T70" s="239">
        <f t="shared" si="17"/>
        <v>17722095.390812378</v>
      </c>
      <c r="U70" s="239">
        <f t="shared" si="17"/>
        <v>18867393.797307052</v>
      </c>
      <c r="V70" s="239">
        <f t="shared" si="17"/>
        <v>20075683.616158944</v>
      </c>
      <c r="W70" s="239">
        <f t="shared" si="17"/>
        <v>21350429.375047684</v>
      </c>
      <c r="X70" s="239">
        <f t="shared" si="17"/>
        <v>22695286.150675304</v>
      </c>
      <c r="Y70" s="239">
        <f t="shared" si="17"/>
        <v>24114110.048962444</v>
      </c>
      <c r="Z70" s="239">
        <f t="shared" si="17"/>
        <v>25610969.261655375</v>
      </c>
      <c r="AA70" s="239">
        <f t="shared" si="17"/>
        <v>27190155.731046416</v>
      </c>
      <c r="AB70" s="239">
        <f t="shared" si="17"/>
        <v>28856197.456253968</v>
      </c>
      <c r="AC70" s="239">
        <f t="shared" si="17"/>
        <v>30613871.476347938</v>
      </c>
      <c r="AD70" s="239">
        <f t="shared" si="17"/>
        <v>32468217.567547075</v>
      </c>
      <c r="AE70" s="239">
        <f t="shared" si="17"/>
        <v>34424552.693762168</v>
      </c>
      <c r="AF70" s="239">
        <f t="shared" si="17"/>
        <v>36488486.251919076</v>
      </c>
      <c r="AG70" s="239">
        <f t="shared" si="17"/>
        <v>38665936.155774623</v>
      </c>
      <c r="AH70" s="239">
        <f t="shared" si="17"/>
        <v>40963145.804342225</v>
      </c>
      <c r="AI70" s="239">
        <f t="shared" si="17"/>
        <v>43386701.983581044</v>
      </c>
      <c r="AJ70" s="239">
        <f t="shared" si="17"/>
        <v>45943553.752678007</v>
      </c>
      <c r="AK70" s="239">
        <f t="shared" si="17"/>
        <v>48641032.369075291</v>
      </c>
      <c r="AL70" s="239">
        <f t="shared" si="17"/>
        <v>51486872.309374429</v>
      </c>
      <c r="AM70" s="239">
        <f t="shared" si="17"/>
        <v>54489233.446390025</v>
      </c>
      <c r="AN70" s="239">
        <f t="shared" si="17"/>
        <v>57656724.445941471</v>
      </c>
      <c r="AO70" s="239">
        <f t="shared" si="17"/>
        <v>60998427.45046825</v>
      </c>
      <c r="AP70" s="239">
        <f>AP68+AP69</f>
        <v>64523924.120243996</v>
      </c>
    </row>
    <row r="71" spans="1:45" x14ac:dyDescent="0.2">
      <c r="A71" s="240" t="s">
        <v>281</v>
      </c>
      <c r="B71" s="232">
        <f t="shared" ref="B71:AP71" si="18">-B70*$B$36</f>
        <v>0</v>
      </c>
      <c r="C71" s="232">
        <f t="shared" si="18"/>
        <v>188951.03624612541</v>
      </c>
      <c r="D71" s="232">
        <f t="shared" si="18"/>
        <v>-481566.53544187249</v>
      </c>
      <c r="E71" s="232">
        <f t="shared" si="18"/>
        <v>-1245213.9862386498</v>
      </c>
      <c r="F71" s="232">
        <f t="shared" si="18"/>
        <v>-1347817.3874817751</v>
      </c>
      <c r="G71" s="232">
        <f t="shared" si="18"/>
        <v>-1456063.9757932732</v>
      </c>
      <c r="H71" s="232">
        <f t="shared" si="18"/>
        <v>-1570264.1264619031</v>
      </c>
      <c r="I71" s="232">
        <f t="shared" si="18"/>
        <v>-1690745.2854173076</v>
      </c>
      <c r="J71" s="232">
        <f t="shared" si="18"/>
        <v>-1817852.9081152594</v>
      </c>
      <c r="K71" s="232">
        <f t="shared" si="18"/>
        <v>-1951951.4500615986</v>
      </c>
      <c r="L71" s="232">
        <f t="shared" si="18"/>
        <v>-2093425.4118149858</v>
      </c>
      <c r="M71" s="232">
        <f t="shared" si="18"/>
        <v>-2242680.4414648102</v>
      </c>
      <c r="N71" s="232">
        <f t="shared" si="18"/>
        <v>-2400144.4977453742</v>
      </c>
      <c r="O71" s="232">
        <f t="shared" si="18"/>
        <v>-2566269.0771213695</v>
      </c>
      <c r="P71" s="232">
        <f t="shared" si="18"/>
        <v>-2741530.5083630453</v>
      </c>
      <c r="Q71" s="232">
        <f t="shared" si="18"/>
        <v>-2926431.318323012</v>
      </c>
      <c r="R71" s="232">
        <f t="shared" si="18"/>
        <v>-3121501.6728307777</v>
      </c>
      <c r="S71" s="232">
        <f t="shared" si="18"/>
        <v>-3327300.8968364694</v>
      </c>
      <c r="T71" s="232">
        <f t="shared" si="18"/>
        <v>-3544419.078162476</v>
      </c>
      <c r="U71" s="232">
        <f t="shared" si="18"/>
        <v>-3773478.7594614103</v>
      </c>
      <c r="V71" s="232">
        <f t="shared" si="18"/>
        <v>-4015136.7232317887</v>
      </c>
      <c r="W71" s="232">
        <f t="shared" si="18"/>
        <v>-4270085.8750095367</v>
      </c>
      <c r="X71" s="232">
        <f t="shared" si="18"/>
        <v>-4539057.2301350608</v>
      </c>
      <c r="Y71" s="232">
        <f t="shared" si="18"/>
        <v>-4822822.009792489</v>
      </c>
      <c r="Z71" s="232">
        <f t="shared" si="18"/>
        <v>-5122193.8523310758</v>
      </c>
      <c r="AA71" s="232">
        <f t="shared" si="18"/>
        <v>-5438031.1462092837</v>
      </c>
      <c r="AB71" s="232">
        <f t="shared" si="18"/>
        <v>-5771239.4912507944</v>
      </c>
      <c r="AC71" s="232">
        <f t="shared" si="18"/>
        <v>-6122774.295269588</v>
      </c>
      <c r="AD71" s="232">
        <f t="shared" si="18"/>
        <v>-6493643.5135094151</v>
      </c>
      <c r="AE71" s="232">
        <f t="shared" si="18"/>
        <v>-6884910.5387524338</v>
      </c>
      <c r="AF71" s="232">
        <f t="shared" si="18"/>
        <v>-7297697.2503838157</v>
      </c>
      <c r="AG71" s="232">
        <f t="shared" si="18"/>
        <v>-7733187.2311549252</v>
      </c>
      <c r="AH71" s="232">
        <f t="shared" si="18"/>
        <v>-8192629.1608684454</v>
      </c>
      <c r="AI71" s="232">
        <f t="shared" si="18"/>
        <v>-8677340.3967162091</v>
      </c>
      <c r="AJ71" s="232">
        <f t="shared" si="18"/>
        <v>-9188710.7505356018</v>
      </c>
      <c r="AK71" s="232">
        <f t="shared" si="18"/>
        <v>-9728206.4738150593</v>
      </c>
      <c r="AL71" s="232">
        <f t="shared" si="18"/>
        <v>-10297374.461874887</v>
      </c>
      <c r="AM71" s="232">
        <f t="shared" si="18"/>
        <v>-10897846.689278007</v>
      </c>
      <c r="AN71" s="232">
        <f t="shared" si="18"/>
        <v>-11531344.889188295</v>
      </c>
      <c r="AO71" s="232">
        <f t="shared" si="18"/>
        <v>-12199685.49009365</v>
      </c>
      <c r="AP71" s="232">
        <f t="shared" si="18"/>
        <v>-12904784.8240488</v>
      </c>
    </row>
    <row r="72" spans="1:45" ht="15" thickBot="1" x14ac:dyDescent="0.25">
      <c r="A72" s="245" t="s">
        <v>286</v>
      </c>
      <c r="B72" s="246">
        <f t="shared" ref="B72:AO72" si="19">B70+B71</f>
        <v>0</v>
      </c>
      <c r="C72" s="246">
        <f t="shared" si="19"/>
        <v>-755804.14498450165</v>
      </c>
      <c r="D72" s="246">
        <f t="shared" si="19"/>
        <v>1926266.14176749</v>
      </c>
      <c r="E72" s="246">
        <f t="shared" si="19"/>
        <v>4980855.9449545993</v>
      </c>
      <c r="F72" s="246">
        <f t="shared" si="19"/>
        <v>5391269.5499271005</v>
      </c>
      <c r="G72" s="246">
        <f t="shared" si="19"/>
        <v>5824255.9031730918</v>
      </c>
      <c r="H72" s="246">
        <f t="shared" si="19"/>
        <v>6281056.5058476124</v>
      </c>
      <c r="I72" s="246">
        <f t="shared" si="19"/>
        <v>6762981.1416692305</v>
      </c>
      <c r="J72" s="246">
        <f t="shared" si="19"/>
        <v>7271411.6324610366</v>
      </c>
      <c r="K72" s="246">
        <f t="shared" si="19"/>
        <v>7807805.8002463933</v>
      </c>
      <c r="L72" s="246">
        <f t="shared" si="19"/>
        <v>8373701.6472599432</v>
      </c>
      <c r="M72" s="246">
        <f t="shared" si="19"/>
        <v>8970721.7658592407</v>
      </c>
      <c r="N72" s="246">
        <f t="shared" si="19"/>
        <v>9600577.9909814969</v>
      </c>
      <c r="O72" s="246">
        <f t="shared" si="19"/>
        <v>10265076.308485478</v>
      </c>
      <c r="P72" s="246">
        <f t="shared" si="19"/>
        <v>10966122.033452179</v>
      </c>
      <c r="Q72" s="246">
        <f t="shared" si="19"/>
        <v>11705725.273292046</v>
      </c>
      <c r="R72" s="246">
        <f t="shared" si="19"/>
        <v>12486006.691323111</v>
      </c>
      <c r="S72" s="246">
        <f t="shared" si="19"/>
        <v>13309203.587345878</v>
      </c>
      <c r="T72" s="246">
        <f t="shared" si="19"/>
        <v>14177676.312649902</v>
      </c>
      <c r="U72" s="246">
        <f t="shared" si="19"/>
        <v>15093915.037845641</v>
      </c>
      <c r="V72" s="246">
        <f t="shared" si="19"/>
        <v>16060546.892927155</v>
      </c>
      <c r="W72" s="246">
        <f t="shared" si="19"/>
        <v>17080343.500038147</v>
      </c>
      <c r="X72" s="246">
        <f t="shared" si="19"/>
        <v>18156228.920540243</v>
      </c>
      <c r="Y72" s="246">
        <f t="shared" si="19"/>
        <v>19291288.039169956</v>
      </c>
      <c r="Z72" s="246">
        <f t="shared" si="19"/>
        <v>20488775.4093243</v>
      </c>
      <c r="AA72" s="246">
        <f t="shared" si="19"/>
        <v>21752124.584837131</v>
      </c>
      <c r="AB72" s="246">
        <f t="shared" si="19"/>
        <v>23084957.965003174</v>
      </c>
      <c r="AC72" s="246">
        <f t="shared" si="19"/>
        <v>24491097.181078352</v>
      </c>
      <c r="AD72" s="246">
        <f t="shared" si="19"/>
        <v>25974574.05403766</v>
      </c>
      <c r="AE72" s="246">
        <f t="shared" si="19"/>
        <v>27539642.155009735</v>
      </c>
      <c r="AF72" s="246">
        <f t="shared" si="19"/>
        <v>29190789.001535259</v>
      </c>
      <c r="AG72" s="246">
        <f t="shared" si="19"/>
        <v>30932748.924619697</v>
      </c>
      <c r="AH72" s="246">
        <f t="shared" si="19"/>
        <v>32770516.643473782</v>
      </c>
      <c r="AI72" s="246">
        <f t="shared" si="19"/>
        <v>34709361.586864837</v>
      </c>
      <c r="AJ72" s="246">
        <f t="shared" si="19"/>
        <v>36754843.002142407</v>
      </c>
      <c r="AK72" s="246">
        <f t="shared" si="19"/>
        <v>38912825.89526023</v>
      </c>
      <c r="AL72" s="246">
        <f t="shared" si="19"/>
        <v>41189497.847499542</v>
      </c>
      <c r="AM72" s="246">
        <f t="shared" si="19"/>
        <v>43591386.757112019</v>
      </c>
      <c r="AN72" s="246">
        <f t="shared" si="19"/>
        <v>46125379.556753173</v>
      </c>
      <c r="AO72" s="246">
        <f t="shared" si="19"/>
        <v>48798741.960374601</v>
      </c>
      <c r="AP72" s="246">
        <f>AP70+AP71</f>
        <v>51619139.296195194</v>
      </c>
    </row>
    <row r="73" spans="1:45" s="248" customFormat="1" ht="16.5" thickBot="1" x14ac:dyDescent="0.25">
      <c r="A73" s="235"/>
      <c r="B73" s="247">
        <f>G141</f>
        <v>5.5</v>
      </c>
      <c r="C73" s="247">
        <f t="shared" ref="C73:AP73" si="20">H141</f>
        <v>6.5</v>
      </c>
      <c r="D73" s="247">
        <f t="shared" si="20"/>
        <v>7.5</v>
      </c>
      <c r="E73" s="247">
        <f t="shared" si="20"/>
        <v>8.5</v>
      </c>
      <c r="F73" s="247">
        <f t="shared" si="20"/>
        <v>9.5</v>
      </c>
      <c r="G73" s="247">
        <f t="shared" si="20"/>
        <v>10.5</v>
      </c>
      <c r="H73" s="247">
        <f t="shared" si="20"/>
        <v>11.5</v>
      </c>
      <c r="I73" s="247">
        <f t="shared" si="20"/>
        <v>12.5</v>
      </c>
      <c r="J73" s="247">
        <f t="shared" si="20"/>
        <v>13.5</v>
      </c>
      <c r="K73" s="247">
        <f t="shared" si="20"/>
        <v>14.5</v>
      </c>
      <c r="L73" s="247">
        <f t="shared" si="20"/>
        <v>15.5</v>
      </c>
      <c r="M73" s="247">
        <f t="shared" si="20"/>
        <v>16.5</v>
      </c>
      <c r="N73" s="247">
        <f t="shared" si="20"/>
        <v>17.5</v>
      </c>
      <c r="O73" s="247">
        <f t="shared" si="20"/>
        <v>18.5</v>
      </c>
      <c r="P73" s="247">
        <f t="shared" si="20"/>
        <v>19.5</v>
      </c>
      <c r="Q73" s="247">
        <f t="shared" si="20"/>
        <v>20.5</v>
      </c>
      <c r="R73" s="247">
        <f t="shared" si="20"/>
        <v>21.5</v>
      </c>
      <c r="S73" s="247">
        <f t="shared" si="20"/>
        <v>22.5</v>
      </c>
      <c r="T73" s="247">
        <f t="shared" si="20"/>
        <v>23.5</v>
      </c>
      <c r="U73" s="247">
        <f t="shared" si="20"/>
        <v>24.5</v>
      </c>
      <c r="V73" s="247">
        <f t="shared" si="20"/>
        <v>25.5</v>
      </c>
      <c r="W73" s="247">
        <f t="shared" si="20"/>
        <v>26.5</v>
      </c>
      <c r="X73" s="247">
        <f t="shared" si="20"/>
        <v>27.5</v>
      </c>
      <c r="Y73" s="247">
        <f t="shared" si="20"/>
        <v>28.5</v>
      </c>
      <c r="Z73" s="247">
        <f t="shared" si="20"/>
        <v>29.5</v>
      </c>
      <c r="AA73" s="247">
        <f t="shared" si="20"/>
        <v>30.5</v>
      </c>
      <c r="AB73" s="247">
        <f t="shared" si="20"/>
        <v>31.5</v>
      </c>
      <c r="AC73" s="247">
        <f t="shared" si="20"/>
        <v>32.5</v>
      </c>
      <c r="AD73" s="247">
        <f t="shared" si="20"/>
        <v>33.5</v>
      </c>
      <c r="AE73" s="247">
        <f t="shared" si="20"/>
        <v>34.5</v>
      </c>
      <c r="AF73" s="247">
        <f t="shared" si="20"/>
        <v>35.5</v>
      </c>
      <c r="AG73" s="247">
        <f t="shared" si="20"/>
        <v>36.5</v>
      </c>
      <c r="AH73" s="247">
        <f t="shared" si="20"/>
        <v>37.5</v>
      </c>
      <c r="AI73" s="247">
        <f t="shared" si="20"/>
        <v>38.5</v>
      </c>
      <c r="AJ73" s="247">
        <f t="shared" si="20"/>
        <v>39.5</v>
      </c>
      <c r="AK73" s="247">
        <f t="shared" si="20"/>
        <v>40.5</v>
      </c>
      <c r="AL73" s="247">
        <f t="shared" si="20"/>
        <v>41.5</v>
      </c>
      <c r="AM73" s="247">
        <f t="shared" si="20"/>
        <v>42.5</v>
      </c>
      <c r="AN73" s="247">
        <f t="shared" si="20"/>
        <v>43.5</v>
      </c>
      <c r="AO73" s="247">
        <f t="shared" si="20"/>
        <v>44.5</v>
      </c>
      <c r="AP73" s="247">
        <f t="shared" si="20"/>
        <v>45.5</v>
      </c>
      <c r="AQ73" s="184"/>
      <c r="AR73" s="184"/>
      <c r="AS73" s="184"/>
    </row>
    <row r="74" spans="1:45" x14ac:dyDescent="0.2">
      <c r="A74" s="229" t="s">
        <v>285</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8" t="s">
        <v>284</v>
      </c>
      <c r="B75" s="239">
        <f t="shared" ref="B75:AO75" si="22">B68</f>
        <v>0</v>
      </c>
      <c r="C75" s="239">
        <f t="shared" si="22"/>
        <v>-944755.181230627</v>
      </c>
      <c r="D75" s="239">
        <f>D68</f>
        <v>2407832.6772093624</v>
      </c>
      <c r="E75" s="239">
        <f t="shared" si="22"/>
        <v>6226069.9311932493</v>
      </c>
      <c r="F75" s="239">
        <f t="shared" si="22"/>
        <v>6739086.9374088757</v>
      </c>
      <c r="G75" s="239">
        <f t="shared" si="22"/>
        <v>7280319.878966365</v>
      </c>
      <c r="H75" s="239">
        <f t="shared" si="22"/>
        <v>7851320.632309515</v>
      </c>
      <c r="I75" s="239">
        <f t="shared" si="22"/>
        <v>8453726.4270865377</v>
      </c>
      <c r="J75" s="239">
        <f t="shared" si="22"/>
        <v>9089264.5405762959</v>
      </c>
      <c r="K75" s="239">
        <f t="shared" si="22"/>
        <v>9759757.2503079921</v>
      </c>
      <c r="L75" s="239">
        <f t="shared" si="22"/>
        <v>10467127.059074929</v>
      </c>
      <c r="M75" s="239">
        <f t="shared" si="22"/>
        <v>11213402.20732405</v>
      </c>
      <c r="N75" s="239">
        <f t="shared" si="22"/>
        <v>12000722.488726871</v>
      </c>
      <c r="O75" s="239">
        <f t="shared" si="22"/>
        <v>12831345.385606848</v>
      </c>
      <c r="P75" s="239">
        <f t="shared" si="22"/>
        <v>13707652.541815225</v>
      </c>
      <c r="Q75" s="239">
        <f t="shared" si="22"/>
        <v>14632156.591615058</v>
      </c>
      <c r="R75" s="239">
        <f t="shared" si="22"/>
        <v>15607508.364153888</v>
      </c>
      <c r="S75" s="239">
        <f t="shared" si="22"/>
        <v>16636504.484182347</v>
      </c>
      <c r="T75" s="239">
        <f t="shared" si="22"/>
        <v>17722095.390812378</v>
      </c>
      <c r="U75" s="239">
        <f t="shared" si="22"/>
        <v>18867393.797307052</v>
      </c>
      <c r="V75" s="239">
        <f t="shared" si="22"/>
        <v>20075683.616158944</v>
      </c>
      <c r="W75" s="239">
        <f t="shared" si="22"/>
        <v>21350429.375047684</v>
      </c>
      <c r="X75" s="239">
        <f t="shared" si="22"/>
        <v>22695286.150675304</v>
      </c>
      <c r="Y75" s="239">
        <f t="shared" si="22"/>
        <v>24114110.048962444</v>
      </c>
      <c r="Z75" s="239">
        <f t="shared" si="22"/>
        <v>25610969.261655375</v>
      </c>
      <c r="AA75" s="239">
        <f t="shared" si="22"/>
        <v>27190155.731046416</v>
      </c>
      <c r="AB75" s="239">
        <f t="shared" si="22"/>
        <v>28856197.456253968</v>
      </c>
      <c r="AC75" s="239">
        <f t="shared" si="22"/>
        <v>30613871.476347938</v>
      </c>
      <c r="AD75" s="239">
        <f t="shared" si="22"/>
        <v>32468217.567547075</v>
      </c>
      <c r="AE75" s="239">
        <f t="shared" si="22"/>
        <v>34424552.693762168</v>
      </c>
      <c r="AF75" s="239">
        <f t="shared" si="22"/>
        <v>36488486.251919076</v>
      </c>
      <c r="AG75" s="239">
        <f t="shared" si="22"/>
        <v>38665936.155774623</v>
      </c>
      <c r="AH75" s="239">
        <f t="shared" si="22"/>
        <v>40963145.804342225</v>
      </c>
      <c r="AI75" s="239">
        <f t="shared" si="22"/>
        <v>43386701.983581044</v>
      </c>
      <c r="AJ75" s="239">
        <f t="shared" si="22"/>
        <v>45943553.752678007</v>
      </c>
      <c r="AK75" s="239">
        <f t="shared" si="22"/>
        <v>48641032.369075291</v>
      </c>
      <c r="AL75" s="239">
        <f t="shared" si="22"/>
        <v>51486872.309374429</v>
      </c>
      <c r="AM75" s="239">
        <f t="shared" si="22"/>
        <v>54489233.446390025</v>
      </c>
      <c r="AN75" s="239">
        <f t="shared" si="22"/>
        <v>57656724.445941471</v>
      </c>
      <c r="AO75" s="239">
        <f t="shared" si="22"/>
        <v>60998427.45046825</v>
      </c>
      <c r="AP75" s="239">
        <f>AP68</f>
        <v>64523924.120243996</v>
      </c>
    </row>
    <row r="76" spans="1:45" x14ac:dyDescent="0.2">
      <c r="A76" s="240" t="s">
        <v>283</v>
      </c>
      <c r="B76" s="232">
        <f t="shared" ref="B76:AO76" si="23">-B67</f>
        <v>0</v>
      </c>
      <c r="C76" s="232">
        <f>-C67</f>
        <v>3101512</v>
      </c>
      <c r="D76" s="232">
        <f t="shared" si="23"/>
        <v>3101512</v>
      </c>
      <c r="E76" s="232">
        <f t="shared" si="23"/>
        <v>3101512</v>
      </c>
      <c r="F76" s="232">
        <f>-C67</f>
        <v>3101512</v>
      </c>
      <c r="G76" s="232">
        <f t="shared" si="23"/>
        <v>3101512</v>
      </c>
      <c r="H76" s="232">
        <f t="shared" si="23"/>
        <v>3101512</v>
      </c>
      <c r="I76" s="232">
        <f t="shared" si="23"/>
        <v>3101512</v>
      </c>
      <c r="J76" s="232">
        <f t="shared" si="23"/>
        <v>3101512</v>
      </c>
      <c r="K76" s="232">
        <f t="shared" si="23"/>
        <v>3101512</v>
      </c>
      <c r="L76" s="232">
        <f>-L67</f>
        <v>3101512</v>
      </c>
      <c r="M76" s="232">
        <f>-M67</f>
        <v>3101512</v>
      </c>
      <c r="N76" s="232">
        <f t="shared" si="23"/>
        <v>3101512</v>
      </c>
      <c r="O76" s="232">
        <f t="shared" si="23"/>
        <v>3101512</v>
      </c>
      <c r="P76" s="232">
        <f t="shared" si="23"/>
        <v>3101512</v>
      </c>
      <c r="Q76" s="232">
        <f t="shared" si="23"/>
        <v>3101512</v>
      </c>
      <c r="R76" s="232">
        <f t="shared" si="23"/>
        <v>3101512</v>
      </c>
      <c r="S76" s="232">
        <f t="shared" si="23"/>
        <v>3101512</v>
      </c>
      <c r="T76" s="232">
        <f t="shared" si="23"/>
        <v>3101512</v>
      </c>
      <c r="U76" s="232">
        <f t="shared" si="23"/>
        <v>3101512</v>
      </c>
      <c r="V76" s="232">
        <f t="shared" si="23"/>
        <v>3101512</v>
      </c>
      <c r="W76" s="232">
        <f t="shared" si="23"/>
        <v>3101512</v>
      </c>
      <c r="X76" s="232">
        <f t="shared" si="23"/>
        <v>3101512</v>
      </c>
      <c r="Y76" s="232">
        <f t="shared" si="23"/>
        <v>3101512</v>
      </c>
      <c r="Z76" s="232">
        <f t="shared" si="23"/>
        <v>3101512</v>
      </c>
      <c r="AA76" s="232">
        <f t="shared" si="23"/>
        <v>3101512</v>
      </c>
      <c r="AB76" s="232">
        <f t="shared" si="23"/>
        <v>3101512</v>
      </c>
      <c r="AC76" s="232">
        <f t="shared" si="23"/>
        <v>3101512</v>
      </c>
      <c r="AD76" s="232">
        <f t="shared" si="23"/>
        <v>3101512</v>
      </c>
      <c r="AE76" s="232">
        <f t="shared" si="23"/>
        <v>3101512</v>
      </c>
      <c r="AF76" s="232">
        <f t="shared" si="23"/>
        <v>3101512</v>
      </c>
      <c r="AG76" s="232">
        <f t="shared" si="23"/>
        <v>3101512</v>
      </c>
      <c r="AH76" s="232">
        <f t="shared" si="23"/>
        <v>3101512</v>
      </c>
      <c r="AI76" s="232">
        <f t="shared" si="23"/>
        <v>3101512</v>
      </c>
      <c r="AJ76" s="232">
        <f t="shared" si="23"/>
        <v>3101512</v>
      </c>
      <c r="AK76" s="232">
        <f t="shared" si="23"/>
        <v>3101512</v>
      </c>
      <c r="AL76" s="232">
        <f t="shared" si="23"/>
        <v>3101512</v>
      </c>
      <c r="AM76" s="232">
        <f t="shared" si="23"/>
        <v>3101512</v>
      </c>
      <c r="AN76" s="232">
        <f t="shared" si="23"/>
        <v>3101512</v>
      </c>
      <c r="AO76" s="232">
        <f t="shared" si="23"/>
        <v>3101512</v>
      </c>
      <c r="AP76" s="232">
        <f>-AP67</f>
        <v>3101512</v>
      </c>
    </row>
    <row r="77" spans="1:45" x14ac:dyDescent="0.2">
      <c r="A77" s="240" t="s">
        <v>282</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
      <c r="A78" s="240" t="s">
        <v>281</v>
      </c>
      <c r="B78" s="232">
        <f>IF(SUM($B$71:B71)+SUM($A$78:A78)&gt;0,0,SUM($B$71:B71)-SUM($A$78:A78))</f>
        <v>0</v>
      </c>
      <c r="C78" s="232">
        <f>IF(SUM($B$71:C71)+SUM($A$78:B78)&gt;0,0,SUM($B$71:C71)-SUM($A$78:B78))</f>
        <v>0</v>
      </c>
      <c r="D78" s="232">
        <f>IF(SUM($B$71:D71)+SUM($A$78:C78)&gt;0,0,SUM($B$71:D71)-SUM($A$78:C78))</f>
        <v>-292615.49919574708</v>
      </c>
      <c r="E78" s="232">
        <f>IF(SUM($B$71:E71)+SUM($A$78:D78)&gt;0,0,SUM($B$71:E71)-SUM($A$78:D78))</f>
        <v>-1245213.9862386498</v>
      </c>
      <c r="F78" s="232">
        <f>IF(SUM($B$71:F71)+SUM($A$78:E78)&gt;0,0,SUM($B$71:F71)-SUM($A$78:E78))</f>
        <v>-1347817.3874817754</v>
      </c>
      <c r="G78" s="232">
        <f>IF(SUM($B$71:G71)+SUM($A$78:F78)&gt;0,0,SUM($B$71:G71)-SUM($A$78:F78))</f>
        <v>-1456063.9757932732</v>
      </c>
      <c r="H78" s="232">
        <f>IF(SUM($B$71:H71)+SUM($A$78:G78)&gt;0,0,SUM($B$71:H71)-SUM($A$78:G78))</f>
        <v>-1570264.1264619026</v>
      </c>
      <c r="I78" s="232">
        <f>IF(SUM($B$71:I71)+SUM($A$78:H78)&gt;0,0,SUM($B$71:I71)-SUM($A$78:H78))</f>
        <v>-1690745.2854173072</v>
      </c>
      <c r="J78" s="232">
        <f>IF(SUM($B$71:J71)+SUM($A$78:I78)&gt;0,0,SUM($B$71:J71)-SUM($A$78:I78))</f>
        <v>-1817852.9081152584</v>
      </c>
      <c r="K78" s="232">
        <f>IF(SUM($B$71:K71)+SUM($A$78:J78)&gt;0,0,SUM($B$71:K71)-SUM($A$78:J78))</f>
        <v>-1951951.4500615988</v>
      </c>
      <c r="L78" s="232">
        <f>IF(SUM($B$71:L71)+SUM($A$78:K78)&gt;0,0,SUM($B$71:L71)-SUM($A$78:K78))</f>
        <v>-2093425.4118149858</v>
      </c>
      <c r="M78" s="232">
        <f>IF(SUM($B$71:M71)+SUM($A$78:L78)&gt;0,0,SUM($B$71:M71)-SUM($A$78:L78))</f>
        <v>-2242680.4414648097</v>
      </c>
      <c r="N78" s="232">
        <f>IF(SUM($B$71:N71)+SUM($A$78:M78)&gt;0,0,SUM($B$71:N71)-SUM($A$78:M78))</f>
        <v>-2400144.4977453742</v>
      </c>
      <c r="O78" s="232">
        <f>IF(SUM($B$71:O71)+SUM($A$78:N78)&gt;0,0,SUM($B$71:O71)-SUM($A$78:N78))</f>
        <v>-2566269.0771213695</v>
      </c>
      <c r="P78" s="232">
        <f>IF(SUM($B$71:P71)+SUM($A$78:O78)&gt;0,0,SUM($B$71:P71)-SUM($A$78:O78))</f>
        <v>-2741530.5083630458</v>
      </c>
      <c r="Q78" s="232">
        <f>IF(SUM($B$71:Q71)+SUM($A$78:P78)&gt;0,0,SUM($B$71:Q71)-SUM($A$78:P78))</f>
        <v>-2926431.3183230124</v>
      </c>
      <c r="R78" s="232">
        <f>IF(SUM($B$71:R71)+SUM($A$78:Q78)&gt;0,0,SUM($B$71:R71)-SUM($A$78:Q78))</f>
        <v>-3121501.6728307791</v>
      </c>
      <c r="S78" s="232">
        <f>IF(SUM($B$71:S71)+SUM($A$78:R78)&gt;0,0,SUM($B$71:S71)-SUM($A$78:R78))</f>
        <v>-3327300.8968364708</v>
      </c>
      <c r="T78" s="232">
        <f>IF(SUM($B$71:T71)+SUM($A$78:S78)&gt;0,0,SUM($B$71:T71)-SUM($A$78:S78))</f>
        <v>-3544419.0781624727</v>
      </c>
      <c r="U78" s="232">
        <f>IF(SUM($B$71:U71)+SUM($A$78:T78)&gt;0,0,SUM($B$71:U71)-SUM($A$78:T78))</f>
        <v>-3773478.7594614103</v>
      </c>
      <c r="V78" s="232">
        <f>IF(SUM($B$71:V71)+SUM($A$78:U78)&gt;0,0,SUM($B$71:V71)-SUM($A$78:U78))</f>
        <v>-4015136.7232317924</v>
      </c>
      <c r="W78" s="232">
        <f>IF(SUM($B$71:W71)+SUM($A$78:V78)&gt;0,0,SUM($B$71:W71)-SUM($A$78:V78))</f>
        <v>-4270085.8750095367</v>
      </c>
      <c r="X78" s="232">
        <f>IF(SUM($B$71:X71)+SUM($A$78:W78)&gt;0,0,SUM($B$71:X71)-SUM($A$78:W78))</f>
        <v>-4539057.2301350608</v>
      </c>
      <c r="Y78" s="232">
        <f>IF(SUM($B$71:Y71)+SUM($A$78:X78)&gt;0,0,SUM($B$71:Y71)-SUM($A$78:X78))</f>
        <v>-4822822.0097924918</v>
      </c>
      <c r="Z78" s="232">
        <f>IF(SUM($B$71:Z71)+SUM($A$78:Y78)&gt;0,0,SUM($B$71:Z71)-SUM($A$78:Y78))</f>
        <v>-5122193.8523310795</v>
      </c>
      <c r="AA78" s="232">
        <f>IF(SUM($B$71:AA71)+SUM($A$78:Z78)&gt;0,0,SUM($B$71:AA71)-SUM($A$78:Z78))</f>
        <v>-5438031.1462092847</v>
      </c>
      <c r="AB78" s="232">
        <f>IF(SUM($B$71:AB71)+SUM($A$78:AA78)&gt;0,0,SUM($B$71:AB71)-SUM($A$78:AA78))</f>
        <v>-5771239.4912507981</v>
      </c>
      <c r="AC78" s="232">
        <f>IF(SUM($B$71:AC71)+SUM($A$78:AB78)&gt;0,0,SUM($B$71:AC71)-SUM($A$78:AB78))</f>
        <v>-6122774.2952695936</v>
      </c>
      <c r="AD78" s="232">
        <f>IF(SUM($B$71:AD71)+SUM($A$78:AC78)&gt;0,0,SUM($B$71:AD71)-SUM($A$78:AC78))</f>
        <v>-6493643.5135094076</v>
      </c>
      <c r="AE78" s="232">
        <f>IF(SUM($B$71:AE71)+SUM($A$78:AD78)&gt;0,0,SUM($B$71:AE71)-SUM($A$78:AD78))</f>
        <v>-6884910.5387524366</v>
      </c>
      <c r="AF78" s="232">
        <f>IF(SUM($B$71:AF71)+SUM($A$78:AE78)&gt;0,0,SUM($B$71:AF71)-SUM($A$78:AE78))</f>
        <v>-7297697.2503838092</v>
      </c>
      <c r="AG78" s="232">
        <f>IF(SUM($B$71:AG71)+SUM($A$78:AF78)&gt;0,0,SUM($B$71:AG71)-SUM($A$78:AF78))</f>
        <v>-7733187.2311549187</v>
      </c>
      <c r="AH78" s="232">
        <f>IF(SUM($B$71:AH71)+SUM($A$78:AG78)&gt;0,0,SUM($B$71:AH71)-SUM($A$78:AG78))</f>
        <v>-8192629.160868451</v>
      </c>
      <c r="AI78" s="232">
        <f>IF(SUM($B$71:AI71)+SUM($A$78:AH78)&gt;0,0,SUM($B$71:AI71)-SUM($A$78:AH78))</f>
        <v>-8677340.3967162073</v>
      </c>
      <c r="AJ78" s="232">
        <f>IF(SUM($B$71:AJ71)+SUM($A$78:AI78)&gt;0,0,SUM($B$71:AJ71)-SUM($A$78:AI78))</f>
        <v>-9188710.7505356073</v>
      </c>
      <c r="AK78" s="232">
        <f>IF(SUM($B$71:AK71)+SUM($A$78:AJ78)&gt;0,0,SUM($B$71:AK71)-SUM($A$78:AJ78))</f>
        <v>-9728206.4738150537</v>
      </c>
      <c r="AL78" s="232">
        <f>IF(SUM($B$71:AL71)+SUM($A$78:AK78)&gt;0,0,SUM($B$71:AL71)-SUM($A$78:AK78))</f>
        <v>-10297374.461874902</v>
      </c>
      <c r="AM78" s="232">
        <f>IF(SUM($B$71:AM71)+SUM($A$78:AL78)&gt;0,0,SUM($B$71:AM71)-SUM($A$78:AL78))</f>
        <v>-10897846.689278007</v>
      </c>
      <c r="AN78" s="232">
        <f>IF(SUM($B$71:AN71)+SUM($A$78:AM78)&gt;0,0,SUM($B$71:AN71)-SUM($A$78:AM78))</f>
        <v>-11531344.88918829</v>
      </c>
      <c r="AO78" s="232">
        <f>IF(SUM($B$71:AO71)+SUM($A$78:AN78)&gt;0,0,SUM($B$71:AO71)-SUM($A$78:AN78))</f>
        <v>-12199685.490093648</v>
      </c>
      <c r="AP78" s="232">
        <f>IF(SUM($B$71:AP71)+SUM($A$78:AO78)&gt;0,0,SUM($B$71:AP71)-SUM($A$78:AO78))</f>
        <v>-12904784.824048787</v>
      </c>
    </row>
    <row r="79" spans="1:45" x14ac:dyDescent="0.2">
      <c r="A79" s="240" t="s">
        <v>280</v>
      </c>
      <c r="B79" s="232">
        <f>IF(((SUM($B$59:B59)+SUM($B$61:B64))+SUM($B$81:B81))&lt;0,((SUM($B$59:B59)+SUM($B$61:B64))+SUM($B$81:B81))*0.18-SUM($A$79:A79),IF(SUM(A$79:$B79)&lt;0,0-SUM(A$79:$B79),0))</f>
        <v>-11827800</v>
      </c>
      <c r="C79" s="232">
        <f>IF(((SUM($B$59:C59)+SUM($B$61:C64))+SUM($B$81:C81))&lt;0,((SUM($B$59:C59)+SUM($B$61:C64))+SUM($B$81:C81))*0.18-SUM($A$79:B79),IF(SUM($B$79:B79)&lt;0,0-SUM($B$79:B79),0))</f>
        <v>388216.22737848759</v>
      </c>
      <c r="D79" s="232">
        <f>IF(((SUM($B$59:D59)+SUM($B$61:D64))+SUM($B$81:D81))&lt;0,((SUM($B$59:D59)+SUM($B$61:D64))+SUM($B$81:D81))*0.18-SUM($A$79:C79),IF(SUM($B$79:C79)&lt;0,0-SUM($B$79:C79),0))</f>
        <v>991682.04189768434</v>
      </c>
      <c r="E79" s="232">
        <f>IF(((SUM($B$59:E59)+SUM($B$61:E64))+SUM($B$81:E81))&lt;0,((SUM($B$59:E59)+SUM($B$61:E64))+SUM($B$81:E81))*0.18-SUM($A$79:D79),IF(SUM($B$79:D79)&lt;0,0-SUM($B$79:D79),0))</f>
        <v>1678964.747614786</v>
      </c>
      <c r="F79" s="232">
        <f>IF(((SUM($B$59:F59)+SUM($B$61:F64))+SUM($B$81:F81))&lt;0,((SUM($B$59:F59)+SUM($B$61:F64))+SUM($B$81:F81))*0.18-SUM($A$79:E79),IF(SUM($B$79:E79)&lt;0,0-SUM($B$79:E79),0))</f>
        <v>1771307.8087335974</v>
      </c>
      <c r="G79" s="232">
        <f>IF(((SUM($B$59:G59)+SUM($B$61:G64))+SUM($B$81:G81))&lt;0,((SUM($B$59:G59)+SUM($B$61:G64))+SUM($B$81:G81))*0.18-SUM($A$79:F79),IF(SUM($B$79:F79)&lt;0,0-SUM($B$79:F79),0))</f>
        <v>1868729.7382139461</v>
      </c>
      <c r="H79" s="232">
        <f>IF(((SUM($B$59:H59)+SUM($B$61:H64))+SUM($B$81:H81))&lt;0,((SUM($B$59:H59)+SUM($B$61:H64))+SUM($B$81:H81))*0.18-SUM($A$79:G79),IF(SUM($B$79:G79)&lt;0,0-SUM($B$79:G79),0))</f>
        <v>1971509.8738157121</v>
      </c>
      <c r="I79" s="232">
        <f>IF(((SUM($B$59:I59)+SUM($B$61:I64))+SUM($B$81:I81))&lt;0,((SUM($B$59:I59)+SUM($B$61:I64))+SUM($B$81:I81))*0.18-SUM($A$79:H79),IF(SUM($B$79:H79)&lt;0,0-SUM($B$79:H79),0))</f>
        <v>2079942.9168755759</v>
      </c>
      <c r="J79" s="232">
        <f>IF(((SUM($B$59:J59)+SUM($B$61:J64))+SUM($B$81:J81))&lt;0,((SUM($B$59:J59)+SUM($B$61:J64))+SUM($B$81:J81))*0.18-SUM($A$79:I79),IF(SUM($B$79:I79)&lt;0,0-SUM($B$79:I79),0))</f>
        <v>1077446.6454702106</v>
      </c>
      <c r="K79" s="232">
        <f>IF(((SUM($B$59:K59)+SUM($B$61:K64))+SUM($B$81:K81))&lt;0,((SUM($B$59:K59)+SUM($B$61:K64))+SUM($B$81:K81))*0.18-SUM($A$79:J79),IF(SUM($B$79:J79)&lt;0,0-SUM($B$79:J79),0))</f>
        <v>0</v>
      </c>
      <c r="L79" s="232">
        <f>IF(((SUM($B$59:L59)+SUM($B$61:L64))+SUM($B$81:L81))&lt;0,((SUM($B$59:L59)+SUM($B$61:L64))+SUM($B$81:L81))*0.18-SUM($A$79:K79),IF(SUM($B$79:K79)&lt;0,0-SUM($B$79:K79),0))</f>
        <v>0</v>
      </c>
      <c r="M79" s="232">
        <f>IF(((SUM($B$59:M59)+SUM($B$61:M64))+SUM($B$81:M81))&lt;0,((SUM($B$59:M59)+SUM($B$61:M64))+SUM($B$81:M81))*0.18-SUM($A$79:L79),IF(SUM($B$79:L79)&lt;0,0-SUM($B$79:L79),0))</f>
        <v>0</v>
      </c>
      <c r="N79" s="232">
        <f>IF(((SUM($B$59:N59)+SUM($B$61:N64))+SUM($B$81:N81))&lt;0,((SUM($B$59:N59)+SUM($B$61:N64))+SUM($B$81:N81))*0.18-SUM($A$79:M79),IF(SUM($B$79:M79)&lt;0,0-SUM($B$79:M79),0))</f>
        <v>0</v>
      </c>
      <c r="O79" s="232">
        <f>IF(((SUM($B$59:O59)+SUM($B$61:O64))+SUM($B$81:O81))&lt;0,((SUM($B$59:O59)+SUM($B$61:O64))+SUM($B$81:O81))*0.18-SUM($A$79:N79),IF(SUM($B$79:N79)&lt;0,0-SUM($B$79:N79),0))</f>
        <v>0</v>
      </c>
      <c r="P79" s="232">
        <f>IF(((SUM($B$59:P59)+SUM($B$61:P64))+SUM($B$81:P81))&lt;0,((SUM($B$59:P59)+SUM($B$61:P64))+SUM($B$81:P81))*0.18-SUM($A$79:O79),IF(SUM($B$79:O79)&lt;0,0-SUM($B$79:O79),0))</f>
        <v>0</v>
      </c>
      <c r="Q79" s="232">
        <f>IF(((SUM($B$59:Q59)+SUM($B$61:Q64))+SUM($B$81:Q81))&lt;0,((SUM($B$59:Q59)+SUM($B$61:Q64))+SUM($B$81:Q81))*0.18-SUM($A$79:P79),IF(SUM($B$79:P79)&lt;0,0-SUM($B$79:P79),0))</f>
        <v>0</v>
      </c>
      <c r="R79" s="232">
        <f>IF(((SUM($B$59:R59)+SUM($B$61:R64))+SUM($B$81:R81))&lt;0,((SUM($B$59:R59)+SUM($B$61:R64))+SUM($B$81:R81))*0.18-SUM($A$79:Q79),IF(SUM($B$79:Q79)&lt;0,0-SUM($B$79:Q79),0))</f>
        <v>0</v>
      </c>
      <c r="S79" s="232">
        <f>IF(((SUM($B$59:S59)+SUM($B$61:S64))+SUM($B$81:S81))&lt;0,((SUM($B$59:S59)+SUM($B$61:S64))+SUM($B$81:S81))*0.18-SUM($A$79:R79),IF(SUM($B$79:R79)&lt;0,0-SUM($B$79:R79),0))</f>
        <v>0</v>
      </c>
      <c r="T79" s="232">
        <f>IF(((SUM($B$59:T59)+SUM($B$61:T64))+SUM($B$81:T81))&lt;0,((SUM($B$59:T59)+SUM($B$61:T64))+SUM($B$81:T81))*0.18-SUM($A$79:S79),IF(SUM($B$79:S79)&lt;0,0-SUM($B$79:S79),0))</f>
        <v>0</v>
      </c>
      <c r="U79" s="232">
        <f>IF(((SUM($B$59:U59)+SUM($B$61:U64))+SUM($B$81:U81))&lt;0,((SUM($B$59:U59)+SUM($B$61:U64))+SUM($B$81:U81))*0.18-SUM($A$79:T79),IF(SUM($B$79:T79)&lt;0,0-SUM($B$79:T79),0))</f>
        <v>0</v>
      </c>
      <c r="V79" s="232">
        <f>IF(((SUM($B$59:V59)+SUM($B$61:V64))+SUM($B$81:V81))&lt;0,((SUM($B$59:V59)+SUM($B$61:V64))+SUM($B$81:V81))*0.18-SUM($A$79:U79),IF(SUM($B$79:U79)&lt;0,0-SUM($B$79:U79),0))</f>
        <v>0</v>
      </c>
      <c r="W79" s="232">
        <f>IF(((SUM($B$59:W59)+SUM($B$61:W64))+SUM($B$81:W81))&lt;0,((SUM($B$59:W59)+SUM($B$61:W64))+SUM($B$81:W81))*0.18-SUM($A$79:V79),IF(SUM($B$79:V79)&lt;0,0-SUM($B$79:V79),0))</f>
        <v>0</v>
      </c>
      <c r="X79" s="232">
        <f>IF(((SUM($B$59:X59)+SUM($B$61:X64))+SUM($B$81:X81))&lt;0,((SUM($B$59:X59)+SUM($B$61:X64))+SUM($B$81:X81))*0.18-SUM($A$79:W79),IF(SUM($B$79:W79)&lt;0,0-SUM($B$79:W79),0))</f>
        <v>0</v>
      </c>
      <c r="Y79" s="232">
        <f>IF(((SUM($B$59:Y59)+SUM($B$61:Y64))+SUM($B$81:Y81))&lt;0,((SUM($B$59:Y59)+SUM($B$61:Y64))+SUM($B$81:Y81))*0.18-SUM($A$79:X79),IF(SUM($B$79:X79)&lt;0,0-SUM($B$79:X79),0))</f>
        <v>0</v>
      </c>
      <c r="Z79" s="232">
        <f>IF(((SUM($B$59:Z59)+SUM($B$61:Z64))+SUM($B$81:Z81))&lt;0,((SUM($B$59:Z59)+SUM($B$61:Z64))+SUM($B$81:Z81))*0.18-SUM($A$79:Y79),IF(SUM($B$79:Y79)&lt;0,0-SUM($B$79:Y79),0))</f>
        <v>0</v>
      </c>
      <c r="AA79" s="232">
        <f>IF(((SUM($B$59:AA59)+SUM($B$61:AA64))+SUM($B$81:AA81))&lt;0,((SUM($B$59:AA59)+SUM($B$61:AA64))+SUM($B$81:AA81))*0.18-SUM($A$79:Z79),IF(SUM($B$79:Z79)&lt;0,0-SUM($B$79:Z79),0))</f>
        <v>0</v>
      </c>
      <c r="AB79" s="232">
        <f>IF(((SUM($B$59:AB59)+SUM($B$61:AB64))+SUM($B$81:AB81))&lt;0,((SUM($B$59:AB59)+SUM($B$61:AB64))+SUM($B$81:AB81))*0.18-SUM($A$79:AA79),IF(SUM($B$79:AA79)&lt;0,0-SUM($B$79:AA79),0))</f>
        <v>0</v>
      </c>
      <c r="AC79" s="232">
        <f>IF(((SUM($B$59:AC59)+SUM($B$61:AC64))+SUM($B$81:AC81))&lt;0,((SUM($B$59:AC59)+SUM($B$61:AC64))+SUM($B$81:AC81))*0.18-SUM($A$79:AB79),IF(SUM($B$79:AB79)&lt;0,0-SUM($B$79:AB79),0))</f>
        <v>0</v>
      </c>
      <c r="AD79" s="232">
        <f>IF(((SUM($B$59:AD59)+SUM($B$61:AD64))+SUM($B$81:AD81))&lt;0,((SUM($B$59:AD59)+SUM($B$61:AD64))+SUM($B$81:AD81))*0.18-SUM($A$79:AC79),IF(SUM($B$79:AC79)&lt;0,0-SUM($B$79:AC79),0))</f>
        <v>0</v>
      </c>
      <c r="AE79" s="232">
        <f>IF(((SUM($B$59:AE59)+SUM($B$61:AE64))+SUM($B$81:AE81))&lt;0,((SUM($B$59:AE59)+SUM($B$61:AE64))+SUM($B$81:AE81))*0.18-SUM($A$79:AD79),IF(SUM($B$79:AD79)&lt;0,0-SUM($B$79:AD79),0))</f>
        <v>0</v>
      </c>
      <c r="AF79" s="232">
        <f>IF(((SUM($B$59:AF59)+SUM($B$61:AF64))+SUM($B$81:AF81))&lt;0,((SUM($B$59:AF59)+SUM($B$61:AF64))+SUM($B$81:AF81))*0.18-SUM($A$79:AE79),IF(SUM($B$79:AE79)&lt;0,0-SUM($B$79:AE79),0))</f>
        <v>0</v>
      </c>
      <c r="AG79" s="232">
        <f>IF(((SUM($B$59:AG59)+SUM($B$61:AG64))+SUM($B$81:AG81))&lt;0,((SUM($B$59:AG59)+SUM($B$61:AG64))+SUM($B$81:AG81))*0.18-SUM($A$79:AF79),IF(SUM($B$79:AF79)&lt;0,0-SUM($B$79:AF79),0))</f>
        <v>0</v>
      </c>
      <c r="AH79" s="232">
        <f>IF(((SUM($B$59:AH59)+SUM($B$61:AH64))+SUM($B$81:AH81))&lt;0,((SUM($B$59:AH59)+SUM($B$61:AH64))+SUM($B$81:AH81))*0.18-SUM($A$79:AG79),IF(SUM($B$79:AG79)&lt;0,0-SUM($B$79:AG79),0))</f>
        <v>0</v>
      </c>
      <c r="AI79" s="232">
        <f>IF(((SUM($B$59:AI59)+SUM($B$61:AI64))+SUM($B$81:AI81))&lt;0,((SUM($B$59:AI59)+SUM($B$61:AI64))+SUM($B$81:AI81))*0.18-SUM($A$79:AH79),IF(SUM($B$79:AH79)&lt;0,0-SUM($B$79:AH79),0))</f>
        <v>0</v>
      </c>
      <c r="AJ79" s="232">
        <f>IF(((SUM($B$59:AJ59)+SUM($B$61:AJ64))+SUM($B$81:AJ81))&lt;0,((SUM($B$59:AJ59)+SUM($B$61:AJ64))+SUM($B$81:AJ81))*0.18-SUM($A$79:AI79),IF(SUM($B$79:AI79)&lt;0,0-SUM($B$79:AI79),0))</f>
        <v>0</v>
      </c>
      <c r="AK79" s="232">
        <f>IF(((SUM($B$59:AK59)+SUM($B$61:AK64))+SUM($B$81:AK81))&lt;0,((SUM($B$59:AK59)+SUM($B$61:AK64))+SUM($B$81:AK81))*0.18-SUM($A$79:AJ79),IF(SUM($B$79:AJ79)&lt;0,0-SUM($B$79:AJ79),0))</f>
        <v>0</v>
      </c>
      <c r="AL79" s="232">
        <f>IF(((SUM($B$59:AL59)+SUM($B$61:AL64))+SUM($B$81:AL81))&lt;0,((SUM($B$59:AL59)+SUM($B$61:AL64))+SUM($B$81:AL81))*0.18-SUM($A$79:AK79),IF(SUM($B$79:AK79)&lt;0,0-SUM($B$79:AK79),0))</f>
        <v>0</v>
      </c>
      <c r="AM79" s="232">
        <f>IF(((SUM($B$59:AM59)+SUM($B$61:AM64))+SUM($B$81:AM81))&lt;0,((SUM($B$59:AM59)+SUM($B$61:AM64))+SUM($B$81:AM81))*0.18-SUM($A$79:AL79),IF(SUM($B$79:AL79)&lt;0,0-SUM($B$79:AL79),0))</f>
        <v>0</v>
      </c>
      <c r="AN79" s="232">
        <f>IF(((SUM($B$59:AN59)+SUM($B$61:AN64))+SUM($B$81:AN81))&lt;0,((SUM($B$59:AN59)+SUM($B$61:AN64))+SUM($B$81:AN81))*0.18-SUM($A$79:AM79),IF(SUM($B$79:AM79)&lt;0,0-SUM($B$79:AM79),0))</f>
        <v>0</v>
      </c>
      <c r="AO79" s="232">
        <f>IF(((SUM($B$59:AO59)+SUM($B$61:AO64))+SUM($B$81:AO81))&lt;0,((SUM($B$59:AO59)+SUM($B$61:AO64))+SUM($B$81:AO81))*0.18-SUM($A$79:AN79),IF(SUM($B$79:AN79)&lt;0,0-SUM($B$79:AN79),0))</f>
        <v>0</v>
      </c>
      <c r="AP79" s="232">
        <f>IF(((SUM($B$59:AP59)+SUM($B$61:AP64))+SUM($B$81:AP81))&lt;0,((SUM($B$59:AP59)+SUM($B$61:AP64))+SUM($B$81:AP81))*0.18-SUM($A$79:AO79),IF(SUM($B$79:AO79)&lt;0,0-SUM($B$79:AO79),0))</f>
        <v>0</v>
      </c>
    </row>
    <row r="80" spans="1:45" x14ac:dyDescent="0.2">
      <c r="A80" s="240" t="s">
        <v>279</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
      <c r="A81" s="240" t="s">
        <v>515</v>
      </c>
      <c r="B81" s="232">
        <f>-$B$126</f>
        <v>-65710000</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-65710000</v>
      </c>
      <c r="AR81" s="244"/>
    </row>
    <row r="82" spans="1:45" x14ac:dyDescent="0.2">
      <c r="A82" s="240" t="s">
        <v>278</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4.25" x14ac:dyDescent="0.2">
      <c r="A83" s="241" t="s">
        <v>277</v>
      </c>
      <c r="B83" s="239">
        <f>SUM(B75:B82)</f>
        <v>-77537800</v>
      </c>
      <c r="C83" s="239">
        <f t="shared" ref="C83:V83" si="27">SUM(C75:C82)</f>
        <v>2544973.0461478606</v>
      </c>
      <c r="D83" s="239">
        <f t="shared" si="27"/>
        <v>6208411.2199112996</v>
      </c>
      <c r="E83" s="239">
        <f t="shared" si="27"/>
        <v>9761332.6925693862</v>
      </c>
      <c r="F83" s="239">
        <f t="shared" si="27"/>
        <v>10264089.358660698</v>
      </c>
      <c r="G83" s="239">
        <f t="shared" si="27"/>
        <v>10794497.641387038</v>
      </c>
      <c r="H83" s="239">
        <f t="shared" si="27"/>
        <v>11354078.379663324</v>
      </c>
      <c r="I83" s="239">
        <f t="shared" si="27"/>
        <v>11944436.058544807</v>
      </c>
      <c r="J83" s="239">
        <f t="shared" si="27"/>
        <v>11450370.277931249</v>
      </c>
      <c r="K83" s="239">
        <f t="shared" si="27"/>
        <v>10909317.800246393</v>
      </c>
      <c r="L83" s="239">
        <f t="shared" si="27"/>
        <v>11475213.647259943</v>
      </c>
      <c r="M83" s="239">
        <f t="shared" si="27"/>
        <v>12072233.765859241</v>
      </c>
      <c r="N83" s="239">
        <f t="shared" si="27"/>
        <v>12702089.990981497</v>
      </c>
      <c r="O83" s="239">
        <f t="shared" si="27"/>
        <v>13366588.308485478</v>
      </c>
      <c r="P83" s="239">
        <f t="shared" si="27"/>
        <v>14067634.033452179</v>
      </c>
      <c r="Q83" s="239">
        <f t="shared" si="27"/>
        <v>14807237.273292046</v>
      </c>
      <c r="R83" s="239">
        <f t="shared" si="27"/>
        <v>15587518.691323109</v>
      </c>
      <c r="S83" s="239">
        <f t="shared" si="27"/>
        <v>16410715.587345876</v>
      </c>
      <c r="T83" s="239">
        <f t="shared" si="27"/>
        <v>17279188.312649906</v>
      </c>
      <c r="U83" s="239">
        <f t="shared" si="27"/>
        <v>18195427.037845641</v>
      </c>
      <c r="V83" s="239">
        <f t="shared" si="27"/>
        <v>19162058.892927151</v>
      </c>
      <c r="W83" s="239">
        <f>SUM(W75:W82)</f>
        <v>20181855.500038147</v>
      </c>
      <c r="X83" s="239">
        <f>SUM(X75:X82)</f>
        <v>21257740.920540243</v>
      </c>
      <c r="Y83" s="239">
        <f>SUM(Y75:Y82)</f>
        <v>22392800.039169952</v>
      </c>
      <c r="Z83" s="239">
        <f>SUM(Z75:Z82)</f>
        <v>23590287.409324296</v>
      </c>
      <c r="AA83" s="239">
        <f t="shared" ref="AA83:AP83" si="28">SUM(AA75:AA82)</f>
        <v>24853636.584837131</v>
      </c>
      <c r="AB83" s="239">
        <f t="shared" si="28"/>
        <v>26186469.96500317</v>
      </c>
      <c r="AC83" s="239">
        <f t="shared" si="28"/>
        <v>27592609.181078345</v>
      </c>
      <c r="AD83" s="239">
        <f t="shared" si="28"/>
        <v>29076086.054037668</v>
      </c>
      <c r="AE83" s="239">
        <f t="shared" si="28"/>
        <v>30641154.155009732</v>
      </c>
      <c r="AF83" s="239">
        <f t="shared" si="28"/>
        <v>32292301.001535267</v>
      </c>
      <c r="AG83" s="239">
        <f t="shared" si="28"/>
        <v>34034260.924619704</v>
      </c>
      <c r="AH83" s="239">
        <f t="shared" si="28"/>
        <v>35872028.643473774</v>
      </c>
      <c r="AI83" s="239">
        <f t="shared" si="28"/>
        <v>37810873.586864837</v>
      </c>
      <c r="AJ83" s="239">
        <f t="shared" si="28"/>
        <v>39856355.0021424</v>
      </c>
      <c r="AK83" s="239">
        <f t="shared" si="28"/>
        <v>42014337.895260237</v>
      </c>
      <c r="AL83" s="239">
        <f t="shared" si="28"/>
        <v>44291009.847499527</v>
      </c>
      <c r="AM83" s="239">
        <f t="shared" si="28"/>
        <v>46692898.757112019</v>
      </c>
      <c r="AN83" s="239">
        <f t="shared" si="28"/>
        <v>49226891.556753181</v>
      </c>
      <c r="AO83" s="239">
        <f t="shared" si="28"/>
        <v>51900253.960374601</v>
      </c>
      <c r="AP83" s="239">
        <f t="shared" si="28"/>
        <v>54720651.296195209</v>
      </c>
    </row>
    <row r="84" spans="1:45" ht="14.25" x14ac:dyDescent="0.2">
      <c r="A84" s="241" t="s">
        <v>276</v>
      </c>
      <c r="B84" s="239">
        <f>SUM($B$83:B83)</f>
        <v>-77537800</v>
      </c>
      <c r="C84" s="239">
        <f>SUM($B$83:C83)</f>
        <v>-74992826.953852147</v>
      </c>
      <c r="D84" s="239">
        <f>SUM($B$83:D83)</f>
        <v>-68784415.73394084</v>
      </c>
      <c r="E84" s="239">
        <f>SUM($B$83:E83)</f>
        <v>-59023083.04137145</v>
      </c>
      <c r="F84" s="239">
        <f>SUM($B$83:F83)</f>
        <v>-48758993.682710752</v>
      </c>
      <c r="G84" s="239">
        <f>SUM($B$83:G83)</f>
        <v>-37964496.041323714</v>
      </c>
      <c r="H84" s="239">
        <f>SUM($B$83:H83)</f>
        <v>-26610417.661660388</v>
      </c>
      <c r="I84" s="239">
        <f>SUM($B$83:I83)</f>
        <v>-14665981.603115581</v>
      </c>
      <c r="J84" s="239">
        <f>SUM($B$83:J83)</f>
        <v>-3215611.3251843322</v>
      </c>
      <c r="K84" s="239">
        <f>SUM($B$83:K83)</f>
        <v>7693706.4750620611</v>
      </c>
      <c r="L84" s="239">
        <f>SUM($B$83:L83)</f>
        <v>19168920.122322004</v>
      </c>
      <c r="M84" s="239">
        <f>SUM($B$83:M83)</f>
        <v>31241153.888181247</v>
      </c>
      <c r="N84" s="239">
        <f>SUM($B$83:N83)</f>
        <v>43943243.879162744</v>
      </c>
      <c r="O84" s="239">
        <f>SUM($B$83:O83)</f>
        <v>57309832.187648222</v>
      </c>
      <c r="P84" s="239">
        <f>SUM($B$83:P83)</f>
        <v>71377466.221100405</v>
      </c>
      <c r="Q84" s="239">
        <f>SUM($B$83:Q83)</f>
        <v>86184703.494392455</v>
      </c>
      <c r="R84" s="239">
        <f>SUM($B$83:R83)</f>
        <v>101772222.18571556</v>
      </c>
      <c r="S84" s="239">
        <f>SUM($B$83:S83)</f>
        <v>118182937.77306142</v>
      </c>
      <c r="T84" s="239">
        <f>SUM($B$83:T83)</f>
        <v>135462126.08571133</v>
      </c>
      <c r="U84" s="239">
        <f>SUM($B$83:U83)</f>
        <v>153657553.12355697</v>
      </c>
      <c r="V84" s="239">
        <f>SUM($B$83:V83)</f>
        <v>172819612.01648411</v>
      </c>
      <c r="W84" s="239">
        <f>SUM($B$83:W83)</f>
        <v>193001467.51652226</v>
      </c>
      <c r="X84" s="239">
        <f>SUM($B$83:X83)</f>
        <v>214259208.4370625</v>
      </c>
      <c r="Y84" s="239">
        <f>SUM($B$83:Y83)</f>
        <v>236652008.47623247</v>
      </c>
      <c r="Z84" s="239">
        <f>SUM($B$83:Z83)</f>
        <v>260242295.88555676</v>
      </c>
      <c r="AA84" s="239">
        <f>SUM($B$83:AA83)</f>
        <v>285095932.4703939</v>
      </c>
      <c r="AB84" s="239">
        <f>SUM($B$83:AB83)</f>
        <v>311282402.43539709</v>
      </c>
      <c r="AC84" s="239">
        <f>SUM($B$83:AC83)</f>
        <v>338875011.61647546</v>
      </c>
      <c r="AD84" s="239">
        <f>SUM($B$83:AD83)</f>
        <v>367951097.67051315</v>
      </c>
      <c r="AE84" s="239">
        <f>SUM($B$83:AE83)</f>
        <v>398592251.8255229</v>
      </c>
      <c r="AF84" s="239">
        <f>SUM($B$83:AF83)</f>
        <v>430884552.8270582</v>
      </c>
      <c r="AG84" s="239">
        <f>SUM($B$83:AG83)</f>
        <v>464918813.75167787</v>
      </c>
      <c r="AH84" s="239">
        <f>SUM($B$83:AH83)</f>
        <v>500790842.39515162</v>
      </c>
      <c r="AI84" s="239">
        <f>SUM($B$83:AI83)</f>
        <v>538601715.98201644</v>
      </c>
      <c r="AJ84" s="239">
        <f>SUM($B$83:AJ83)</f>
        <v>578458070.98415887</v>
      </c>
      <c r="AK84" s="239">
        <f>SUM($B$83:AK83)</f>
        <v>620472408.87941909</v>
      </c>
      <c r="AL84" s="239">
        <f>SUM($B$83:AL83)</f>
        <v>664763418.72691858</v>
      </c>
      <c r="AM84" s="239">
        <f>SUM($B$83:AM83)</f>
        <v>711456317.4840306</v>
      </c>
      <c r="AN84" s="239">
        <f>SUM($B$83:AN83)</f>
        <v>760683209.04078376</v>
      </c>
      <c r="AO84" s="239">
        <f>SUM($B$83:AO83)</f>
        <v>812583463.00115836</v>
      </c>
      <c r="AP84" s="239">
        <f>SUM($B$83:AP83)</f>
        <v>867304114.29735351</v>
      </c>
    </row>
    <row r="85" spans="1:45" x14ac:dyDescent="0.2">
      <c r="A85" s="240" t="s">
        <v>516</v>
      </c>
      <c r="B85" s="249">
        <f t="shared" ref="B85:AP85" si="29">1/POWER((1+$B$44),B73)</f>
        <v>0.35856776317520883</v>
      </c>
      <c r="C85" s="249">
        <f t="shared" si="29"/>
        <v>0.29756660844415667</v>
      </c>
      <c r="D85" s="249">
        <f t="shared" si="29"/>
        <v>0.24694324352212174</v>
      </c>
      <c r="E85" s="249">
        <f t="shared" si="29"/>
        <v>0.20493215230051592</v>
      </c>
      <c r="F85" s="249">
        <f t="shared" si="29"/>
        <v>0.1700681761830008</v>
      </c>
      <c r="G85" s="249">
        <f t="shared" si="29"/>
        <v>0.14113541591950271</v>
      </c>
      <c r="H85" s="249">
        <f t="shared" si="29"/>
        <v>0.11712482648921385</v>
      </c>
      <c r="I85" s="249">
        <f t="shared" si="29"/>
        <v>9.719902613212765E-2</v>
      </c>
      <c r="J85" s="249">
        <f t="shared" si="29"/>
        <v>8.0663092225832109E-2</v>
      </c>
      <c r="K85" s="249">
        <f t="shared" si="29"/>
        <v>6.6940325498615838E-2</v>
      </c>
      <c r="L85" s="249">
        <f t="shared" si="29"/>
        <v>5.5552137343249659E-2</v>
      </c>
      <c r="M85" s="249">
        <f t="shared" si="29"/>
        <v>4.6101358791078552E-2</v>
      </c>
      <c r="N85" s="249">
        <f t="shared" si="29"/>
        <v>3.825838903823945E-2</v>
      </c>
      <c r="O85" s="249">
        <f t="shared" si="29"/>
        <v>3.174970044667174E-2</v>
      </c>
      <c r="P85" s="249">
        <f t="shared" si="29"/>
        <v>2.6348299125868668E-2</v>
      </c>
      <c r="Q85" s="249">
        <f t="shared" si="29"/>
        <v>2.1865808403210511E-2</v>
      </c>
      <c r="R85" s="249">
        <f t="shared" si="29"/>
        <v>1.814589908980126E-2</v>
      </c>
      <c r="S85" s="249">
        <f t="shared" si="29"/>
        <v>1.5058837418922204E-2</v>
      </c>
      <c r="T85" s="249">
        <f t="shared" si="29"/>
        <v>1.2496960513628384E-2</v>
      </c>
      <c r="U85" s="249">
        <f t="shared" si="29"/>
        <v>1.0370921588073345E-2</v>
      </c>
      <c r="V85" s="249">
        <f t="shared" si="29"/>
        <v>8.6065739320110735E-3</v>
      </c>
      <c r="W85" s="249">
        <f t="shared" si="29"/>
        <v>7.1423850058183183E-3</v>
      </c>
      <c r="X85" s="249">
        <f t="shared" si="29"/>
        <v>5.9272904612600145E-3</v>
      </c>
      <c r="Y85" s="249">
        <f t="shared" si="29"/>
        <v>4.9189132458589318E-3</v>
      </c>
      <c r="Z85" s="249">
        <f t="shared" si="29"/>
        <v>4.082085681210732E-3</v>
      </c>
      <c r="AA85" s="249">
        <f t="shared" si="29"/>
        <v>3.3876229719591129E-3</v>
      </c>
      <c r="AB85" s="249">
        <f t="shared" si="29"/>
        <v>2.8113053709204251E-3</v>
      </c>
      <c r="AC85" s="249">
        <f t="shared" si="29"/>
        <v>2.3330335028385286E-3</v>
      </c>
      <c r="AD85" s="249">
        <f t="shared" si="29"/>
        <v>1.9361273882477412E-3</v>
      </c>
      <c r="AE85" s="249">
        <f t="shared" si="29"/>
        <v>1.6067447205375444E-3</v>
      </c>
      <c r="AF85" s="249">
        <f t="shared" si="29"/>
        <v>1.3333981083299121E-3</v>
      </c>
      <c r="AG85" s="249">
        <f t="shared" si="29"/>
        <v>1.1065544467468149E-3</v>
      </c>
      <c r="AH85" s="249">
        <f t="shared" si="29"/>
        <v>9.1830244543304122E-4</v>
      </c>
      <c r="AI85" s="249">
        <f t="shared" si="29"/>
        <v>7.6207671820169396E-4</v>
      </c>
      <c r="AJ85" s="249">
        <f t="shared" si="29"/>
        <v>6.3242881178563804E-4</v>
      </c>
      <c r="AK85" s="249">
        <f t="shared" si="29"/>
        <v>5.2483718820384888E-4</v>
      </c>
      <c r="AL85" s="249">
        <f t="shared" si="29"/>
        <v>4.3554953377912764E-4</v>
      </c>
      <c r="AM85" s="249">
        <f t="shared" si="29"/>
        <v>3.6145189525238806E-4</v>
      </c>
      <c r="AN85" s="249">
        <f t="shared" si="29"/>
        <v>2.9996007904762516E-4</v>
      </c>
      <c r="AO85" s="249">
        <f t="shared" si="29"/>
        <v>2.4892952618060153E-4</v>
      </c>
      <c r="AP85" s="249">
        <f t="shared" si="29"/>
        <v>2.0658051965195164E-4</v>
      </c>
    </row>
    <row r="86" spans="1:45" ht="28.5" x14ac:dyDescent="0.2">
      <c r="A86" s="238" t="s">
        <v>275</v>
      </c>
      <c r="B86" s="239">
        <f>B83*B85</f>
        <v>-27802555.507526707</v>
      </c>
      <c r="C86" s="239">
        <f>C83*C85</f>
        <v>757298.99792401306</v>
      </c>
      <c r="D86" s="239">
        <f t="shared" ref="D86:AO86" si="30">D83*D85</f>
        <v>1533125.2037640291</v>
      </c>
      <c r="E86" s="239">
        <f t="shared" si="30"/>
        <v>2000410.9180096346</v>
      </c>
      <c r="F86" s="239">
        <f t="shared" si="30"/>
        <v>1745594.9574067711</v>
      </c>
      <c r="G86" s="239">
        <f t="shared" si="30"/>
        <v>1523485.9142592505</v>
      </c>
      <c r="H86" s="239">
        <f t="shared" si="30"/>
        <v>1329844.4601630012</v>
      </c>
      <c r="I86" s="239">
        <f t="shared" si="30"/>
        <v>1160987.5525880244</v>
      </c>
      <c r="J86" s="239">
        <f t="shared" si="30"/>
        <v>923622.27374869515</v>
      </c>
      <c r="K86" s="239">
        <f t="shared" si="30"/>
        <v>730273.28451633733</v>
      </c>
      <c r="L86" s="239">
        <f t="shared" si="30"/>
        <v>637472.64457571716</v>
      </c>
      <c r="M86" s="239">
        <f t="shared" si="30"/>
        <v>556546.38024965022</v>
      </c>
      <c r="N86" s="239">
        <f t="shared" si="30"/>
        <v>485961.50047369755</v>
      </c>
      <c r="O86" s="239">
        <f t="shared" si="30"/>
        <v>424385.17478839867</v>
      </c>
      <c r="P86" s="239">
        <f t="shared" si="30"/>
        <v>370658.22950664838</v>
      </c>
      <c r="Q86" s="239">
        <f t="shared" si="30"/>
        <v>323772.21319868113</v>
      </c>
      <c r="R86" s="239">
        <f t="shared" si="30"/>
        <v>282849.54123314016</v>
      </c>
      <c r="S86" s="239">
        <f t="shared" si="30"/>
        <v>247126.29795801395</v>
      </c>
      <c r="T86" s="239">
        <f t="shared" si="30"/>
        <v>215937.33405073493</v>
      </c>
      <c r="U86" s="239">
        <f t="shared" si="30"/>
        <v>188703.34707100681</v>
      </c>
      <c r="V86" s="239">
        <f t="shared" si="30"/>
        <v>164919.67655152778</v>
      </c>
      <c r="W86" s="239">
        <f t="shared" si="30"/>
        <v>144146.58211306442</v>
      </c>
      <c r="X86" s="239">
        <f t="shared" si="30"/>
        <v>126000.80498625487</v>
      </c>
      <c r="Y86" s="239">
        <f t="shared" si="30"/>
        <v>110148.24072454349</v>
      </c>
      <c r="Z86" s="239">
        <f t="shared" si="30"/>
        <v>96297.574449248525</v>
      </c>
      <c r="AA86" s="239">
        <f t="shared" si="30"/>
        <v>84194.750231517697</v>
      </c>
      <c r="AB86" s="239">
        <f t="shared" si="30"/>
        <v>73618.163658059813</v>
      </c>
      <c r="AC86" s="239">
        <f t="shared" si="30"/>
        <v>64374.481650185757</v>
      </c>
      <c r="AD86" s="239">
        <f t="shared" si="30"/>
        <v>56295.006552270519</v>
      </c>
      <c r="AE86" s="239">
        <f t="shared" si="30"/>
        <v>49232.512669738928</v>
      </c>
      <c r="AF86" s="239">
        <f t="shared" si="30"/>
        <v>43058.493069067248</v>
      </c>
      <c r="AG86" s="239">
        <f t="shared" si="30"/>
        <v>37660.7627678793</v>
      </c>
      <c r="AH86" s="239">
        <f t="shared" si="30"/>
        <v>32941.371625946071</v>
      </c>
      <c r="AI86" s="239">
        <f t="shared" si="30"/>
        <v>28814.786455417066</v>
      </c>
      <c r="AJ86" s="239">
        <f t="shared" si="30"/>
        <v>25206.30723611149</v>
      </c>
      <c r="AK86" s="239">
        <f t="shared" si="30"/>
        <v>22050.686965194796</v>
      </c>
      <c r="AL86" s="239">
        <f t="shared" si="30"/>
        <v>19290.92868968517</v>
      </c>
      <c r="AM86" s="239">
        <f t="shared" si="30"/>
        <v>16877.236750586013</v>
      </c>
      <c r="AN86" s="239">
        <f t="shared" si="30"/>
        <v>14766.102282632555</v>
      </c>
      <c r="AO86" s="239">
        <f t="shared" si="30"/>
        <v>12919.505627008937</v>
      </c>
      <c r="AP86" s="239">
        <f>AP83*AP85</f>
        <v>11304.220580461248</v>
      </c>
    </row>
    <row r="87" spans="1:45" ht="14.25" x14ac:dyDescent="0.2">
      <c r="A87" s="238" t="s">
        <v>274</v>
      </c>
      <c r="B87" s="239">
        <f>SUM($B$86:B86)</f>
        <v>-27802555.507526707</v>
      </c>
      <c r="C87" s="239">
        <f>SUM($B$86:C86)</f>
        <v>-27045256.509602696</v>
      </c>
      <c r="D87" s="239">
        <f>SUM($B$86:D86)</f>
        <v>-25512131.305838667</v>
      </c>
      <c r="E87" s="239">
        <f>SUM($B$86:E86)</f>
        <v>-23511720.387829032</v>
      </c>
      <c r="F87" s="239">
        <f>SUM($B$86:F86)</f>
        <v>-21766125.430422261</v>
      </c>
      <c r="G87" s="239">
        <f>SUM($B$86:G86)</f>
        <v>-20242639.51616301</v>
      </c>
      <c r="H87" s="239">
        <f>SUM($B$86:H86)</f>
        <v>-18912795.056000009</v>
      </c>
      <c r="I87" s="239">
        <f>SUM($B$86:I86)</f>
        <v>-17751807.503411986</v>
      </c>
      <c r="J87" s="239">
        <f>SUM($B$86:J86)</f>
        <v>-16828185.22966329</v>
      </c>
      <c r="K87" s="239">
        <f>SUM($B$86:K86)</f>
        <v>-16097911.945146952</v>
      </c>
      <c r="L87" s="239">
        <f>SUM($B$86:L86)</f>
        <v>-15460439.300571235</v>
      </c>
      <c r="M87" s="239">
        <f>SUM($B$86:M86)</f>
        <v>-14903892.920321584</v>
      </c>
      <c r="N87" s="239">
        <f>SUM($B$86:N86)</f>
        <v>-14417931.419847887</v>
      </c>
      <c r="O87" s="239">
        <f>SUM($B$86:O86)</f>
        <v>-13993546.245059488</v>
      </c>
      <c r="P87" s="239">
        <f>SUM($B$86:P86)</f>
        <v>-13622888.015552839</v>
      </c>
      <c r="Q87" s="239">
        <f>SUM($B$86:Q86)</f>
        <v>-13299115.802354159</v>
      </c>
      <c r="R87" s="239">
        <f>SUM($B$86:R86)</f>
        <v>-13016266.261121018</v>
      </c>
      <c r="S87" s="239">
        <f>SUM($B$86:S86)</f>
        <v>-12769139.963163003</v>
      </c>
      <c r="T87" s="239">
        <f>SUM($B$86:T86)</f>
        <v>-12553202.629112268</v>
      </c>
      <c r="U87" s="239">
        <f>SUM($B$86:U86)</f>
        <v>-12364499.282041261</v>
      </c>
      <c r="V87" s="239">
        <f>SUM($B$86:V86)</f>
        <v>-12199579.605489733</v>
      </c>
      <c r="W87" s="239">
        <f>SUM($B$86:W86)</f>
        <v>-12055433.023376668</v>
      </c>
      <c r="X87" s="239">
        <f>SUM($B$86:X86)</f>
        <v>-11929432.218390413</v>
      </c>
      <c r="Y87" s="239">
        <f>SUM($B$86:Y86)</f>
        <v>-11819283.97766587</v>
      </c>
      <c r="Z87" s="239">
        <f>SUM($B$86:Z86)</f>
        <v>-11722986.403216621</v>
      </c>
      <c r="AA87" s="239">
        <f>SUM($B$86:AA86)</f>
        <v>-11638791.652985103</v>
      </c>
      <c r="AB87" s="239">
        <f>SUM($B$86:AB86)</f>
        <v>-11565173.489327043</v>
      </c>
      <c r="AC87" s="239">
        <f>SUM($B$86:AC86)</f>
        <v>-11500799.007676858</v>
      </c>
      <c r="AD87" s="239">
        <f>SUM($B$86:AD86)</f>
        <v>-11444504.001124589</v>
      </c>
      <c r="AE87" s="239">
        <f>SUM($B$86:AE86)</f>
        <v>-11395271.48845485</v>
      </c>
      <c r="AF87" s="239">
        <f>SUM($B$86:AF86)</f>
        <v>-11352212.995385783</v>
      </c>
      <c r="AG87" s="239">
        <f>SUM($B$86:AG86)</f>
        <v>-11314552.232617904</v>
      </c>
      <c r="AH87" s="239">
        <f>SUM($B$86:AH86)</f>
        <v>-11281610.860991957</v>
      </c>
      <c r="AI87" s="239">
        <f>SUM($B$86:AI86)</f>
        <v>-11252796.07453654</v>
      </c>
      <c r="AJ87" s="239">
        <f>SUM($B$86:AJ86)</f>
        <v>-11227589.767300429</v>
      </c>
      <c r="AK87" s="239">
        <f>SUM($B$86:AK86)</f>
        <v>-11205539.080335233</v>
      </c>
      <c r="AL87" s="239">
        <f>SUM($B$86:AL86)</f>
        <v>-11186248.151645549</v>
      </c>
      <c r="AM87" s="239">
        <f>SUM($B$86:AM86)</f>
        <v>-11169370.914894963</v>
      </c>
      <c r="AN87" s="239">
        <f>SUM($B$86:AN86)</f>
        <v>-11154604.812612331</v>
      </c>
      <c r="AO87" s="239">
        <f>SUM($B$86:AO86)</f>
        <v>-11141685.306985322</v>
      </c>
      <c r="AP87" s="239">
        <f>SUM($B$86:AP86)</f>
        <v>-11130381.086404862</v>
      </c>
    </row>
    <row r="88" spans="1:45" ht="14.25" x14ac:dyDescent="0.2">
      <c r="A88" s="238" t="s">
        <v>273</v>
      </c>
      <c r="B88" s="250">
        <f>IF((ISERR(IRR($B$83:B83))),0,IF(IRR($B$83:B83)&lt;0,0,IRR($B$83:B83)))</f>
        <v>0</v>
      </c>
      <c r="C88" s="250">
        <f>IF((ISERR(IRR($B$83:C83))),0,IF(IRR($B$83:C83)&lt;0,0,IRR($B$83:C83)))</f>
        <v>0</v>
      </c>
      <c r="D88" s="250">
        <f>IF((ISERR(IRR($B$83:D83))),0,IF(IRR($B$83:D83)&lt;0,0,IRR($B$83:D83)))</f>
        <v>0</v>
      </c>
      <c r="E88" s="250">
        <f>IF((ISERR(IRR($B$83:E83))),0,IF(IRR($B$83:E83)&lt;0,0,IRR($B$83:E83)))</f>
        <v>0</v>
      </c>
      <c r="F88" s="250">
        <f>IF((ISERR(IRR($B$83:F83))),0,IF(IRR($B$83:F83)&lt;0,0,IRR($B$83:F83)))</f>
        <v>0</v>
      </c>
      <c r="G88" s="250">
        <f>IF((ISERR(IRR($B$83:G83))),0,IF(IRR($B$83:G83)&lt;0,0,IRR($B$83:G83)))</f>
        <v>0</v>
      </c>
      <c r="H88" s="250">
        <f>IF((ISERR(IRR($B$83:H83))),0,IF(IRR($B$83:H83)&lt;0,0,IRR($B$83:H83)))</f>
        <v>0</v>
      </c>
      <c r="I88" s="250">
        <f>IF((ISERR(IRR($B$83:I83))),0,IF(IRR($B$83:I83)&lt;0,0,IRR($B$83:I83)))</f>
        <v>0</v>
      </c>
      <c r="J88" s="250">
        <f>IF((ISERR(IRR($B$83:J83))),0,IF(IRR($B$83:J83)&lt;0,0,IRR($B$83:J83)))</f>
        <v>0</v>
      </c>
      <c r="K88" s="250">
        <f>IF((ISERR(IRR($B$83:K83))),0,IF(IRR($B$83:K83)&lt;0,0,IRR($B$83:K83)))</f>
        <v>1.7047852773029781E-2</v>
      </c>
      <c r="L88" s="250">
        <f>IF((ISERR(IRR($B$83:L83))),0,IF(IRR($B$83:L83)&lt;0,0,IRR($B$83:L83)))</f>
        <v>3.7273042912409515E-2</v>
      </c>
      <c r="M88" s="250">
        <f>IF((ISERR(IRR($B$83:M83))),0,IF(IRR($B$83:M83)&lt;0,0,IRR($B$83:M83)))</f>
        <v>5.362897684419754E-2</v>
      </c>
      <c r="N88" s="250">
        <f>IF((ISERR(IRR($B$83:N83))),0,IF(IRR($B$83:N83)&lt;0,0,IRR($B$83:N83)))</f>
        <v>6.6978686470829052E-2</v>
      </c>
      <c r="O88" s="250">
        <f>IF((ISERR(IRR($B$83:O83))),0,IF(IRR($B$83:O83)&lt;0,0,IRR($B$83:O83)))</f>
        <v>7.7975359718363002E-2</v>
      </c>
      <c r="P88" s="250">
        <f>IF((ISERR(IRR($B$83:P83))),0,IF(IRR($B$83:P83)&lt;0,0,IRR($B$83:P83)))</f>
        <v>8.711287615877783E-2</v>
      </c>
      <c r="Q88" s="250">
        <f>IF((ISERR(IRR($B$83:Q83))),0,IF(IRR($B$83:Q83)&lt;0,0,IRR($B$83:Q83)))</f>
        <v>9.4766873531234808E-2</v>
      </c>
      <c r="R88" s="250">
        <f>IF((ISERR(IRR($B$83:R83))),0,IF(IRR($B$83:R83)&lt;0,0,IRR($B$83:R83)))</f>
        <v>0.10122557496392237</v>
      </c>
      <c r="S88" s="250">
        <f>IF((ISERR(IRR($B$83:S83))),0,IF(IRR($B$83:S83)&lt;0,0,IRR($B$83:S83)))</f>
        <v>0.10671231152637417</v>
      </c>
      <c r="T88" s="250">
        <f>IF((ISERR(IRR($B$83:T83))),0,IF(IRR($B$83:T83)&lt;0,0,IRR($B$83:T83)))</f>
        <v>0.11140186658074569</v>
      </c>
      <c r="U88" s="250">
        <f>IF((ISERR(IRR($B$83:U83))),0,IF(IRR($B$83:U83)&lt;0,0,IRR($B$83:U83)))</f>
        <v>0.11543236417974256</v>
      </c>
      <c r="V88" s="250">
        <f>IF((ISERR(IRR($B$83:V83))),0,IF(IRR($B$83:V83)&lt;0,0,IRR($B$83:V83)))</f>
        <v>0.11891397344455124</v>
      </c>
      <c r="W88" s="250">
        <f>IF((ISERR(IRR($B$83:W83))),0,IF(IRR($B$83:W83)&lt;0,0,IRR($B$83:W83)))</f>
        <v>0.12193533651522892</v>
      </c>
      <c r="X88" s="250">
        <f>IF((ISERR(IRR($B$83:X83))),0,IF(IRR($B$83:X83)&lt;0,0,IRR($B$83:X83)))</f>
        <v>0.12456836020230089</v>
      </c>
      <c r="Y88" s="250">
        <f>IF((ISERR(IRR($B$83:Y83))),0,IF(IRR($B$83:Y83)&lt;0,0,IRR($B$83:Y83)))</f>
        <v>0.12687182233033267</v>
      </c>
      <c r="Z88" s="250">
        <f>IF((ISERR(IRR($B$83:Z83))),0,IF(IRR($B$83:Z83)&lt;0,0,IRR($B$83:Z83)))</f>
        <v>0.12889411183778088</v>
      </c>
      <c r="AA88" s="250">
        <f>IF((ISERR(IRR($B$83:AA83))),0,IF(IRR($B$83:AA83)&lt;0,0,IRR($B$83:AA83)))</f>
        <v>0.13067532991933839</v>
      </c>
      <c r="AB88" s="250">
        <f>IF((ISERR(IRR($B$83:AB83))),0,IF(IRR($B$83:AB83)&lt;0,0,IRR($B$83:AB83)))</f>
        <v>0.13224891545641881</v>
      </c>
      <c r="AC88" s="250">
        <f>IF((ISERR(IRR($B$83:AC83))),0,IF(IRR($B$83:AC83)&lt;0,0,IRR($B$83:AC83)))</f>
        <v>0.13364291302619091</v>
      </c>
      <c r="AD88" s="250">
        <f>IF((ISERR(IRR($B$83:AD83))),0,IF(IRR($B$83:AD83)&lt;0,0,IRR($B$83:AD83)))</f>
        <v>0.13488096998158294</v>
      </c>
      <c r="AE88" s="250">
        <f>IF((ISERR(IRR($B$83:AE83))),0,IF(IRR($B$83:AE83)&lt;0,0,IRR($B$83:AE83)))</f>
        <v>0.13598312641412891</v>
      </c>
      <c r="AF88" s="250">
        <f>IF((ISERR(IRR($B$83:AF83))),0,IF(IRR($B$83:AF83)&lt;0,0,IRR($B$83:AF83)))</f>
        <v>0.13696644549293047</v>
      </c>
      <c r="AG88" s="250">
        <f>IF((ISERR(IRR($B$83:AG83))),0,IF(IRR($B$83:AG83)&lt;0,0,IRR($B$83:AG83)))</f>
        <v>0.13784551982878535</v>
      </c>
      <c r="AH88" s="250">
        <f>IF((ISERR(IRR($B$83:AH83))),0,IF(IRR($B$83:AH83)&lt;0,0,IRR($B$83:AH83)))</f>
        <v>0.13863288084138192</v>
      </c>
      <c r="AI88" s="250">
        <f>IF((ISERR(IRR($B$83:AI83))),0,IF(IRR($B$83:AI83)&lt;0,0,IRR($B$83:AI83)))</f>
        <v>0.13933933170572654</v>
      </c>
      <c r="AJ88" s="250">
        <f>IF((ISERR(IRR($B$83:AJ83))),0,IF(IRR($B$83:AJ83)&lt;0,0,IRR($B$83:AJ83)))</f>
        <v>0.139974219689041</v>
      </c>
      <c r="AK88" s="250">
        <f>IF((ISERR(IRR($B$83:AK83))),0,IF(IRR($B$83:AK83)&lt;0,0,IRR($B$83:AK83)))</f>
        <v>0.1405456601148336</v>
      </c>
      <c r="AL88" s="250">
        <f>IF((ISERR(IRR($B$83:AL83))),0,IF(IRR($B$83:AL83)&lt;0,0,IRR($B$83:AL83)))</f>
        <v>0.14106072148904114</v>
      </c>
      <c r="AM88" s="250">
        <f>IF((ISERR(IRR($B$83:AM83))),0,IF(IRR($B$83:AM83)&lt;0,0,IRR($B$83:AM83)))</f>
        <v>0.14152557926618115</v>
      </c>
      <c r="AN88" s="250">
        <f>IF((ISERR(IRR($B$83:AN83))),0,IF(IRR($B$83:AN83)&lt;0,0,IRR($B$83:AN83)))</f>
        <v>0.14194564415658206</v>
      </c>
      <c r="AO88" s="250">
        <f>IF((ISERR(IRR($B$83:AO83))),0,IF(IRR($B$83:AO83)&lt;0,0,IRR($B$83:AO83)))</f>
        <v>0.14232566965891125</v>
      </c>
      <c r="AP88" s="250">
        <f>IF((ISERR(IRR($B$83:AP83))),0,IF(IRR($B$83:AP83)&lt;0,0,IRR($B$83:AP83)))</f>
        <v>0.14266984255722859</v>
      </c>
    </row>
    <row r="89" spans="1:45" ht="14.25" x14ac:dyDescent="0.2">
      <c r="A89" s="238" t="s">
        <v>272</v>
      </c>
      <c r="B89" s="251">
        <f>IF(AND(B84&gt;0,A84&lt;0),(B74-(B84/(B84-A84))),0)</f>
        <v>0</v>
      </c>
      <c r="C89" s="251">
        <f t="shared" ref="C89:AP89" si="31">IF(AND(C84&gt;0,B84&lt;0),(C74-(C84/(C84-B84))),0)</f>
        <v>0</v>
      </c>
      <c r="D89" s="251">
        <f t="shared" si="31"/>
        <v>0</v>
      </c>
      <c r="E89" s="251">
        <f t="shared" si="31"/>
        <v>0</v>
      </c>
      <c r="F89" s="251">
        <f t="shared" si="31"/>
        <v>0</v>
      </c>
      <c r="G89" s="251">
        <f t="shared" si="31"/>
        <v>0</v>
      </c>
      <c r="H89" s="251">
        <f>IF(AND(H84&gt;0,G84&lt;0),(H74-(H84/(H84-G84))),0)</f>
        <v>0</v>
      </c>
      <c r="I89" s="251">
        <f t="shared" si="31"/>
        <v>0</v>
      </c>
      <c r="J89" s="251">
        <f t="shared" si="31"/>
        <v>0</v>
      </c>
      <c r="K89" s="251">
        <f t="shared" si="31"/>
        <v>9.2947582409884237</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5" thickBot="1" x14ac:dyDescent="0.25">
      <c r="A90" s="252" t="s">
        <v>271</v>
      </c>
      <c r="B90" s="253">
        <f t="shared" ref="B90:AP90" si="32">IF(AND(B87&gt;0,A87&lt;0),(B74-(B87/(B87-A87))),0)</f>
        <v>0</v>
      </c>
      <c r="C90" s="253">
        <f t="shared" si="32"/>
        <v>0</v>
      </c>
      <c r="D90" s="253">
        <f t="shared" si="32"/>
        <v>0</v>
      </c>
      <c r="E90" s="253">
        <f t="shared" si="32"/>
        <v>0</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
      <c r="A91" s="198"/>
      <c r="B91" s="254">
        <v>2021</v>
      </c>
      <c r="C91" s="254">
        <f>B91+1</f>
        <v>2022</v>
      </c>
      <c r="D91" s="183">
        <f t="shared" ref="D91:AP91" si="33">C91+1</f>
        <v>2023</v>
      </c>
      <c r="E91" s="183">
        <f t="shared" si="33"/>
        <v>2024</v>
      </c>
      <c r="F91" s="183">
        <f t="shared" si="33"/>
        <v>2025</v>
      </c>
      <c r="G91" s="183">
        <f t="shared" si="33"/>
        <v>2026</v>
      </c>
      <c r="H91" s="183">
        <f t="shared" si="33"/>
        <v>2027</v>
      </c>
      <c r="I91" s="183">
        <f t="shared" si="33"/>
        <v>2028</v>
      </c>
      <c r="J91" s="183">
        <f t="shared" si="33"/>
        <v>2029</v>
      </c>
      <c r="K91" s="183">
        <f t="shared" si="33"/>
        <v>2030</v>
      </c>
      <c r="L91" s="183">
        <f t="shared" si="33"/>
        <v>2031</v>
      </c>
      <c r="M91" s="183">
        <f t="shared" si="33"/>
        <v>2032</v>
      </c>
      <c r="N91" s="183">
        <f t="shared" si="33"/>
        <v>2033</v>
      </c>
      <c r="O91" s="183">
        <f t="shared" si="33"/>
        <v>2034</v>
      </c>
      <c r="P91" s="183">
        <f t="shared" si="33"/>
        <v>2035</v>
      </c>
      <c r="Q91" s="183">
        <f t="shared" si="33"/>
        <v>2036</v>
      </c>
      <c r="R91" s="183">
        <f t="shared" si="33"/>
        <v>2037</v>
      </c>
      <c r="S91" s="183">
        <f t="shared" si="33"/>
        <v>2038</v>
      </c>
      <c r="T91" s="183">
        <f t="shared" si="33"/>
        <v>2039</v>
      </c>
      <c r="U91" s="183">
        <f t="shared" si="33"/>
        <v>2040</v>
      </c>
      <c r="V91" s="183">
        <f t="shared" si="33"/>
        <v>2041</v>
      </c>
      <c r="W91" s="183">
        <f t="shared" si="33"/>
        <v>2042</v>
      </c>
      <c r="X91" s="183">
        <f t="shared" si="33"/>
        <v>2043</v>
      </c>
      <c r="Y91" s="183">
        <f t="shared" si="33"/>
        <v>2044</v>
      </c>
      <c r="Z91" s="183">
        <f t="shared" si="33"/>
        <v>2045</v>
      </c>
      <c r="AA91" s="183">
        <f t="shared" si="33"/>
        <v>2046</v>
      </c>
      <c r="AB91" s="183">
        <f t="shared" si="33"/>
        <v>2047</v>
      </c>
      <c r="AC91" s="183">
        <f t="shared" si="33"/>
        <v>2048</v>
      </c>
      <c r="AD91" s="183">
        <f t="shared" si="33"/>
        <v>2049</v>
      </c>
      <c r="AE91" s="183">
        <f t="shared" si="33"/>
        <v>2050</v>
      </c>
      <c r="AF91" s="183">
        <f t="shared" si="33"/>
        <v>2051</v>
      </c>
      <c r="AG91" s="183">
        <f t="shared" si="33"/>
        <v>2052</v>
      </c>
      <c r="AH91" s="183">
        <f t="shared" si="33"/>
        <v>2053</v>
      </c>
      <c r="AI91" s="183">
        <f t="shared" si="33"/>
        <v>2054</v>
      </c>
      <c r="AJ91" s="183">
        <f t="shared" si="33"/>
        <v>2055</v>
      </c>
      <c r="AK91" s="183">
        <f t="shared" si="33"/>
        <v>2056</v>
      </c>
      <c r="AL91" s="183">
        <f t="shared" si="33"/>
        <v>2057</v>
      </c>
      <c r="AM91" s="183">
        <f t="shared" si="33"/>
        <v>2058</v>
      </c>
      <c r="AN91" s="183">
        <f t="shared" si="33"/>
        <v>2059</v>
      </c>
      <c r="AO91" s="183">
        <f t="shared" si="33"/>
        <v>2060</v>
      </c>
      <c r="AP91" s="183">
        <f t="shared" si="33"/>
        <v>2061</v>
      </c>
      <c r="AQ91" s="184"/>
      <c r="AR91" s="184"/>
      <c r="AS91" s="184"/>
    </row>
    <row r="92" spans="1:45" ht="15.6" customHeight="1" x14ac:dyDescent="0.2">
      <c r="A92" s="255" t="s">
        <v>270</v>
      </c>
      <c r="B92" s="118"/>
      <c r="C92" s="118"/>
      <c r="D92" s="118"/>
      <c r="E92" s="118"/>
      <c r="F92" s="118"/>
      <c r="G92" s="118"/>
      <c r="H92" s="118"/>
      <c r="I92" s="118"/>
      <c r="J92" s="118"/>
      <c r="K92" s="118"/>
      <c r="L92" s="256">
        <v>10</v>
      </c>
      <c r="M92" s="118"/>
      <c r="N92" s="118"/>
      <c r="O92" s="118"/>
      <c r="P92" s="118"/>
      <c r="Q92" s="118"/>
      <c r="R92" s="118"/>
      <c r="S92" s="118"/>
      <c r="T92" s="118"/>
      <c r="U92" s="118"/>
      <c r="V92" s="118"/>
      <c r="W92" s="118"/>
      <c r="X92" s="118"/>
      <c r="Y92" s="118"/>
      <c r="Z92" s="118"/>
      <c r="AA92" s="118">
        <v>25</v>
      </c>
      <c r="AB92" s="118"/>
      <c r="AC92" s="118"/>
      <c r="AD92" s="118"/>
      <c r="AE92" s="118"/>
      <c r="AF92" s="118">
        <v>30</v>
      </c>
      <c r="AG92" s="118"/>
      <c r="AH92" s="118"/>
      <c r="AI92" s="118"/>
      <c r="AJ92" s="118"/>
      <c r="AK92" s="118"/>
      <c r="AL92" s="118"/>
      <c r="AM92" s="118"/>
      <c r="AN92" s="118"/>
      <c r="AO92" s="118"/>
      <c r="AP92" s="118">
        <v>40</v>
      </c>
    </row>
    <row r="93" spans="1:45" ht="12.75" x14ac:dyDescent="0.2">
      <c r="A93" s="119" t="s">
        <v>269</v>
      </c>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row>
    <row r="94" spans="1:45" ht="12.75" x14ac:dyDescent="0.2">
      <c r="A94" s="119" t="s">
        <v>268</v>
      </c>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row>
    <row r="95" spans="1:45" ht="12.75" x14ac:dyDescent="0.2">
      <c r="A95" s="119" t="s">
        <v>267</v>
      </c>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row>
    <row r="96" spans="1:45" ht="12.75" x14ac:dyDescent="0.2">
      <c r="A96" s="120" t="s">
        <v>266</v>
      </c>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row>
    <row r="97" spans="1:71" ht="33" customHeight="1" x14ac:dyDescent="0.2">
      <c r="A97" s="442" t="s">
        <v>517</v>
      </c>
      <c r="B97" s="442"/>
      <c r="C97" s="442"/>
      <c r="D97" s="442"/>
      <c r="E97" s="442"/>
      <c r="F97" s="442"/>
      <c r="G97" s="442"/>
      <c r="H97" s="442"/>
      <c r="I97" s="442"/>
      <c r="J97" s="442"/>
      <c r="K97" s="442"/>
      <c r="L97" s="442"/>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x14ac:dyDescent="0.2">
      <c r="C98" s="257"/>
    </row>
    <row r="99" spans="1:71" s="263" customFormat="1" ht="16.5" hidden="1" thickTop="1" x14ac:dyDescent="0.2">
      <c r="A99" s="258" t="s">
        <v>518</v>
      </c>
      <c r="B99" s="259">
        <f>B81*B85</f>
        <v>-23561487.718242973</v>
      </c>
      <c r="C99" s="260">
        <f>C81*C85</f>
        <v>0</v>
      </c>
      <c r="D99" s="260">
        <f t="shared" ref="D99:AP99" si="34">D81*D85</f>
        <v>0</v>
      </c>
      <c r="E99" s="260">
        <f t="shared" si="34"/>
        <v>0</v>
      </c>
      <c r="F99" s="260">
        <f t="shared" si="34"/>
        <v>0</v>
      </c>
      <c r="G99" s="260">
        <f t="shared" si="34"/>
        <v>0</v>
      </c>
      <c r="H99" s="260">
        <f t="shared" si="34"/>
        <v>0</v>
      </c>
      <c r="I99" s="260">
        <f t="shared" si="34"/>
        <v>0</v>
      </c>
      <c r="J99" s="260">
        <f>J81*J85</f>
        <v>0</v>
      </c>
      <c r="K99" s="260">
        <f t="shared" si="34"/>
        <v>0</v>
      </c>
      <c r="L99" s="260">
        <f>L81*L85</f>
        <v>0</v>
      </c>
      <c r="M99" s="260">
        <f t="shared" si="34"/>
        <v>0</v>
      </c>
      <c r="N99" s="260">
        <f t="shared" si="34"/>
        <v>0</v>
      </c>
      <c r="O99" s="260">
        <f t="shared" si="34"/>
        <v>0</v>
      </c>
      <c r="P99" s="260">
        <f t="shared" si="34"/>
        <v>0</v>
      </c>
      <c r="Q99" s="260">
        <f t="shared" si="34"/>
        <v>0</v>
      </c>
      <c r="R99" s="260">
        <f t="shared" si="34"/>
        <v>0</v>
      </c>
      <c r="S99" s="260">
        <f t="shared" si="34"/>
        <v>0</v>
      </c>
      <c r="T99" s="260">
        <f t="shared" si="34"/>
        <v>0</v>
      </c>
      <c r="U99" s="260">
        <f t="shared" si="34"/>
        <v>0</v>
      </c>
      <c r="V99" s="260">
        <f t="shared" si="34"/>
        <v>0</v>
      </c>
      <c r="W99" s="260">
        <f t="shared" si="34"/>
        <v>0</v>
      </c>
      <c r="X99" s="260">
        <f t="shared" si="34"/>
        <v>0</v>
      </c>
      <c r="Y99" s="260">
        <f t="shared" si="34"/>
        <v>0</v>
      </c>
      <c r="Z99" s="260">
        <f t="shared" si="34"/>
        <v>0</v>
      </c>
      <c r="AA99" s="260">
        <f t="shared" si="34"/>
        <v>0</v>
      </c>
      <c r="AB99" s="260">
        <f t="shared" si="34"/>
        <v>0</v>
      </c>
      <c r="AC99" s="260">
        <f t="shared" si="34"/>
        <v>0</v>
      </c>
      <c r="AD99" s="260">
        <f t="shared" si="34"/>
        <v>0</v>
      </c>
      <c r="AE99" s="260">
        <f t="shared" si="34"/>
        <v>0</v>
      </c>
      <c r="AF99" s="260">
        <f t="shared" si="34"/>
        <v>0</v>
      </c>
      <c r="AG99" s="260">
        <f t="shared" si="34"/>
        <v>0</v>
      </c>
      <c r="AH99" s="260">
        <f t="shared" si="34"/>
        <v>0</v>
      </c>
      <c r="AI99" s="260">
        <f t="shared" si="34"/>
        <v>0</v>
      </c>
      <c r="AJ99" s="260">
        <f t="shared" si="34"/>
        <v>0</v>
      </c>
      <c r="AK99" s="260">
        <f t="shared" si="34"/>
        <v>0</v>
      </c>
      <c r="AL99" s="260">
        <f t="shared" si="34"/>
        <v>0</v>
      </c>
      <c r="AM99" s="260">
        <f t="shared" si="34"/>
        <v>0</v>
      </c>
      <c r="AN99" s="260">
        <f t="shared" si="34"/>
        <v>0</v>
      </c>
      <c r="AO99" s="260">
        <f t="shared" si="34"/>
        <v>0</v>
      </c>
      <c r="AP99" s="260">
        <f t="shared" si="34"/>
        <v>0</v>
      </c>
      <c r="AQ99" s="261">
        <f>SUM(B99:AP99)</f>
        <v>-23561487.718242973</v>
      </c>
      <c r="AR99" s="262"/>
      <c r="AS99" s="262"/>
    </row>
    <row r="100" spans="1:71" s="266" customFormat="1" hidden="1" x14ac:dyDescent="0.2">
      <c r="A100" s="264">
        <f>AQ99</f>
        <v>-23561487.718242973</v>
      </c>
      <c r="B100" s="265"/>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6" customFormat="1" hidden="1" x14ac:dyDescent="0.2">
      <c r="A101" s="264">
        <f>AP87</f>
        <v>-11130381.086404862</v>
      </c>
      <c r="B101" s="265"/>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6" customFormat="1" hidden="1" x14ac:dyDescent="0.2">
      <c r="A102" s="267" t="s">
        <v>519</v>
      </c>
      <c r="B102" s="268">
        <f>(A101+-A100)/-A100</f>
        <v>0.52760278894498958</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6" customFormat="1" hidden="1" x14ac:dyDescent="0.2">
      <c r="A103" s="269"/>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hidden="1" x14ac:dyDescent="0.2">
      <c r="A104" s="270" t="s">
        <v>520</v>
      </c>
      <c r="B104" s="270" t="s">
        <v>521</v>
      </c>
      <c r="C104" s="270" t="s">
        <v>522</v>
      </c>
      <c r="D104" s="270" t="s">
        <v>523</v>
      </c>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2"/>
      <c r="AR104" s="272"/>
      <c r="AS104" s="272"/>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c r="BQ104" s="271"/>
      <c r="BR104" s="271"/>
      <c r="BS104" s="271"/>
    </row>
    <row r="105" spans="1:71" ht="12.75" hidden="1" x14ac:dyDescent="0.2">
      <c r="A105" s="273">
        <f>G30/1000/1000</f>
        <v>-15.460439300571235</v>
      </c>
      <c r="B105" s="274">
        <f>L88</f>
        <v>3.7273042912409515E-2</v>
      </c>
      <c r="C105" s="275">
        <f>G28</f>
        <v>9.2947582409884237</v>
      </c>
      <c r="D105" s="275" t="str">
        <f>G29</f>
        <v>не окупается</v>
      </c>
      <c r="E105" s="276" t="s">
        <v>524</v>
      </c>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6"/>
      <c r="AJ105" s="276"/>
      <c r="AK105" s="276"/>
      <c r="AL105" s="276"/>
      <c r="AM105" s="276"/>
      <c r="AN105" s="276"/>
      <c r="AO105" s="276"/>
      <c r="AP105" s="276"/>
      <c r="AQ105" s="276"/>
      <c r="AR105" s="276"/>
      <c r="AS105" s="276"/>
      <c r="AT105" s="276"/>
      <c r="AU105" s="276"/>
      <c r="AV105" s="276"/>
      <c r="AW105" s="276"/>
      <c r="AX105" s="276"/>
      <c r="AY105" s="276"/>
      <c r="AZ105" s="276"/>
      <c r="BA105" s="276"/>
      <c r="BB105" s="276"/>
      <c r="BC105" s="276"/>
      <c r="BD105" s="276"/>
      <c r="BE105" s="276"/>
      <c r="BF105" s="276"/>
      <c r="BG105" s="276"/>
      <c r="BH105" s="276"/>
      <c r="BI105" s="276"/>
      <c r="BJ105" s="276"/>
      <c r="BK105" s="276"/>
      <c r="BL105" s="276"/>
      <c r="BM105" s="276"/>
      <c r="BN105" s="276"/>
      <c r="BO105" s="276"/>
      <c r="BP105" s="276"/>
      <c r="BQ105" s="276"/>
      <c r="BR105" s="276"/>
      <c r="BS105" s="276"/>
    </row>
    <row r="106" spans="1:71" ht="12.75" hidden="1" x14ac:dyDescent="0.2">
      <c r="A106" s="277"/>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2"/>
      <c r="AR106" s="272"/>
      <c r="AS106" s="272"/>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c r="BQ106" s="271"/>
      <c r="BR106" s="271"/>
      <c r="BS106" s="271"/>
    </row>
    <row r="107" spans="1:71" ht="12.75" hidden="1" x14ac:dyDescent="0.2">
      <c r="A107" s="278"/>
      <c r="B107" s="279">
        <v>2016</v>
      </c>
      <c r="C107" s="279">
        <v>2017</v>
      </c>
      <c r="D107" s="280">
        <f t="shared" ref="D107:AP107" si="35">C107+1</f>
        <v>2018</v>
      </c>
      <c r="E107" s="280">
        <f t="shared" si="35"/>
        <v>2019</v>
      </c>
      <c r="F107" s="280">
        <f t="shared" si="35"/>
        <v>2020</v>
      </c>
      <c r="G107" s="280">
        <f t="shared" si="35"/>
        <v>2021</v>
      </c>
      <c r="H107" s="280">
        <f t="shared" si="35"/>
        <v>2022</v>
      </c>
      <c r="I107" s="280">
        <f t="shared" si="35"/>
        <v>2023</v>
      </c>
      <c r="J107" s="280">
        <f t="shared" si="35"/>
        <v>2024</v>
      </c>
      <c r="K107" s="280">
        <f t="shared" si="35"/>
        <v>2025</v>
      </c>
      <c r="L107" s="280">
        <f t="shared" si="35"/>
        <v>2026</v>
      </c>
      <c r="M107" s="280">
        <f t="shared" si="35"/>
        <v>2027</v>
      </c>
      <c r="N107" s="280">
        <f t="shared" si="35"/>
        <v>2028</v>
      </c>
      <c r="O107" s="280">
        <f t="shared" si="35"/>
        <v>2029</v>
      </c>
      <c r="P107" s="280">
        <f t="shared" si="35"/>
        <v>2030</v>
      </c>
      <c r="Q107" s="280">
        <f t="shared" si="35"/>
        <v>2031</v>
      </c>
      <c r="R107" s="280">
        <f t="shared" si="35"/>
        <v>2032</v>
      </c>
      <c r="S107" s="280">
        <f t="shared" si="35"/>
        <v>2033</v>
      </c>
      <c r="T107" s="280">
        <f t="shared" si="35"/>
        <v>2034</v>
      </c>
      <c r="U107" s="280">
        <f t="shared" si="35"/>
        <v>2035</v>
      </c>
      <c r="V107" s="280">
        <f t="shared" si="35"/>
        <v>2036</v>
      </c>
      <c r="W107" s="280">
        <f t="shared" si="35"/>
        <v>2037</v>
      </c>
      <c r="X107" s="280">
        <f t="shared" si="35"/>
        <v>2038</v>
      </c>
      <c r="Y107" s="280">
        <f t="shared" si="35"/>
        <v>2039</v>
      </c>
      <c r="Z107" s="280">
        <f t="shared" si="35"/>
        <v>2040</v>
      </c>
      <c r="AA107" s="280">
        <f t="shared" si="35"/>
        <v>2041</v>
      </c>
      <c r="AB107" s="280">
        <f t="shared" si="35"/>
        <v>2042</v>
      </c>
      <c r="AC107" s="280">
        <f t="shared" si="35"/>
        <v>2043</v>
      </c>
      <c r="AD107" s="280">
        <f t="shared" si="35"/>
        <v>2044</v>
      </c>
      <c r="AE107" s="280">
        <f t="shared" si="35"/>
        <v>2045</v>
      </c>
      <c r="AF107" s="280">
        <f t="shared" si="35"/>
        <v>2046</v>
      </c>
      <c r="AG107" s="280">
        <f t="shared" si="35"/>
        <v>2047</v>
      </c>
      <c r="AH107" s="280">
        <f t="shared" si="35"/>
        <v>2048</v>
      </c>
      <c r="AI107" s="280">
        <f t="shared" si="35"/>
        <v>2049</v>
      </c>
      <c r="AJ107" s="280">
        <f t="shared" si="35"/>
        <v>2050</v>
      </c>
      <c r="AK107" s="280">
        <f t="shared" si="35"/>
        <v>2051</v>
      </c>
      <c r="AL107" s="280">
        <f t="shared" si="35"/>
        <v>2052</v>
      </c>
      <c r="AM107" s="280">
        <f t="shared" si="35"/>
        <v>2053</v>
      </c>
      <c r="AN107" s="280">
        <f t="shared" si="35"/>
        <v>2054</v>
      </c>
      <c r="AO107" s="280">
        <f t="shared" si="35"/>
        <v>2055</v>
      </c>
      <c r="AP107" s="280">
        <f t="shared" si="35"/>
        <v>2056</v>
      </c>
      <c r="AT107" s="266"/>
      <c r="AU107" s="266"/>
      <c r="AV107" s="266"/>
      <c r="AW107" s="266"/>
      <c r="AX107" s="266"/>
      <c r="AY107" s="266"/>
      <c r="AZ107" s="266"/>
      <c r="BA107" s="266"/>
      <c r="BB107" s="266"/>
      <c r="BC107" s="266"/>
      <c r="BD107" s="266"/>
      <c r="BE107" s="266"/>
      <c r="BF107" s="266"/>
      <c r="BG107" s="266"/>
    </row>
    <row r="108" spans="1:71" ht="12.75" hidden="1" x14ac:dyDescent="0.2">
      <c r="A108" s="281" t="s">
        <v>525</v>
      </c>
      <c r="B108" s="282"/>
      <c r="C108" s="282">
        <f>C109*$B$111*$B$112*1000</f>
        <v>2216843.6057856008</v>
      </c>
      <c r="D108" s="282">
        <f t="shared" ref="D108:AP108" si="36">D109*$B$111*$B$112*1000</f>
        <v>4433687.2115712017</v>
      </c>
      <c r="E108" s="282">
        <f>E109*$B$111*$B$112*1000</f>
        <v>6717707.8963200022</v>
      </c>
      <c r="F108" s="282">
        <f t="shared" si="36"/>
        <v>6717707.8963200022</v>
      </c>
      <c r="G108" s="282">
        <f t="shared" si="36"/>
        <v>6717707.8963200022</v>
      </c>
      <c r="H108" s="282">
        <f t="shared" si="36"/>
        <v>6717707.8963200022</v>
      </c>
      <c r="I108" s="282">
        <f t="shared" si="36"/>
        <v>6717707.8963200022</v>
      </c>
      <c r="J108" s="282">
        <f t="shared" si="36"/>
        <v>6717707.8963200022</v>
      </c>
      <c r="K108" s="282">
        <f t="shared" si="36"/>
        <v>6717707.8963200022</v>
      </c>
      <c r="L108" s="282">
        <f t="shared" si="36"/>
        <v>6717707.8963200022</v>
      </c>
      <c r="M108" s="282">
        <f t="shared" si="36"/>
        <v>6717707.8963200022</v>
      </c>
      <c r="N108" s="282">
        <f t="shared" si="36"/>
        <v>6717707.8963200022</v>
      </c>
      <c r="O108" s="282">
        <f t="shared" si="36"/>
        <v>6717707.8963200022</v>
      </c>
      <c r="P108" s="282">
        <f t="shared" si="36"/>
        <v>6717707.8963200022</v>
      </c>
      <c r="Q108" s="282">
        <f t="shared" si="36"/>
        <v>6717707.8963200022</v>
      </c>
      <c r="R108" s="282">
        <f t="shared" si="36"/>
        <v>6717707.8963200022</v>
      </c>
      <c r="S108" s="282">
        <f t="shared" si="36"/>
        <v>6717707.8963200022</v>
      </c>
      <c r="T108" s="282">
        <f t="shared" si="36"/>
        <v>6717707.8963200022</v>
      </c>
      <c r="U108" s="282">
        <f t="shared" si="36"/>
        <v>6717707.8963200022</v>
      </c>
      <c r="V108" s="282">
        <f t="shared" si="36"/>
        <v>6717707.8963200022</v>
      </c>
      <c r="W108" s="282">
        <f t="shared" si="36"/>
        <v>6717707.8963200022</v>
      </c>
      <c r="X108" s="282">
        <f t="shared" si="36"/>
        <v>6717707.8963200022</v>
      </c>
      <c r="Y108" s="282">
        <f t="shared" si="36"/>
        <v>6717707.8963200022</v>
      </c>
      <c r="Z108" s="282">
        <f t="shared" si="36"/>
        <v>6717707.8963200022</v>
      </c>
      <c r="AA108" s="282">
        <f t="shared" si="36"/>
        <v>6717707.8963200022</v>
      </c>
      <c r="AB108" s="282">
        <f t="shared" si="36"/>
        <v>6717707.8963200022</v>
      </c>
      <c r="AC108" s="282">
        <f t="shared" si="36"/>
        <v>6717707.8963200022</v>
      </c>
      <c r="AD108" s="282">
        <f t="shared" si="36"/>
        <v>6717707.8963200022</v>
      </c>
      <c r="AE108" s="282">
        <f t="shared" si="36"/>
        <v>6717707.8963200022</v>
      </c>
      <c r="AF108" s="282">
        <f t="shared" si="36"/>
        <v>6717707.8963200022</v>
      </c>
      <c r="AG108" s="282">
        <f t="shared" si="36"/>
        <v>6717707.8963200022</v>
      </c>
      <c r="AH108" s="282">
        <f t="shared" si="36"/>
        <v>6717707.8963200022</v>
      </c>
      <c r="AI108" s="282">
        <f t="shared" si="36"/>
        <v>6717707.8963200022</v>
      </c>
      <c r="AJ108" s="282">
        <f t="shared" si="36"/>
        <v>6717707.8963200022</v>
      </c>
      <c r="AK108" s="282">
        <f t="shared" si="36"/>
        <v>6717707.8963200022</v>
      </c>
      <c r="AL108" s="282">
        <f t="shared" si="36"/>
        <v>6717707.8963200022</v>
      </c>
      <c r="AM108" s="282">
        <f t="shared" si="36"/>
        <v>6717707.8963200022</v>
      </c>
      <c r="AN108" s="282">
        <f t="shared" si="36"/>
        <v>6717707.8963200022</v>
      </c>
      <c r="AO108" s="282">
        <f t="shared" si="36"/>
        <v>6717707.8963200022</v>
      </c>
      <c r="AP108" s="282">
        <f t="shared" si="36"/>
        <v>6717707.8963200022</v>
      </c>
      <c r="AT108" s="266"/>
      <c r="AU108" s="266"/>
      <c r="AV108" s="266"/>
      <c r="AW108" s="266"/>
      <c r="AX108" s="266"/>
      <c r="AY108" s="266"/>
      <c r="AZ108" s="266"/>
      <c r="BA108" s="266"/>
      <c r="BB108" s="266"/>
      <c r="BC108" s="266"/>
      <c r="BD108" s="266"/>
      <c r="BE108" s="266"/>
      <c r="BF108" s="266"/>
      <c r="BG108" s="266"/>
    </row>
    <row r="109" spans="1:71" ht="12.75" hidden="1" x14ac:dyDescent="0.2">
      <c r="A109" s="281" t="s">
        <v>526</v>
      </c>
      <c r="B109" s="280"/>
      <c r="C109" s="280">
        <f>B109+$I$120*C113</f>
        <v>0.41124600000000011</v>
      </c>
      <c r="D109" s="280">
        <f>C109+$I$120*D113</f>
        <v>0.82249200000000022</v>
      </c>
      <c r="E109" s="280">
        <f t="shared" ref="E109:AP109" si="37">D109+$I$120*E113</f>
        <v>1.2462000000000004</v>
      </c>
      <c r="F109" s="280">
        <f t="shared" si="37"/>
        <v>1.2462000000000004</v>
      </c>
      <c r="G109" s="280">
        <f t="shared" si="37"/>
        <v>1.2462000000000004</v>
      </c>
      <c r="H109" s="280">
        <f t="shared" si="37"/>
        <v>1.2462000000000004</v>
      </c>
      <c r="I109" s="280">
        <f t="shared" si="37"/>
        <v>1.2462000000000004</v>
      </c>
      <c r="J109" s="280">
        <f t="shared" si="37"/>
        <v>1.2462000000000004</v>
      </c>
      <c r="K109" s="280">
        <f t="shared" si="37"/>
        <v>1.2462000000000004</v>
      </c>
      <c r="L109" s="280">
        <f t="shared" si="37"/>
        <v>1.2462000000000004</v>
      </c>
      <c r="M109" s="280">
        <f t="shared" si="37"/>
        <v>1.2462000000000004</v>
      </c>
      <c r="N109" s="280">
        <f t="shared" si="37"/>
        <v>1.2462000000000004</v>
      </c>
      <c r="O109" s="280">
        <f t="shared" si="37"/>
        <v>1.2462000000000004</v>
      </c>
      <c r="P109" s="280">
        <f t="shared" si="37"/>
        <v>1.2462000000000004</v>
      </c>
      <c r="Q109" s="280">
        <f t="shared" si="37"/>
        <v>1.2462000000000004</v>
      </c>
      <c r="R109" s="280">
        <f t="shared" si="37"/>
        <v>1.2462000000000004</v>
      </c>
      <c r="S109" s="280">
        <f t="shared" si="37"/>
        <v>1.2462000000000004</v>
      </c>
      <c r="T109" s="280">
        <f t="shared" si="37"/>
        <v>1.2462000000000004</v>
      </c>
      <c r="U109" s="280">
        <f t="shared" si="37"/>
        <v>1.2462000000000004</v>
      </c>
      <c r="V109" s="280">
        <f t="shared" si="37"/>
        <v>1.2462000000000004</v>
      </c>
      <c r="W109" s="280">
        <f t="shared" si="37"/>
        <v>1.2462000000000004</v>
      </c>
      <c r="X109" s="280">
        <f t="shared" si="37"/>
        <v>1.2462000000000004</v>
      </c>
      <c r="Y109" s="280">
        <f t="shared" si="37"/>
        <v>1.2462000000000004</v>
      </c>
      <c r="Z109" s="280">
        <f t="shared" si="37"/>
        <v>1.2462000000000004</v>
      </c>
      <c r="AA109" s="280">
        <f t="shared" si="37"/>
        <v>1.2462000000000004</v>
      </c>
      <c r="AB109" s="280">
        <f t="shared" si="37"/>
        <v>1.2462000000000004</v>
      </c>
      <c r="AC109" s="280">
        <f t="shared" si="37"/>
        <v>1.2462000000000004</v>
      </c>
      <c r="AD109" s="280">
        <f t="shared" si="37"/>
        <v>1.2462000000000004</v>
      </c>
      <c r="AE109" s="280">
        <f t="shared" si="37"/>
        <v>1.2462000000000004</v>
      </c>
      <c r="AF109" s="280">
        <f t="shared" si="37"/>
        <v>1.2462000000000004</v>
      </c>
      <c r="AG109" s="280">
        <f t="shared" si="37"/>
        <v>1.2462000000000004</v>
      </c>
      <c r="AH109" s="280">
        <f t="shared" si="37"/>
        <v>1.2462000000000004</v>
      </c>
      <c r="AI109" s="280">
        <f t="shared" si="37"/>
        <v>1.2462000000000004</v>
      </c>
      <c r="AJ109" s="280">
        <f t="shared" si="37"/>
        <v>1.2462000000000004</v>
      </c>
      <c r="AK109" s="280">
        <f t="shared" si="37"/>
        <v>1.2462000000000004</v>
      </c>
      <c r="AL109" s="280">
        <f t="shared" si="37"/>
        <v>1.2462000000000004</v>
      </c>
      <c r="AM109" s="280">
        <f t="shared" si="37"/>
        <v>1.2462000000000004</v>
      </c>
      <c r="AN109" s="280">
        <f t="shared" si="37"/>
        <v>1.2462000000000004</v>
      </c>
      <c r="AO109" s="280">
        <f t="shared" si="37"/>
        <v>1.2462000000000004</v>
      </c>
      <c r="AP109" s="280">
        <f t="shared" si="37"/>
        <v>1.2462000000000004</v>
      </c>
      <c r="AT109" s="266"/>
      <c r="AU109" s="266"/>
      <c r="AV109" s="266"/>
      <c r="AW109" s="266"/>
      <c r="AX109" s="266"/>
      <c r="AY109" s="266"/>
      <c r="AZ109" s="266"/>
      <c r="BA109" s="266"/>
      <c r="BB109" s="266"/>
      <c r="BC109" s="266"/>
      <c r="BD109" s="266"/>
      <c r="BE109" s="266"/>
      <c r="BF109" s="266"/>
      <c r="BG109" s="266"/>
    </row>
    <row r="110" spans="1:71" ht="12.75" hidden="1" x14ac:dyDescent="0.2">
      <c r="A110" s="281" t="s">
        <v>527</v>
      </c>
      <c r="B110" s="283">
        <v>0.93</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T110" s="266"/>
      <c r="AU110" s="266"/>
      <c r="AV110" s="266"/>
      <c r="AW110" s="266"/>
      <c r="AX110" s="266"/>
      <c r="AY110" s="266"/>
      <c r="AZ110" s="266"/>
      <c r="BA110" s="266"/>
      <c r="BB110" s="266"/>
      <c r="BC110" s="266"/>
      <c r="BD110" s="266"/>
      <c r="BE110" s="266"/>
      <c r="BF110" s="266"/>
      <c r="BG110" s="266"/>
    </row>
    <row r="111" spans="1:71" ht="12.75" hidden="1" x14ac:dyDescent="0.2">
      <c r="A111" s="281" t="s">
        <v>528</v>
      </c>
      <c r="B111" s="283">
        <v>4380</v>
      </c>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c r="AK111" s="280"/>
      <c r="AL111" s="280"/>
      <c r="AM111" s="280"/>
      <c r="AN111" s="280"/>
      <c r="AO111" s="280"/>
      <c r="AP111" s="280"/>
      <c r="AT111" s="266"/>
      <c r="AU111" s="266"/>
      <c r="AV111" s="266"/>
      <c r="AW111" s="266"/>
      <c r="AX111" s="266"/>
      <c r="AY111" s="266"/>
      <c r="AZ111" s="266"/>
      <c r="BA111" s="266"/>
      <c r="BB111" s="266"/>
      <c r="BC111" s="266"/>
      <c r="BD111" s="266"/>
      <c r="BE111" s="266"/>
      <c r="BF111" s="266"/>
      <c r="BG111" s="266"/>
    </row>
    <row r="112" spans="1:71" ht="12.75" hidden="1" x14ac:dyDescent="0.2">
      <c r="A112" s="281" t="s">
        <v>529</v>
      </c>
      <c r="B112" s="279">
        <f>$B$131</f>
        <v>1.23072</v>
      </c>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0"/>
      <c r="AP112" s="280"/>
      <c r="AT112" s="266"/>
      <c r="AU112" s="266"/>
      <c r="AV112" s="266"/>
      <c r="AW112" s="266"/>
      <c r="AX112" s="266"/>
      <c r="AY112" s="266"/>
      <c r="AZ112" s="266"/>
      <c r="BA112" s="266"/>
      <c r="BB112" s="266"/>
      <c r="BC112" s="266"/>
      <c r="BD112" s="266"/>
      <c r="BE112" s="266"/>
      <c r="BF112" s="266"/>
      <c r="BG112" s="266"/>
    </row>
    <row r="113" spans="1:71" ht="15" hidden="1" x14ac:dyDescent="0.2">
      <c r="A113" s="284" t="s">
        <v>530</v>
      </c>
      <c r="B113" s="285">
        <v>0</v>
      </c>
      <c r="C113" s="286">
        <v>0.33</v>
      </c>
      <c r="D113" s="286">
        <v>0.33</v>
      </c>
      <c r="E113" s="286">
        <v>0.34</v>
      </c>
      <c r="F113" s="285">
        <v>0</v>
      </c>
      <c r="G113" s="285">
        <v>0</v>
      </c>
      <c r="H113" s="285">
        <v>0</v>
      </c>
      <c r="I113" s="285">
        <v>0</v>
      </c>
      <c r="J113" s="285">
        <v>0</v>
      </c>
      <c r="K113" s="285">
        <v>0</v>
      </c>
      <c r="L113" s="285">
        <v>0</v>
      </c>
      <c r="M113" s="285">
        <v>0</v>
      </c>
      <c r="N113" s="285">
        <v>0</v>
      </c>
      <c r="O113" s="285">
        <v>0</v>
      </c>
      <c r="P113" s="285">
        <v>0</v>
      </c>
      <c r="Q113" s="285">
        <v>0</v>
      </c>
      <c r="R113" s="285">
        <v>0</v>
      </c>
      <c r="S113" s="285">
        <v>0</v>
      </c>
      <c r="T113" s="285">
        <v>0</v>
      </c>
      <c r="U113" s="285">
        <v>0</v>
      </c>
      <c r="V113" s="285">
        <v>0</v>
      </c>
      <c r="W113" s="285">
        <v>0</v>
      </c>
      <c r="X113" s="285">
        <v>0</v>
      </c>
      <c r="Y113" s="285">
        <v>0</v>
      </c>
      <c r="Z113" s="285">
        <v>0</v>
      </c>
      <c r="AA113" s="285">
        <v>0</v>
      </c>
      <c r="AB113" s="285">
        <v>0</v>
      </c>
      <c r="AC113" s="285">
        <v>0</v>
      </c>
      <c r="AD113" s="285">
        <v>0</v>
      </c>
      <c r="AE113" s="285">
        <v>0</v>
      </c>
      <c r="AF113" s="285">
        <v>0</v>
      </c>
      <c r="AG113" s="285">
        <v>0</v>
      </c>
      <c r="AH113" s="285">
        <v>0</v>
      </c>
      <c r="AI113" s="285">
        <v>0</v>
      </c>
      <c r="AJ113" s="285">
        <v>0</v>
      </c>
      <c r="AK113" s="285">
        <v>0</v>
      </c>
      <c r="AL113" s="285">
        <v>0</v>
      </c>
      <c r="AM113" s="285">
        <v>0</v>
      </c>
      <c r="AN113" s="285">
        <v>0</v>
      </c>
      <c r="AO113" s="285">
        <v>0</v>
      </c>
      <c r="AP113" s="285">
        <v>0</v>
      </c>
      <c r="AT113" s="266"/>
      <c r="AU113" s="266"/>
      <c r="AV113" s="266"/>
      <c r="AW113" s="266"/>
      <c r="AX113" s="266"/>
      <c r="AY113" s="266"/>
      <c r="AZ113" s="266"/>
      <c r="BA113" s="266"/>
      <c r="BB113" s="266"/>
      <c r="BC113" s="266"/>
      <c r="BD113" s="266"/>
      <c r="BE113" s="266"/>
      <c r="BF113" s="266"/>
      <c r="BG113" s="266"/>
    </row>
    <row r="114" spans="1:71" ht="12.75" hidden="1" x14ac:dyDescent="0.2">
      <c r="A114" s="277"/>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2"/>
      <c r="AR114" s="272"/>
      <c r="AS114" s="272"/>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c r="BQ114" s="271"/>
      <c r="BR114" s="271"/>
      <c r="BS114" s="271"/>
    </row>
    <row r="115" spans="1:71" ht="12.75" hidden="1" x14ac:dyDescent="0.2">
      <c r="A115" s="277"/>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2"/>
      <c r="AR115" s="272"/>
      <c r="AS115" s="272"/>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c r="BQ115" s="271"/>
      <c r="BR115" s="271"/>
      <c r="BS115" s="271"/>
    </row>
    <row r="116" spans="1:71" ht="12.75" hidden="1" x14ac:dyDescent="0.2">
      <c r="A116" s="278"/>
      <c r="B116" s="430" t="s">
        <v>531</v>
      </c>
      <c r="C116" s="431"/>
      <c r="D116" s="430" t="s">
        <v>532</v>
      </c>
      <c r="E116" s="431"/>
      <c r="F116" s="278"/>
      <c r="G116" s="278"/>
      <c r="H116" s="278"/>
      <c r="I116" s="278"/>
      <c r="J116" s="278"/>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2"/>
      <c r="AR116" s="272"/>
      <c r="AS116" s="272"/>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row>
    <row r="117" spans="1:71" ht="12.75" hidden="1" x14ac:dyDescent="0.2">
      <c r="A117" s="281" t="s">
        <v>533</v>
      </c>
      <c r="B117" s="287">
        <v>0.95</v>
      </c>
      <c r="C117" s="278" t="s">
        <v>534</v>
      </c>
      <c r="D117" s="287">
        <v>2.29</v>
      </c>
      <c r="E117" s="278" t="s">
        <v>534</v>
      </c>
      <c r="F117" s="278"/>
      <c r="G117" s="278"/>
      <c r="H117" s="278"/>
      <c r="I117" s="278"/>
      <c r="J117" s="278"/>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2"/>
      <c r="AR117" s="272"/>
      <c r="AS117" s="272"/>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spans="1:71" ht="25.5" hidden="1" x14ac:dyDescent="0.2">
      <c r="A118" s="281" t="s">
        <v>533</v>
      </c>
      <c r="B118" s="278">
        <f>$B$110*B117</f>
        <v>0.88349999999999995</v>
      </c>
      <c r="C118" s="278" t="s">
        <v>141</v>
      </c>
      <c r="D118" s="278">
        <f>$B$110*D117</f>
        <v>2.1297000000000001</v>
      </c>
      <c r="E118" s="278" t="s">
        <v>141</v>
      </c>
      <c r="F118" s="281" t="s">
        <v>535</v>
      </c>
      <c r="G118" s="278">
        <f>D117-B117</f>
        <v>1.34</v>
      </c>
      <c r="H118" s="278" t="s">
        <v>534</v>
      </c>
      <c r="I118" s="288">
        <f>$B$110*G118</f>
        <v>1.2462000000000002</v>
      </c>
      <c r="J118" s="278" t="s">
        <v>141</v>
      </c>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2"/>
      <c r="AR118" s="272"/>
      <c r="AS118" s="272"/>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spans="1:71" ht="25.5" hidden="1" x14ac:dyDescent="0.2">
      <c r="A119" s="278"/>
      <c r="B119" s="278"/>
      <c r="C119" s="278"/>
      <c r="D119" s="278"/>
      <c r="E119" s="278"/>
      <c r="F119" s="281" t="s">
        <v>536</v>
      </c>
      <c r="G119" s="278">
        <f>I119/$B$110</f>
        <v>0</v>
      </c>
      <c r="H119" s="278" t="s">
        <v>534</v>
      </c>
      <c r="I119" s="287"/>
      <c r="J119" s="278" t="s">
        <v>141</v>
      </c>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2"/>
      <c r="AR119" s="272"/>
      <c r="AS119" s="272"/>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spans="1:71" ht="38.25" hidden="1" x14ac:dyDescent="0.2">
      <c r="A120" s="289"/>
      <c r="B120" s="290"/>
      <c r="C120" s="290"/>
      <c r="D120" s="290"/>
      <c r="E120" s="290"/>
      <c r="F120" s="291" t="s">
        <v>537</v>
      </c>
      <c r="G120" s="288">
        <f>G118</f>
        <v>1.34</v>
      </c>
      <c r="H120" s="278" t="s">
        <v>534</v>
      </c>
      <c r="I120" s="283">
        <f>I118</f>
        <v>1.2462000000000002</v>
      </c>
      <c r="J120" s="278" t="s">
        <v>141</v>
      </c>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2"/>
      <c r="AR120" s="272"/>
      <c r="AS120" s="272"/>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spans="1:71" ht="12.75" hidden="1" x14ac:dyDescent="0.2">
      <c r="A121" s="292"/>
      <c r="B121" s="276"/>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2"/>
      <c r="AR121" s="272"/>
      <c r="AS121" s="272"/>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spans="1:71" ht="12.75" hidden="1" x14ac:dyDescent="0.2">
      <c r="A122" s="293" t="s">
        <v>538</v>
      </c>
      <c r="B122" s="294">
        <v>65.709999999999994</v>
      </c>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row>
    <row r="123" spans="1:71" ht="12.75" hidden="1" x14ac:dyDescent="0.2">
      <c r="A123" s="293" t="s">
        <v>316</v>
      </c>
      <c r="B123" s="295">
        <v>25</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6"/>
      <c r="AV123" s="276"/>
      <c r="AW123" s="276"/>
      <c r="AX123" s="276"/>
      <c r="AY123" s="276"/>
      <c r="AZ123" s="276"/>
      <c r="BA123" s="276"/>
      <c r="BB123" s="276"/>
      <c r="BC123" s="276"/>
      <c r="BD123" s="276"/>
      <c r="BE123" s="276"/>
      <c r="BF123" s="276"/>
      <c r="BG123" s="276"/>
      <c r="BH123" s="276"/>
      <c r="BI123" s="276"/>
      <c r="BJ123" s="276"/>
      <c r="BK123" s="276"/>
      <c r="BL123" s="276"/>
      <c r="BM123" s="276"/>
      <c r="BN123" s="276"/>
      <c r="BO123" s="276"/>
      <c r="BP123" s="276"/>
      <c r="BQ123" s="276"/>
      <c r="BR123" s="276"/>
      <c r="BS123" s="276"/>
    </row>
    <row r="124" spans="1:71" ht="12.75" hidden="1" x14ac:dyDescent="0.2">
      <c r="A124" s="293" t="s">
        <v>539</v>
      </c>
      <c r="B124" s="295"/>
      <c r="C124" s="296" t="s">
        <v>540</v>
      </c>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c r="AH124" s="276"/>
      <c r="AI124" s="276"/>
      <c r="AJ124" s="276"/>
      <c r="AK124" s="276"/>
      <c r="AL124" s="276"/>
      <c r="AM124" s="276"/>
      <c r="AN124" s="276"/>
      <c r="AO124" s="276"/>
      <c r="AP124" s="276"/>
      <c r="AQ124" s="276"/>
      <c r="AR124" s="276"/>
      <c r="AS124" s="276"/>
      <c r="AT124" s="276"/>
      <c r="AU124" s="276"/>
      <c r="AV124" s="276"/>
      <c r="AW124" s="276"/>
      <c r="AX124" s="276"/>
      <c r="AY124" s="276"/>
      <c r="AZ124" s="276"/>
      <c r="BA124" s="276"/>
      <c r="BB124" s="276"/>
      <c r="BC124" s="276"/>
      <c r="BD124" s="276"/>
      <c r="BE124" s="276"/>
      <c r="BF124" s="276"/>
      <c r="BG124" s="276"/>
      <c r="BH124" s="276"/>
      <c r="BI124" s="276"/>
      <c r="BJ124" s="276"/>
      <c r="BK124" s="276"/>
      <c r="BL124" s="276"/>
      <c r="BM124" s="276"/>
      <c r="BN124" s="276"/>
      <c r="BO124" s="276"/>
      <c r="BP124" s="276"/>
      <c r="BQ124" s="276"/>
      <c r="BR124" s="276"/>
      <c r="BS124" s="276"/>
    </row>
    <row r="125" spans="1:71" s="224" customFormat="1" ht="12.75" hidden="1" x14ac:dyDescent="0.2">
      <c r="A125" s="297"/>
      <c r="B125" s="298"/>
      <c r="C125" s="299"/>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c r="AA125" s="300"/>
      <c r="AB125" s="300"/>
      <c r="AC125" s="300"/>
      <c r="AD125" s="300"/>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c r="BE125" s="300"/>
      <c r="BF125" s="300"/>
      <c r="BG125" s="300"/>
      <c r="BH125" s="300"/>
      <c r="BI125" s="300"/>
      <c r="BJ125" s="300"/>
      <c r="BK125" s="300"/>
      <c r="BL125" s="300"/>
      <c r="BM125" s="300"/>
      <c r="BN125" s="300"/>
      <c r="BO125" s="300"/>
      <c r="BP125" s="300"/>
      <c r="BQ125" s="300"/>
      <c r="BR125" s="300"/>
      <c r="BS125" s="300"/>
    </row>
    <row r="126" spans="1:71" ht="12.75" hidden="1" x14ac:dyDescent="0.2">
      <c r="A126" s="293" t="s">
        <v>541</v>
      </c>
      <c r="B126" s="301">
        <f>$B$122*1000*1000</f>
        <v>65710000</v>
      </c>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c r="AH126" s="276"/>
      <c r="AI126" s="276"/>
      <c r="AJ126" s="276"/>
      <c r="AK126" s="276"/>
      <c r="AL126" s="276"/>
      <c r="AM126" s="276"/>
      <c r="AN126" s="276"/>
      <c r="AO126" s="276"/>
      <c r="AP126" s="276"/>
      <c r="AQ126" s="276"/>
      <c r="AR126" s="276"/>
      <c r="AS126" s="276"/>
      <c r="AT126" s="276"/>
      <c r="AU126" s="276"/>
      <c r="AV126" s="276"/>
      <c r="AW126" s="276"/>
      <c r="AX126" s="276"/>
      <c r="AY126" s="276"/>
      <c r="AZ126" s="276"/>
      <c r="BA126" s="276"/>
      <c r="BB126" s="276"/>
      <c r="BC126" s="276"/>
      <c r="BD126" s="276"/>
      <c r="BE126" s="276"/>
      <c r="BF126" s="276"/>
      <c r="BG126" s="276"/>
      <c r="BH126" s="276"/>
      <c r="BI126" s="276"/>
      <c r="BJ126" s="276"/>
      <c r="BK126" s="276"/>
      <c r="BL126" s="276"/>
      <c r="BM126" s="276"/>
      <c r="BN126" s="276"/>
      <c r="BO126" s="276"/>
      <c r="BP126" s="276"/>
      <c r="BQ126" s="276"/>
      <c r="BR126" s="276"/>
      <c r="BS126" s="276"/>
    </row>
    <row r="127" spans="1:71" ht="12.75" hidden="1" x14ac:dyDescent="0.2">
      <c r="A127" s="293" t="s">
        <v>542</v>
      </c>
      <c r="B127" s="302">
        <v>0.01</v>
      </c>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c r="AH127" s="276"/>
      <c r="AI127" s="276"/>
      <c r="AJ127" s="276"/>
      <c r="AK127" s="276"/>
      <c r="AL127" s="276"/>
      <c r="AM127" s="276"/>
      <c r="AN127" s="276"/>
      <c r="AO127" s="276"/>
      <c r="AP127" s="276"/>
      <c r="AQ127" s="276"/>
      <c r="AR127" s="276"/>
      <c r="AS127" s="276"/>
      <c r="AT127" s="276"/>
      <c r="AU127" s="276"/>
      <c r="AV127" s="276"/>
      <c r="AW127" s="276"/>
      <c r="AX127" s="276"/>
      <c r="AY127" s="276"/>
      <c r="AZ127" s="276"/>
      <c r="BA127" s="276"/>
      <c r="BB127" s="276"/>
      <c r="BC127" s="276"/>
      <c r="BD127" s="276"/>
      <c r="BE127" s="276"/>
      <c r="BF127" s="276"/>
      <c r="BG127" s="276"/>
      <c r="BH127" s="276"/>
      <c r="BI127" s="276"/>
      <c r="BJ127" s="276"/>
      <c r="BK127" s="276"/>
      <c r="BL127" s="276"/>
      <c r="BM127" s="276"/>
      <c r="BN127" s="276"/>
      <c r="BO127" s="276"/>
      <c r="BP127" s="276"/>
      <c r="BQ127" s="276"/>
      <c r="BR127" s="276"/>
      <c r="BS127" s="276"/>
    </row>
    <row r="128" spans="1:71" ht="12.75" hidden="1" x14ac:dyDescent="0.2">
      <c r="A128" s="292"/>
      <c r="B128" s="303"/>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c r="AH128" s="276"/>
      <c r="AI128" s="276"/>
      <c r="AJ128" s="276"/>
      <c r="AK128" s="276"/>
      <c r="AL128" s="276"/>
      <c r="AM128" s="276"/>
      <c r="AN128" s="276"/>
      <c r="AO128" s="276"/>
      <c r="AP128" s="276"/>
      <c r="AQ128" s="276"/>
      <c r="AR128" s="276"/>
      <c r="AS128" s="276"/>
      <c r="AT128" s="276"/>
      <c r="AU128" s="276"/>
      <c r="AV128" s="276"/>
      <c r="AW128" s="276"/>
      <c r="AX128" s="276"/>
      <c r="AY128" s="276"/>
      <c r="AZ128" s="276"/>
      <c r="BA128" s="276"/>
      <c r="BB128" s="276"/>
      <c r="BC128" s="276"/>
      <c r="BD128" s="276"/>
      <c r="BE128" s="276"/>
      <c r="BF128" s="276"/>
      <c r="BG128" s="276"/>
      <c r="BH128" s="276"/>
      <c r="BI128" s="276"/>
      <c r="BJ128" s="276"/>
      <c r="BK128" s="276"/>
      <c r="BL128" s="276"/>
      <c r="BM128" s="276"/>
      <c r="BN128" s="276"/>
      <c r="BO128" s="276"/>
      <c r="BP128" s="276"/>
      <c r="BQ128" s="276"/>
      <c r="BR128" s="276"/>
      <c r="BS128" s="276"/>
    </row>
    <row r="129" spans="1:71" ht="12.75" hidden="1" x14ac:dyDescent="0.2">
      <c r="A129" s="293" t="s">
        <v>543</v>
      </c>
      <c r="B129" s="304">
        <v>0.20499999999999999</v>
      </c>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c r="AH129" s="276"/>
      <c r="AI129" s="276"/>
      <c r="AJ129" s="276"/>
      <c r="AK129" s="276"/>
      <c r="AL129" s="276"/>
      <c r="AM129" s="276"/>
      <c r="AN129" s="276"/>
      <c r="AO129" s="276"/>
      <c r="AP129" s="276"/>
      <c r="AQ129" s="276"/>
      <c r="AR129" s="276"/>
      <c r="AS129" s="276"/>
      <c r="AT129" s="276"/>
      <c r="AU129" s="276"/>
      <c r="AV129" s="276"/>
      <c r="AW129" s="276"/>
      <c r="AX129" s="276"/>
      <c r="AY129" s="276"/>
      <c r="AZ129" s="276"/>
      <c r="BA129" s="276"/>
      <c r="BB129" s="276"/>
      <c r="BC129" s="276"/>
      <c r="BD129" s="276"/>
      <c r="BE129" s="276"/>
      <c r="BF129" s="276"/>
      <c r="BG129" s="276"/>
      <c r="BH129" s="276"/>
      <c r="BI129" s="276"/>
      <c r="BJ129" s="276"/>
      <c r="BK129" s="276"/>
      <c r="BL129" s="276"/>
      <c r="BM129" s="276"/>
      <c r="BN129" s="276"/>
      <c r="BO129" s="276"/>
      <c r="BP129" s="276"/>
      <c r="BQ129" s="276"/>
      <c r="BR129" s="276"/>
      <c r="BS129" s="276"/>
    </row>
    <row r="130" spans="1:71" hidden="1" x14ac:dyDescent="0.2">
      <c r="A130" s="305"/>
      <c r="B130" s="306"/>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76"/>
      <c r="AK130" s="276"/>
      <c r="AL130" s="276"/>
      <c r="AM130" s="276"/>
      <c r="AN130" s="276"/>
      <c r="AO130" s="276"/>
      <c r="AP130" s="276"/>
      <c r="AQ130" s="276"/>
      <c r="AR130" s="276"/>
      <c r="AS130" s="276"/>
      <c r="AT130" s="276"/>
      <c r="AU130" s="276"/>
      <c r="AV130" s="276"/>
      <c r="AW130" s="276"/>
      <c r="AX130" s="276"/>
      <c r="AY130" s="276"/>
      <c r="AZ130" s="276"/>
      <c r="BA130" s="276"/>
      <c r="BB130" s="276"/>
      <c r="BC130" s="276"/>
      <c r="BD130" s="276"/>
      <c r="BE130" s="276"/>
      <c r="BF130" s="276"/>
      <c r="BG130" s="276"/>
      <c r="BH130" s="276"/>
      <c r="BI130" s="276"/>
      <c r="BJ130" s="276"/>
      <c r="BK130" s="276"/>
      <c r="BL130" s="276"/>
      <c r="BM130" s="276"/>
      <c r="BN130" s="276"/>
      <c r="BO130" s="276"/>
      <c r="BP130" s="276"/>
      <c r="BQ130" s="276"/>
      <c r="BR130" s="276"/>
      <c r="BS130" s="276"/>
    </row>
    <row r="131" spans="1:71" ht="25.5" hidden="1" x14ac:dyDescent="0.2">
      <c r="A131" s="307" t="s">
        <v>544</v>
      </c>
      <c r="B131" s="308">
        <v>1.23072</v>
      </c>
      <c r="C131" s="276" t="s">
        <v>545</v>
      </c>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c r="AH131" s="276"/>
      <c r="AI131" s="276"/>
      <c r="AJ131" s="276"/>
      <c r="AK131" s="276"/>
      <c r="AL131" s="276"/>
      <c r="AM131" s="276"/>
      <c r="AN131" s="276"/>
      <c r="AO131" s="276"/>
      <c r="AP131" s="276"/>
      <c r="AQ131" s="276"/>
      <c r="AR131" s="276"/>
      <c r="AS131" s="276"/>
      <c r="AT131" s="276"/>
      <c r="AU131" s="276"/>
      <c r="AV131" s="276"/>
      <c r="AW131" s="276"/>
      <c r="AX131" s="276"/>
      <c r="AY131" s="276"/>
      <c r="AZ131" s="276"/>
      <c r="BA131" s="276"/>
      <c r="BB131" s="276"/>
      <c r="BC131" s="276"/>
      <c r="BD131" s="276"/>
      <c r="BE131" s="276"/>
      <c r="BF131" s="276"/>
      <c r="BG131" s="276"/>
      <c r="BH131" s="276"/>
      <c r="BI131" s="276"/>
      <c r="BJ131" s="276"/>
      <c r="BK131" s="276"/>
      <c r="BL131" s="276"/>
      <c r="BM131" s="276"/>
      <c r="BN131" s="276"/>
      <c r="BO131" s="276"/>
      <c r="BP131" s="276"/>
      <c r="BQ131" s="276"/>
      <c r="BR131" s="276"/>
      <c r="BS131" s="276"/>
    </row>
    <row r="132" spans="1:71" ht="25.5" hidden="1" x14ac:dyDescent="0.2">
      <c r="A132" s="307" t="s">
        <v>546</v>
      </c>
      <c r="B132" s="308">
        <v>1.20268</v>
      </c>
      <c r="C132" s="276" t="s">
        <v>545</v>
      </c>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c r="AH132" s="276"/>
      <c r="AI132" s="276"/>
      <c r="AJ132" s="276"/>
      <c r="AK132" s="276"/>
      <c r="AL132" s="276"/>
      <c r="AM132" s="276"/>
      <c r="AN132" s="276"/>
      <c r="AO132" s="276"/>
      <c r="AP132" s="276"/>
      <c r="AQ132" s="276"/>
      <c r="AR132" s="276"/>
      <c r="AS132" s="276"/>
      <c r="AT132" s="276"/>
      <c r="AU132" s="276"/>
      <c r="AV132" s="276"/>
      <c r="AW132" s="276"/>
      <c r="AX132" s="276"/>
      <c r="AY132" s="276"/>
      <c r="AZ132" s="276"/>
      <c r="BA132" s="276"/>
      <c r="BB132" s="276"/>
      <c r="BC132" s="276"/>
      <c r="BD132" s="276"/>
      <c r="BE132" s="276"/>
      <c r="BF132" s="276"/>
      <c r="BG132" s="276"/>
      <c r="BH132" s="276"/>
      <c r="BI132" s="276"/>
      <c r="BJ132" s="276"/>
      <c r="BK132" s="276"/>
      <c r="BL132" s="276"/>
      <c r="BM132" s="276"/>
      <c r="BN132" s="276"/>
      <c r="BO132" s="276"/>
      <c r="BP132" s="276"/>
      <c r="BQ132" s="276"/>
      <c r="BR132" s="276"/>
      <c r="BS132" s="276"/>
    </row>
    <row r="133" spans="1:71" ht="12.75" hidden="1" x14ac:dyDescent="0.2">
      <c r="A133" s="292"/>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c r="AH133" s="276"/>
      <c r="AI133" s="276"/>
      <c r="AJ133" s="276"/>
      <c r="AK133" s="276"/>
      <c r="AL133" s="276"/>
      <c r="AM133" s="276"/>
      <c r="AN133" s="276"/>
      <c r="AO133" s="276"/>
      <c r="AP133" s="276"/>
      <c r="AQ133" s="224"/>
      <c r="AR133" s="224"/>
      <c r="AS133" s="224"/>
      <c r="BH133" s="276"/>
      <c r="BI133" s="276"/>
      <c r="BJ133" s="276"/>
      <c r="BK133" s="276"/>
      <c r="BL133" s="276"/>
      <c r="BM133" s="276"/>
      <c r="BN133" s="276"/>
      <c r="BO133" s="276"/>
      <c r="BP133" s="276"/>
      <c r="BQ133" s="276"/>
      <c r="BR133" s="276"/>
      <c r="BS133" s="276"/>
    </row>
    <row r="134" spans="1:71" hidden="1" x14ac:dyDescent="0.2">
      <c r="A134" s="293" t="s">
        <v>547</v>
      </c>
      <c r="C134" s="300" t="s">
        <v>548</v>
      </c>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0"/>
      <c r="AC134" s="300"/>
      <c r="AD134" s="300"/>
      <c r="AE134" s="300"/>
      <c r="AF134" s="300"/>
      <c r="AG134" s="300"/>
      <c r="AH134" s="300"/>
      <c r="AI134" s="300"/>
      <c r="AJ134" s="300"/>
      <c r="AK134" s="300"/>
      <c r="AL134" s="300"/>
      <c r="AM134" s="300"/>
      <c r="AN134" s="300"/>
      <c r="AO134" s="300"/>
      <c r="AP134" s="300"/>
      <c r="AQ134" s="224"/>
      <c r="AR134" s="224"/>
      <c r="AS134" s="224"/>
      <c r="BH134" s="300"/>
      <c r="BI134" s="300"/>
      <c r="BJ134" s="300"/>
      <c r="BK134" s="300"/>
      <c r="BL134" s="300"/>
      <c r="BM134" s="300"/>
      <c r="BN134" s="300"/>
      <c r="BO134" s="300"/>
      <c r="BP134" s="300"/>
      <c r="BQ134" s="300"/>
      <c r="BR134" s="300"/>
      <c r="BS134" s="300"/>
    </row>
    <row r="135" spans="1:71" ht="12.75" hidden="1" x14ac:dyDescent="0.2">
      <c r="A135" s="293"/>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2.75" hidden="1" x14ac:dyDescent="0.2">
      <c r="A136" s="293" t="s">
        <v>549</v>
      </c>
      <c r="B136" s="309"/>
      <c r="C136" s="310">
        <v>5.8000000000000003E-2</v>
      </c>
      <c r="D136" s="310">
        <v>5.5E-2</v>
      </c>
      <c r="E136" s="311">
        <f t="shared" ref="E136:AY136" si="39">D136</f>
        <v>5.5E-2</v>
      </c>
      <c r="F136" s="311">
        <f t="shared" si="39"/>
        <v>5.5E-2</v>
      </c>
      <c r="G136" s="311">
        <f t="shared" si="39"/>
        <v>5.5E-2</v>
      </c>
      <c r="H136" s="311">
        <f t="shared" si="39"/>
        <v>5.5E-2</v>
      </c>
      <c r="I136" s="311">
        <f t="shared" si="39"/>
        <v>5.5E-2</v>
      </c>
      <c r="J136" s="311">
        <f t="shared" si="39"/>
        <v>5.5E-2</v>
      </c>
      <c r="K136" s="311">
        <f t="shared" si="39"/>
        <v>5.5E-2</v>
      </c>
      <c r="L136" s="311">
        <f t="shared" si="39"/>
        <v>5.5E-2</v>
      </c>
      <c r="M136" s="311">
        <f t="shared" si="39"/>
        <v>5.5E-2</v>
      </c>
      <c r="N136" s="311">
        <f t="shared" si="39"/>
        <v>5.5E-2</v>
      </c>
      <c r="O136" s="311">
        <f t="shared" si="39"/>
        <v>5.5E-2</v>
      </c>
      <c r="P136" s="311">
        <f t="shared" si="39"/>
        <v>5.5E-2</v>
      </c>
      <c r="Q136" s="311">
        <f t="shared" si="39"/>
        <v>5.5E-2</v>
      </c>
      <c r="R136" s="311">
        <f t="shared" si="39"/>
        <v>5.5E-2</v>
      </c>
      <c r="S136" s="311">
        <f t="shared" si="39"/>
        <v>5.5E-2</v>
      </c>
      <c r="T136" s="311">
        <f t="shared" si="39"/>
        <v>5.5E-2</v>
      </c>
      <c r="U136" s="311">
        <f t="shared" si="39"/>
        <v>5.5E-2</v>
      </c>
      <c r="V136" s="311">
        <f t="shared" si="39"/>
        <v>5.5E-2</v>
      </c>
      <c r="W136" s="311">
        <f t="shared" si="39"/>
        <v>5.5E-2</v>
      </c>
      <c r="X136" s="311">
        <f t="shared" si="39"/>
        <v>5.5E-2</v>
      </c>
      <c r="Y136" s="311">
        <f t="shared" si="39"/>
        <v>5.5E-2</v>
      </c>
      <c r="Z136" s="311">
        <f t="shared" si="39"/>
        <v>5.5E-2</v>
      </c>
      <c r="AA136" s="311">
        <f t="shared" si="39"/>
        <v>5.5E-2</v>
      </c>
      <c r="AB136" s="311">
        <f t="shared" si="39"/>
        <v>5.5E-2</v>
      </c>
      <c r="AC136" s="311">
        <f t="shared" si="39"/>
        <v>5.5E-2</v>
      </c>
      <c r="AD136" s="311">
        <f t="shared" si="39"/>
        <v>5.5E-2</v>
      </c>
      <c r="AE136" s="311">
        <f t="shared" si="39"/>
        <v>5.5E-2</v>
      </c>
      <c r="AF136" s="311">
        <f t="shared" si="39"/>
        <v>5.5E-2</v>
      </c>
      <c r="AG136" s="311">
        <f t="shared" si="39"/>
        <v>5.5E-2</v>
      </c>
      <c r="AH136" s="311">
        <f t="shared" si="39"/>
        <v>5.5E-2</v>
      </c>
      <c r="AI136" s="311">
        <f t="shared" si="39"/>
        <v>5.5E-2</v>
      </c>
      <c r="AJ136" s="311">
        <f t="shared" si="39"/>
        <v>5.5E-2</v>
      </c>
      <c r="AK136" s="311">
        <f t="shared" si="39"/>
        <v>5.5E-2</v>
      </c>
      <c r="AL136" s="311">
        <f t="shared" si="39"/>
        <v>5.5E-2</v>
      </c>
      <c r="AM136" s="311">
        <f t="shared" si="39"/>
        <v>5.5E-2</v>
      </c>
      <c r="AN136" s="311">
        <f t="shared" si="39"/>
        <v>5.5E-2</v>
      </c>
      <c r="AO136" s="311">
        <f t="shared" si="39"/>
        <v>5.5E-2</v>
      </c>
      <c r="AP136" s="311">
        <f t="shared" si="39"/>
        <v>5.5E-2</v>
      </c>
      <c r="AQ136" s="311">
        <f t="shared" si="39"/>
        <v>5.5E-2</v>
      </c>
      <c r="AR136" s="311">
        <f t="shared" si="39"/>
        <v>5.5E-2</v>
      </c>
      <c r="AS136" s="311">
        <f t="shared" si="39"/>
        <v>5.5E-2</v>
      </c>
      <c r="AT136" s="311">
        <f t="shared" si="39"/>
        <v>5.5E-2</v>
      </c>
      <c r="AU136" s="311">
        <f t="shared" si="39"/>
        <v>5.5E-2</v>
      </c>
      <c r="AV136" s="311">
        <f t="shared" si="39"/>
        <v>5.5E-2</v>
      </c>
      <c r="AW136" s="311">
        <f t="shared" si="39"/>
        <v>5.5E-2</v>
      </c>
      <c r="AX136" s="311">
        <f t="shared" si="39"/>
        <v>5.5E-2</v>
      </c>
      <c r="AY136" s="311">
        <f t="shared" si="39"/>
        <v>5.5E-2</v>
      </c>
    </row>
    <row r="137" spans="1:71" s="224" customFormat="1" ht="15" hidden="1" x14ac:dyDescent="0.2">
      <c r="A137" s="293" t="s">
        <v>550</v>
      </c>
      <c r="B137" s="312"/>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hidden="1" x14ac:dyDescent="0.2">
      <c r="A138" s="313"/>
      <c r="B138" s="312"/>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84"/>
    </row>
    <row r="139" spans="1:71" ht="12.75" hidden="1" x14ac:dyDescent="0.2">
      <c r="A139" s="292"/>
      <c r="B139" s="309">
        <v>2016</v>
      </c>
      <c r="C139" s="309">
        <f>B139+1</f>
        <v>2017</v>
      </c>
      <c r="D139" s="309">
        <f t="shared" ref="D139:AY140" si="41">C139+1</f>
        <v>2018</v>
      </c>
      <c r="E139" s="309">
        <f t="shared" si="41"/>
        <v>2019</v>
      </c>
      <c r="F139" s="309">
        <f t="shared" si="41"/>
        <v>2020</v>
      </c>
      <c r="G139" s="309">
        <f t="shared" si="41"/>
        <v>2021</v>
      </c>
      <c r="H139" s="309">
        <f t="shared" si="41"/>
        <v>2022</v>
      </c>
      <c r="I139" s="309">
        <f t="shared" si="41"/>
        <v>2023</v>
      </c>
      <c r="J139" s="309">
        <f t="shared" si="41"/>
        <v>2024</v>
      </c>
      <c r="K139" s="309">
        <f t="shared" si="41"/>
        <v>2025</v>
      </c>
      <c r="L139" s="309">
        <f t="shared" si="41"/>
        <v>2026</v>
      </c>
      <c r="M139" s="309">
        <f t="shared" si="41"/>
        <v>2027</v>
      </c>
      <c r="N139" s="309">
        <f t="shared" si="41"/>
        <v>2028</v>
      </c>
      <c r="O139" s="309">
        <f t="shared" si="41"/>
        <v>2029</v>
      </c>
      <c r="P139" s="309">
        <f t="shared" si="41"/>
        <v>2030</v>
      </c>
      <c r="Q139" s="309">
        <f t="shared" si="41"/>
        <v>2031</v>
      </c>
      <c r="R139" s="309">
        <f t="shared" si="41"/>
        <v>2032</v>
      </c>
      <c r="S139" s="309">
        <f t="shared" si="41"/>
        <v>2033</v>
      </c>
      <c r="T139" s="309">
        <f t="shared" si="41"/>
        <v>2034</v>
      </c>
      <c r="U139" s="309">
        <f t="shared" si="41"/>
        <v>2035</v>
      </c>
      <c r="V139" s="309">
        <f t="shared" si="41"/>
        <v>2036</v>
      </c>
      <c r="W139" s="309">
        <f t="shared" si="41"/>
        <v>2037</v>
      </c>
      <c r="X139" s="309">
        <f t="shared" si="41"/>
        <v>2038</v>
      </c>
      <c r="Y139" s="309">
        <f t="shared" si="41"/>
        <v>2039</v>
      </c>
      <c r="Z139" s="309">
        <f t="shared" si="41"/>
        <v>2040</v>
      </c>
      <c r="AA139" s="309">
        <f t="shared" si="41"/>
        <v>2041</v>
      </c>
      <c r="AB139" s="309">
        <f t="shared" si="41"/>
        <v>2042</v>
      </c>
      <c r="AC139" s="309">
        <f t="shared" si="41"/>
        <v>2043</v>
      </c>
      <c r="AD139" s="309">
        <f t="shared" si="41"/>
        <v>2044</v>
      </c>
      <c r="AE139" s="309">
        <f t="shared" si="41"/>
        <v>2045</v>
      </c>
      <c r="AF139" s="309">
        <f t="shared" si="41"/>
        <v>2046</v>
      </c>
      <c r="AG139" s="309">
        <f t="shared" si="41"/>
        <v>2047</v>
      </c>
      <c r="AH139" s="309">
        <f t="shared" si="41"/>
        <v>2048</v>
      </c>
      <c r="AI139" s="309">
        <f t="shared" si="41"/>
        <v>2049</v>
      </c>
      <c r="AJ139" s="309">
        <f t="shared" si="41"/>
        <v>2050</v>
      </c>
      <c r="AK139" s="309">
        <f t="shared" si="41"/>
        <v>2051</v>
      </c>
      <c r="AL139" s="309">
        <f t="shared" si="41"/>
        <v>2052</v>
      </c>
      <c r="AM139" s="309">
        <f t="shared" si="41"/>
        <v>2053</v>
      </c>
      <c r="AN139" s="309">
        <f t="shared" si="41"/>
        <v>2054</v>
      </c>
      <c r="AO139" s="309">
        <f t="shared" si="41"/>
        <v>2055</v>
      </c>
      <c r="AP139" s="309">
        <f t="shared" si="41"/>
        <v>2056</v>
      </c>
      <c r="AQ139" s="309">
        <f t="shared" si="41"/>
        <v>2057</v>
      </c>
      <c r="AR139" s="309">
        <f t="shared" si="41"/>
        <v>2058</v>
      </c>
      <c r="AS139" s="309">
        <f t="shared" si="41"/>
        <v>2059</v>
      </c>
      <c r="AT139" s="309">
        <f t="shared" si="41"/>
        <v>2060</v>
      </c>
      <c r="AU139" s="309">
        <f t="shared" si="41"/>
        <v>2061</v>
      </c>
      <c r="AV139" s="309">
        <f t="shared" si="41"/>
        <v>2062</v>
      </c>
      <c r="AW139" s="309">
        <f t="shared" si="41"/>
        <v>2063</v>
      </c>
      <c r="AX139" s="309">
        <f t="shared" si="41"/>
        <v>2064</v>
      </c>
      <c r="AY139" s="309">
        <f t="shared" si="41"/>
        <v>2065</v>
      </c>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row>
    <row r="140" spans="1:71" hidden="1" x14ac:dyDescent="0.2">
      <c r="A140" s="292"/>
      <c r="B140" s="315">
        <f>1</f>
        <v>1</v>
      </c>
      <c r="C140" s="315">
        <f t="shared" ref="C140" si="42">B140+1</f>
        <v>2</v>
      </c>
      <c r="D140" s="315">
        <f t="shared" si="41"/>
        <v>3</v>
      </c>
      <c r="E140" s="315">
        <f>D140+1</f>
        <v>4</v>
      </c>
      <c r="F140" s="315">
        <f t="shared" si="41"/>
        <v>5</v>
      </c>
      <c r="G140" s="315">
        <f t="shared" si="41"/>
        <v>6</v>
      </c>
      <c r="H140" s="315">
        <f t="shared" si="41"/>
        <v>7</v>
      </c>
      <c r="I140" s="315">
        <f t="shared" si="41"/>
        <v>8</v>
      </c>
      <c r="J140" s="315">
        <f t="shared" si="41"/>
        <v>9</v>
      </c>
      <c r="K140" s="315">
        <f t="shared" si="41"/>
        <v>10</v>
      </c>
      <c r="L140" s="315">
        <f t="shared" si="41"/>
        <v>11</v>
      </c>
      <c r="M140" s="315">
        <f t="shared" si="41"/>
        <v>12</v>
      </c>
      <c r="N140" s="315">
        <f t="shared" si="41"/>
        <v>13</v>
      </c>
      <c r="O140" s="315">
        <f t="shared" si="41"/>
        <v>14</v>
      </c>
      <c r="P140" s="315">
        <f t="shared" si="41"/>
        <v>15</v>
      </c>
      <c r="Q140" s="315">
        <f t="shared" si="41"/>
        <v>16</v>
      </c>
      <c r="R140" s="315">
        <f t="shared" si="41"/>
        <v>17</v>
      </c>
      <c r="S140" s="315">
        <f t="shared" si="41"/>
        <v>18</v>
      </c>
      <c r="T140" s="315">
        <f t="shared" si="41"/>
        <v>19</v>
      </c>
      <c r="U140" s="315">
        <f t="shared" si="41"/>
        <v>20</v>
      </c>
      <c r="V140" s="315">
        <f t="shared" si="41"/>
        <v>21</v>
      </c>
      <c r="W140" s="315">
        <f t="shared" si="41"/>
        <v>22</v>
      </c>
      <c r="X140" s="315">
        <f t="shared" si="41"/>
        <v>23</v>
      </c>
      <c r="Y140" s="315">
        <f t="shared" si="41"/>
        <v>24</v>
      </c>
      <c r="Z140" s="315">
        <f t="shared" si="41"/>
        <v>25</v>
      </c>
      <c r="AA140" s="315">
        <f t="shared" si="41"/>
        <v>26</v>
      </c>
      <c r="AB140" s="315">
        <f t="shared" si="41"/>
        <v>27</v>
      </c>
      <c r="AC140" s="315">
        <f t="shared" si="41"/>
        <v>28</v>
      </c>
      <c r="AD140" s="315">
        <f t="shared" si="41"/>
        <v>29</v>
      </c>
      <c r="AE140" s="315">
        <f t="shared" si="41"/>
        <v>30</v>
      </c>
      <c r="AF140" s="315">
        <f t="shared" si="41"/>
        <v>31</v>
      </c>
      <c r="AG140" s="315">
        <f t="shared" si="41"/>
        <v>32</v>
      </c>
      <c r="AH140" s="315">
        <f t="shared" si="41"/>
        <v>33</v>
      </c>
      <c r="AI140" s="315">
        <f t="shared" si="41"/>
        <v>34</v>
      </c>
      <c r="AJ140" s="315">
        <f t="shared" si="41"/>
        <v>35</v>
      </c>
      <c r="AK140" s="315">
        <f t="shared" si="41"/>
        <v>36</v>
      </c>
      <c r="AL140" s="315">
        <f t="shared" si="41"/>
        <v>37</v>
      </c>
      <c r="AM140" s="315">
        <f t="shared" si="41"/>
        <v>38</v>
      </c>
      <c r="AN140" s="315">
        <f t="shared" si="41"/>
        <v>39</v>
      </c>
      <c r="AO140" s="315">
        <f t="shared" si="41"/>
        <v>40</v>
      </c>
      <c r="AP140" s="315">
        <f>AO140+1</f>
        <v>41</v>
      </c>
      <c r="AQ140" s="315">
        <f t="shared" si="41"/>
        <v>42</v>
      </c>
      <c r="AR140" s="315">
        <f t="shared" si="41"/>
        <v>43</v>
      </c>
      <c r="AS140" s="315">
        <f t="shared" si="41"/>
        <v>44</v>
      </c>
      <c r="AT140" s="315">
        <f t="shared" si="41"/>
        <v>45</v>
      </c>
      <c r="AU140" s="315">
        <f t="shared" si="41"/>
        <v>46</v>
      </c>
      <c r="AV140" s="315">
        <f t="shared" si="41"/>
        <v>47</v>
      </c>
      <c r="AW140" s="315">
        <f t="shared" si="41"/>
        <v>48</v>
      </c>
      <c r="AX140" s="315">
        <f t="shared" si="41"/>
        <v>49</v>
      </c>
      <c r="AY140" s="315">
        <f t="shared" si="41"/>
        <v>50</v>
      </c>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row>
    <row r="141" spans="1:71" ht="15" hidden="1" x14ac:dyDescent="0.2">
      <c r="A141" s="292"/>
      <c r="B141" s="316">
        <v>0.5</v>
      </c>
      <c r="C141" s="316">
        <f>AVERAGE(B140:C140)</f>
        <v>1.5</v>
      </c>
      <c r="D141" s="316">
        <f>AVERAGE(C140:D140)</f>
        <v>2.5</v>
      </c>
      <c r="E141" s="316">
        <f>AVERAGE(D140:E140)</f>
        <v>3.5</v>
      </c>
      <c r="F141" s="316">
        <f t="shared" ref="F141:AO141" si="43">AVERAGE(E140:F140)</f>
        <v>4.5</v>
      </c>
      <c r="G141" s="316">
        <f t="shared" si="43"/>
        <v>5.5</v>
      </c>
      <c r="H141" s="316">
        <f t="shared" si="43"/>
        <v>6.5</v>
      </c>
      <c r="I141" s="316">
        <f t="shared" si="43"/>
        <v>7.5</v>
      </c>
      <c r="J141" s="316">
        <f t="shared" si="43"/>
        <v>8.5</v>
      </c>
      <c r="K141" s="316">
        <f t="shared" si="43"/>
        <v>9.5</v>
      </c>
      <c r="L141" s="316">
        <f t="shared" si="43"/>
        <v>10.5</v>
      </c>
      <c r="M141" s="316">
        <f t="shared" si="43"/>
        <v>11.5</v>
      </c>
      <c r="N141" s="316">
        <f t="shared" si="43"/>
        <v>12.5</v>
      </c>
      <c r="O141" s="316">
        <f t="shared" si="43"/>
        <v>13.5</v>
      </c>
      <c r="P141" s="316">
        <f t="shared" si="43"/>
        <v>14.5</v>
      </c>
      <c r="Q141" s="316">
        <f t="shared" si="43"/>
        <v>15.5</v>
      </c>
      <c r="R141" s="316">
        <f t="shared" si="43"/>
        <v>16.5</v>
      </c>
      <c r="S141" s="316">
        <f t="shared" si="43"/>
        <v>17.5</v>
      </c>
      <c r="T141" s="316">
        <f t="shared" si="43"/>
        <v>18.5</v>
      </c>
      <c r="U141" s="316">
        <f t="shared" si="43"/>
        <v>19.5</v>
      </c>
      <c r="V141" s="316">
        <f t="shared" si="43"/>
        <v>20.5</v>
      </c>
      <c r="W141" s="316">
        <f t="shared" si="43"/>
        <v>21.5</v>
      </c>
      <c r="X141" s="316">
        <f t="shared" si="43"/>
        <v>22.5</v>
      </c>
      <c r="Y141" s="316">
        <f t="shared" si="43"/>
        <v>23.5</v>
      </c>
      <c r="Z141" s="316">
        <f t="shared" si="43"/>
        <v>24.5</v>
      </c>
      <c r="AA141" s="316">
        <f t="shared" si="43"/>
        <v>25.5</v>
      </c>
      <c r="AB141" s="316">
        <f t="shared" si="43"/>
        <v>26.5</v>
      </c>
      <c r="AC141" s="316">
        <f t="shared" si="43"/>
        <v>27.5</v>
      </c>
      <c r="AD141" s="316">
        <f t="shared" si="43"/>
        <v>28.5</v>
      </c>
      <c r="AE141" s="316">
        <f t="shared" si="43"/>
        <v>29.5</v>
      </c>
      <c r="AF141" s="316">
        <f t="shared" si="43"/>
        <v>30.5</v>
      </c>
      <c r="AG141" s="316">
        <f t="shared" si="43"/>
        <v>31.5</v>
      </c>
      <c r="AH141" s="316">
        <f t="shared" si="43"/>
        <v>32.5</v>
      </c>
      <c r="AI141" s="316">
        <f t="shared" si="43"/>
        <v>33.5</v>
      </c>
      <c r="AJ141" s="316">
        <f t="shared" si="43"/>
        <v>34.5</v>
      </c>
      <c r="AK141" s="316">
        <f t="shared" si="43"/>
        <v>35.5</v>
      </c>
      <c r="AL141" s="316">
        <f t="shared" si="43"/>
        <v>36.5</v>
      </c>
      <c r="AM141" s="316">
        <f t="shared" si="43"/>
        <v>37.5</v>
      </c>
      <c r="AN141" s="316">
        <f t="shared" si="43"/>
        <v>38.5</v>
      </c>
      <c r="AO141" s="316">
        <f t="shared" si="43"/>
        <v>39.5</v>
      </c>
      <c r="AP141" s="316">
        <f>AVERAGE(AO140:AP140)</f>
        <v>40.5</v>
      </c>
      <c r="AQ141" s="316">
        <f t="shared" ref="AQ141:AY141" si="44">AVERAGE(AP140:AQ140)</f>
        <v>41.5</v>
      </c>
      <c r="AR141" s="316">
        <f t="shared" si="44"/>
        <v>42.5</v>
      </c>
      <c r="AS141" s="316">
        <f t="shared" si="44"/>
        <v>43.5</v>
      </c>
      <c r="AT141" s="316">
        <f t="shared" si="44"/>
        <v>44.5</v>
      </c>
      <c r="AU141" s="316">
        <f t="shared" si="44"/>
        <v>45.5</v>
      </c>
      <c r="AV141" s="316">
        <f t="shared" si="44"/>
        <v>46.5</v>
      </c>
      <c r="AW141" s="316">
        <f t="shared" si="44"/>
        <v>47.5</v>
      </c>
      <c r="AX141" s="316">
        <f t="shared" si="44"/>
        <v>48.5</v>
      </c>
      <c r="AY141" s="316">
        <f t="shared" si="44"/>
        <v>49.5</v>
      </c>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row>
    <row r="142" spans="1:71" ht="12.75" x14ac:dyDescent="0.2">
      <c r="A142" s="292"/>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row>
    <row r="143" spans="1:71" ht="12.75" x14ac:dyDescent="0.2">
      <c r="A143" s="292"/>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row>
    <row r="144" spans="1:71" ht="12.75" x14ac:dyDescent="0.2">
      <c r="A144" s="292"/>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row>
    <row r="145" spans="1:71" ht="12.75" x14ac:dyDescent="0.2">
      <c r="A145" s="292"/>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row>
    <row r="146" spans="1:71" ht="12.75" x14ac:dyDescent="0.2">
      <c r="A146" s="292"/>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row>
    <row r="147" spans="1:71" ht="12.75" x14ac:dyDescent="0.2">
      <c r="A147" s="292"/>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row>
    <row r="148" spans="1:71" ht="12.75" x14ac:dyDescent="0.2">
      <c r="A148" s="292"/>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row>
    <row r="149" spans="1:71" ht="12.75" x14ac:dyDescent="0.2">
      <c r="A149" s="292"/>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c r="AB149" s="276"/>
      <c r="AC149" s="276"/>
      <c r="AD149" s="276"/>
      <c r="AE149" s="276"/>
      <c r="AF149" s="276"/>
      <c r="AG149" s="276"/>
      <c r="AH149" s="276"/>
      <c r="AI149" s="276"/>
      <c r="AJ149" s="276"/>
      <c r="AK149" s="276"/>
      <c r="AL149" s="276"/>
      <c r="AM149" s="276"/>
      <c r="AN149" s="276"/>
      <c r="AO149" s="276"/>
      <c r="AP149" s="276"/>
      <c r="AQ149" s="276"/>
      <c r="AR149" s="276"/>
      <c r="AS149" s="276"/>
      <c r="AT149" s="276"/>
      <c r="AU149" s="276"/>
      <c r="AV149" s="276"/>
      <c r="AW149" s="276"/>
      <c r="AX149" s="276"/>
      <c r="AY149" s="276"/>
      <c r="AZ149" s="276"/>
      <c r="BA149" s="276"/>
      <c r="BB149" s="276"/>
      <c r="BC149" s="276"/>
      <c r="BD149" s="276"/>
      <c r="BE149" s="276"/>
      <c r="BF149" s="276"/>
      <c r="BG149" s="276"/>
      <c r="BH149" s="276"/>
      <c r="BI149" s="276"/>
      <c r="BJ149" s="276"/>
      <c r="BK149" s="276"/>
      <c r="BL149" s="276"/>
      <c r="BM149" s="276"/>
      <c r="BN149" s="276"/>
      <c r="BO149" s="276"/>
      <c r="BP149" s="276"/>
      <c r="BQ149" s="276"/>
      <c r="BR149" s="276"/>
      <c r="BS149" s="276"/>
    </row>
    <row r="150" spans="1:71" ht="12.75" x14ac:dyDescent="0.2">
      <c r="A150" s="292"/>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c r="AB150" s="276"/>
      <c r="AC150" s="276"/>
      <c r="AD150" s="276"/>
      <c r="AE150" s="276"/>
      <c r="AF150" s="276"/>
      <c r="AG150" s="276"/>
      <c r="AH150" s="276"/>
      <c r="AI150" s="276"/>
      <c r="AJ150" s="276"/>
      <c r="AK150" s="276"/>
      <c r="AL150" s="276"/>
      <c r="AM150" s="276"/>
      <c r="AN150" s="276"/>
      <c r="AO150" s="276"/>
      <c r="AP150" s="276"/>
      <c r="AQ150" s="276"/>
      <c r="AR150" s="276"/>
      <c r="AS150" s="276"/>
      <c r="AT150" s="276"/>
      <c r="AU150" s="276"/>
      <c r="AV150" s="276"/>
      <c r="AW150" s="276"/>
      <c r="AX150" s="276"/>
      <c r="AY150" s="276"/>
      <c r="AZ150" s="276"/>
      <c r="BA150" s="276"/>
      <c r="BB150" s="276"/>
      <c r="BC150" s="276"/>
      <c r="BD150" s="276"/>
      <c r="BE150" s="276"/>
      <c r="BF150" s="276"/>
      <c r="BG150" s="276"/>
      <c r="BH150" s="276"/>
      <c r="BI150" s="276"/>
      <c r="BJ150" s="276"/>
      <c r="BK150" s="276"/>
      <c r="BL150" s="276"/>
      <c r="BM150" s="276"/>
      <c r="BN150" s="276"/>
      <c r="BO150" s="276"/>
      <c r="BP150" s="276"/>
      <c r="BQ150" s="276"/>
      <c r="BR150" s="276"/>
      <c r="BS150" s="276"/>
    </row>
    <row r="151" spans="1:71" ht="12.75" x14ac:dyDescent="0.2">
      <c r="A151" s="292"/>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c r="AG151" s="276"/>
      <c r="AH151" s="276"/>
      <c r="AI151" s="276"/>
      <c r="AJ151" s="276"/>
      <c r="AK151" s="276"/>
      <c r="AL151" s="276"/>
      <c r="AM151" s="276"/>
      <c r="AN151" s="276"/>
      <c r="AO151" s="276"/>
      <c r="AP151" s="276"/>
      <c r="AQ151" s="276"/>
      <c r="AR151" s="276"/>
      <c r="AS151" s="276"/>
      <c r="AT151" s="276"/>
      <c r="AU151" s="276"/>
      <c r="AV151" s="276"/>
      <c r="AW151" s="276"/>
      <c r="AX151" s="276"/>
      <c r="AY151" s="276"/>
      <c r="AZ151" s="276"/>
      <c r="BA151" s="276"/>
      <c r="BB151" s="276"/>
      <c r="BC151" s="276"/>
      <c r="BD151" s="276"/>
      <c r="BE151" s="276"/>
      <c r="BF151" s="276"/>
      <c r="BG151" s="276"/>
      <c r="BH151" s="276"/>
      <c r="BI151" s="276"/>
      <c r="BJ151" s="276"/>
      <c r="BK151" s="276"/>
      <c r="BL151" s="276"/>
      <c r="BM151" s="276"/>
      <c r="BN151" s="276"/>
      <c r="BO151" s="276"/>
      <c r="BP151" s="276"/>
      <c r="BQ151" s="276"/>
      <c r="BR151" s="276"/>
      <c r="BS151" s="276"/>
    </row>
    <row r="152" spans="1:71" ht="12.75" x14ac:dyDescent="0.2">
      <c r="A152" s="292"/>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c r="AG152" s="276"/>
      <c r="AH152" s="276"/>
      <c r="AI152" s="276"/>
      <c r="AJ152" s="276"/>
      <c r="AK152" s="276"/>
      <c r="AL152" s="276"/>
      <c r="AM152" s="276"/>
      <c r="AN152" s="276"/>
      <c r="AO152" s="276"/>
      <c r="AP152" s="276"/>
      <c r="AQ152" s="276"/>
      <c r="AR152" s="276"/>
      <c r="AS152" s="276"/>
      <c r="AT152" s="276"/>
      <c r="AU152" s="276"/>
      <c r="AV152" s="276"/>
      <c r="AW152" s="276"/>
      <c r="AX152" s="276"/>
      <c r="AY152" s="276"/>
      <c r="AZ152" s="276"/>
      <c r="BA152" s="276"/>
      <c r="BB152" s="276"/>
      <c r="BC152" s="276"/>
      <c r="BD152" s="276"/>
      <c r="BE152" s="276"/>
      <c r="BF152" s="276"/>
      <c r="BG152" s="276"/>
      <c r="BH152" s="276"/>
      <c r="BI152" s="276"/>
      <c r="BJ152" s="276"/>
      <c r="BK152" s="276"/>
      <c r="BL152" s="276"/>
      <c r="BM152" s="276"/>
      <c r="BN152" s="276"/>
      <c r="BO152" s="276"/>
      <c r="BP152" s="276"/>
      <c r="BQ152" s="276"/>
      <c r="BR152" s="276"/>
      <c r="BS152" s="276"/>
    </row>
    <row r="153" spans="1:71" ht="12.75" x14ac:dyDescent="0.2">
      <c r="A153" s="292"/>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c r="AG153" s="276"/>
      <c r="AH153" s="276"/>
      <c r="AI153" s="276"/>
      <c r="AJ153" s="276"/>
      <c r="AK153" s="276"/>
      <c r="AL153" s="276"/>
      <c r="AM153" s="276"/>
      <c r="AN153" s="276"/>
      <c r="AO153" s="276"/>
      <c r="AP153" s="276"/>
      <c r="AQ153" s="276"/>
      <c r="AR153" s="276"/>
      <c r="AS153" s="276"/>
      <c r="AT153" s="276"/>
      <c r="AU153" s="276"/>
      <c r="AV153" s="276"/>
      <c r="AW153" s="276"/>
      <c r="AX153" s="276"/>
      <c r="AY153" s="276"/>
      <c r="AZ153" s="276"/>
      <c r="BA153" s="276"/>
      <c r="BB153" s="276"/>
      <c r="BC153" s="276"/>
      <c r="BD153" s="276"/>
      <c r="BE153" s="276"/>
      <c r="BF153" s="276"/>
      <c r="BG153" s="276"/>
      <c r="BH153" s="276"/>
      <c r="BI153" s="276"/>
      <c r="BJ153" s="276"/>
      <c r="BK153" s="276"/>
      <c r="BL153" s="276"/>
      <c r="BM153" s="276"/>
      <c r="BN153" s="276"/>
      <c r="BO153" s="276"/>
      <c r="BP153" s="276"/>
      <c r="BQ153" s="276"/>
      <c r="BR153" s="276"/>
      <c r="BS153" s="276"/>
    </row>
    <row r="154" spans="1:71" ht="12.75" x14ac:dyDescent="0.2">
      <c r="A154" s="292"/>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c r="AG154" s="276"/>
      <c r="AH154" s="276"/>
      <c r="AI154" s="276"/>
      <c r="AJ154" s="276"/>
      <c r="AK154" s="276"/>
      <c r="AL154" s="276"/>
      <c r="AM154" s="276"/>
      <c r="AN154" s="276"/>
      <c r="AO154" s="276"/>
      <c r="AP154" s="276"/>
      <c r="AQ154" s="276"/>
      <c r="AR154" s="276"/>
      <c r="AS154" s="276"/>
      <c r="AT154" s="276"/>
      <c r="AU154" s="276"/>
      <c r="AV154" s="276"/>
      <c r="AW154" s="276"/>
      <c r="AX154" s="276"/>
      <c r="AY154" s="276"/>
      <c r="AZ154" s="276"/>
      <c r="BA154" s="276"/>
      <c r="BB154" s="276"/>
      <c r="BC154" s="276"/>
      <c r="BD154" s="276"/>
      <c r="BE154" s="276"/>
      <c r="BF154" s="276"/>
      <c r="BG154" s="276"/>
      <c r="BH154" s="276"/>
      <c r="BI154" s="276"/>
      <c r="BJ154" s="276"/>
      <c r="BK154" s="276"/>
      <c r="BL154" s="276"/>
      <c r="BM154" s="276"/>
      <c r="BN154" s="276"/>
      <c r="BO154" s="276"/>
      <c r="BP154" s="276"/>
      <c r="BQ154" s="276"/>
      <c r="BR154" s="276"/>
      <c r="BS154" s="276"/>
    </row>
    <row r="155" spans="1:71" ht="12.75" x14ac:dyDescent="0.2">
      <c r="A155" s="292"/>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c r="AG155" s="276"/>
      <c r="AH155" s="276"/>
      <c r="AI155" s="276"/>
      <c r="AJ155" s="276"/>
      <c r="AK155" s="276"/>
      <c r="AL155" s="276"/>
      <c r="AM155" s="276"/>
      <c r="AN155" s="276"/>
      <c r="AO155" s="276"/>
      <c r="AP155" s="276"/>
      <c r="AQ155" s="276"/>
      <c r="AR155" s="276"/>
      <c r="AS155" s="276"/>
      <c r="AT155" s="276"/>
      <c r="AU155" s="276"/>
      <c r="AV155" s="276"/>
      <c r="AW155" s="276"/>
      <c r="AX155" s="276"/>
      <c r="AY155" s="276"/>
      <c r="AZ155" s="276"/>
      <c r="BA155" s="276"/>
      <c r="BB155" s="276"/>
      <c r="BC155" s="276"/>
      <c r="BD155" s="276"/>
      <c r="BE155" s="276"/>
      <c r="BF155" s="276"/>
      <c r="BG155" s="276"/>
      <c r="BH155" s="276"/>
      <c r="BI155" s="276"/>
      <c r="BJ155" s="276"/>
      <c r="BK155" s="276"/>
      <c r="BL155" s="276"/>
      <c r="BM155" s="276"/>
      <c r="BN155" s="276"/>
      <c r="BO155" s="276"/>
      <c r="BP155" s="276"/>
      <c r="BQ155" s="276"/>
      <c r="BR155" s="276"/>
      <c r="BS155" s="276"/>
    </row>
    <row r="156" spans="1:71" ht="12.75" x14ac:dyDescent="0.2">
      <c r="A156" s="277"/>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2"/>
      <c r="AR156" s="272"/>
      <c r="AS156" s="272"/>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c r="BQ156" s="271"/>
      <c r="BR156" s="271"/>
      <c r="BS156" s="271"/>
    </row>
    <row r="157" spans="1:71" ht="12.75" x14ac:dyDescent="0.2">
      <c r="A157" s="277"/>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2"/>
      <c r="AR157" s="272"/>
      <c r="AS157" s="272"/>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c r="BQ157" s="271"/>
      <c r="BR157" s="271"/>
      <c r="BS157" s="271"/>
    </row>
    <row r="158" spans="1:71" ht="12.75" x14ac:dyDescent="0.2">
      <c r="A158" s="277"/>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2"/>
      <c r="AR158" s="272"/>
      <c r="AS158" s="272"/>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c r="BQ158" s="271"/>
      <c r="BR158" s="271"/>
      <c r="BS158" s="271"/>
    </row>
    <row r="159" spans="1:71" ht="12.75" x14ac:dyDescent="0.2">
      <c r="A159" s="277"/>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2"/>
      <c r="AR159" s="272"/>
      <c r="AS159" s="272"/>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c r="BQ159" s="271"/>
      <c r="BR159" s="271"/>
      <c r="BS159" s="271"/>
    </row>
    <row r="160" spans="1:71" ht="12.75" x14ac:dyDescent="0.2">
      <c r="A160" s="277"/>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2"/>
      <c r="AR160" s="272"/>
      <c r="AS160" s="272"/>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c r="BQ160" s="271"/>
      <c r="BR160" s="271"/>
      <c r="BS160" s="271"/>
    </row>
    <row r="161" spans="1:71" ht="12.75" x14ac:dyDescent="0.2">
      <c r="A161" s="277"/>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2"/>
      <c r="AR161" s="272"/>
      <c r="AS161" s="272"/>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c r="BQ161" s="271"/>
      <c r="BR161" s="271"/>
      <c r="BS161" s="271"/>
    </row>
    <row r="162" spans="1:71" ht="12.75" x14ac:dyDescent="0.2">
      <c r="A162" s="277"/>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2"/>
      <c r="AR162" s="272"/>
      <c r="AS162" s="272"/>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row>
    <row r="163" spans="1:71" ht="12.75" x14ac:dyDescent="0.2">
      <c r="A163" s="277"/>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2"/>
      <c r="AR163" s="272"/>
      <c r="AS163" s="272"/>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row>
    <row r="164" spans="1:71" ht="12.75" x14ac:dyDescent="0.2">
      <c r="A164" s="277"/>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2"/>
      <c r="AR164" s="272"/>
      <c r="AS164" s="272"/>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c r="BQ164" s="271"/>
      <c r="BR164" s="271"/>
      <c r="BS164" s="271"/>
    </row>
    <row r="165" spans="1:71" ht="12.75" x14ac:dyDescent="0.2">
      <c r="A165" s="277"/>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2"/>
      <c r="AR165" s="272"/>
      <c r="AS165" s="272"/>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row>
    <row r="166" spans="1:71" ht="12.75" x14ac:dyDescent="0.2">
      <c r="A166" s="277"/>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2"/>
      <c r="AR166" s="272"/>
      <c r="AS166" s="272"/>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row>
    <row r="167" spans="1:71" ht="12.75" x14ac:dyDescent="0.2">
      <c r="A167" s="277"/>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2"/>
      <c r="AR167" s="272"/>
      <c r="AS167" s="272"/>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c r="BQ167" s="271"/>
      <c r="BR167" s="271"/>
      <c r="BS167" s="271"/>
    </row>
    <row r="168" spans="1:71" ht="12.75" x14ac:dyDescent="0.2">
      <c r="A168" s="277"/>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2"/>
      <c r="AR168" s="272"/>
      <c r="AS168" s="272"/>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c r="BQ168" s="271"/>
      <c r="BR168" s="271"/>
      <c r="BS168" s="271"/>
    </row>
    <row r="169" spans="1:71" ht="12.75" x14ac:dyDescent="0.2">
      <c r="A169" s="277"/>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2"/>
      <c r="AR169" s="272"/>
      <c r="AS169" s="272"/>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c r="BQ169" s="271"/>
      <c r="BR169" s="271"/>
      <c r="BS169" s="271"/>
    </row>
    <row r="170" spans="1:71" ht="12.75" x14ac:dyDescent="0.2">
      <c r="A170" s="277"/>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2"/>
      <c r="AR170" s="272"/>
      <c r="AS170" s="272"/>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c r="BQ170" s="271"/>
      <c r="BR170" s="271"/>
      <c r="BS170" s="271"/>
    </row>
    <row r="171" spans="1:71" ht="12.75" x14ac:dyDescent="0.2">
      <c r="A171" s="277"/>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2"/>
      <c r="AR171" s="272"/>
      <c r="AS171" s="272"/>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c r="BQ171" s="271"/>
      <c r="BR171" s="271"/>
      <c r="BS171" s="271"/>
    </row>
    <row r="172" spans="1:71" ht="12.75" x14ac:dyDescent="0.2">
      <c r="A172" s="277"/>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2"/>
      <c r="AR172" s="272"/>
      <c r="AS172" s="272"/>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c r="BQ172" s="271"/>
      <c r="BR172" s="271"/>
      <c r="BS172" s="271"/>
    </row>
    <row r="173" spans="1:71" ht="12.75" x14ac:dyDescent="0.2">
      <c r="A173" s="277"/>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2"/>
      <c r="AR173" s="272"/>
      <c r="AS173" s="272"/>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c r="BQ173" s="271"/>
      <c r="BR173" s="271"/>
      <c r="BS173" s="271"/>
    </row>
    <row r="174" spans="1:71" ht="12.75" x14ac:dyDescent="0.2">
      <c r="A174" s="277"/>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2"/>
      <c r="AR174" s="272"/>
      <c r="AS174" s="272"/>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c r="BQ174" s="271"/>
      <c r="BR174" s="271"/>
      <c r="BS174" s="271"/>
    </row>
    <row r="175" spans="1:71" ht="12.75" x14ac:dyDescent="0.2">
      <c r="A175" s="277"/>
      <c r="B175" s="271"/>
      <c r="C175" s="271"/>
      <c r="D175" s="271"/>
      <c r="E175" s="271"/>
      <c r="F175" s="271"/>
      <c r="G175" s="271"/>
      <c r="H175" s="271"/>
      <c r="I175" s="271"/>
      <c r="J175" s="271"/>
      <c r="K175" s="271"/>
      <c r="L175" s="271"/>
      <c r="M175" s="271"/>
      <c r="N175" s="271"/>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2"/>
      <c r="AR175" s="272"/>
      <c r="AS175" s="272"/>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c r="BQ175" s="271"/>
      <c r="BR175" s="271"/>
      <c r="BS175" s="271"/>
    </row>
    <row r="176" spans="1:71" ht="12.75" x14ac:dyDescent="0.2">
      <c r="A176" s="277"/>
      <c r="B176" s="271"/>
      <c r="C176" s="271"/>
      <c r="D176" s="271"/>
      <c r="E176" s="271"/>
      <c r="F176" s="271"/>
      <c r="G176" s="271"/>
      <c r="H176" s="271"/>
      <c r="I176" s="271"/>
      <c r="J176" s="271"/>
      <c r="K176" s="271"/>
      <c r="L176" s="271"/>
      <c r="M176" s="271"/>
      <c r="N176" s="271"/>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2"/>
      <c r="AR176" s="272"/>
      <c r="AS176" s="272"/>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c r="BQ176" s="271"/>
      <c r="BR176" s="271"/>
      <c r="BS176" s="271"/>
    </row>
    <row r="177" spans="1:71" ht="12.75" x14ac:dyDescent="0.2">
      <c r="A177" s="277"/>
      <c r="B177" s="271"/>
      <c r="C177" s="271"/>
      <c r="D177" s="271"/>
      <c r="E177" s="271"/>
      <c r="F177" s="271"/>
      <c r="G177" s="271"/>
      <c r="H177" s="271"/>
      <c r="I177" s="271"/>
      <c r="J177" s="271"/>
      <c r="K177" s="271"/>
      <c r="L177" s="271"/>
      <c r="M177" s="271"/>
      <c r="N177" s="271"/>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2"/>
      <c r="AR177" s="272"/>
      <c r="AS177" s="272"/>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c r="BQ177" s="271"/>
      <c r="BR177" s="271"/>
      <c r="BS177" s="271"/>
    </row>
    <row r="178" spans="1:71" ht="12.75" x14ac:dyDescent="0.2">
      <c r="A178" s="277"/>
      <c r="B178" s="271"/>
      <c r="C178" s="271"/>
      <c r="D178" s="271"/>
      <c r="E178" s="271"/>
      <c r="F178" s="271"/>
      <c r="G178" s="271"/>
      <c r="H178" s="271"/>
      <c r="I178" s="271"/>
      <c r="J178" s="271"/>
      <c r="K178" s="271"/>
      <c r="L178" s="271"/>
      <c r="M178" s="271"/>
      <c r="N178" s="271"/>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2"/>
      <c r="AR178" s="272"/>
      <c r="AS178" s="272"/>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c r="BQ178" s="271"/>
      <c r="BR178" s="271"/>
      <c r="BS178" s="271"/>
    </row>
    <row r="179" spans="1:71" ht="12.75" x14ac:dyDescent="0.2">
      <c r="A179" s="277"/>
      <c r="B179" s="271"/>
      <c r="C179" s="271"/>
      <c r="D179" s="271"/>
      <c r="E179" s="271"/>
      <c r="F179" s="271"/>
      <c r="G179" s="271"/>
      <c r="H179" s="271"/>
      <c r="I179" s="271"/>
      <c r="J179" s="271"/>
      <c r="K179" s="271"/>
      <c r="L179" s="271"/>
      <c r="M179" s="271"/>
      <c r="N179" s="271"/>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2"/>
      <c r="AR179" s="272"/>
      <c r="AS179" s="272"/>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c r="BQ179" s="271"/>
      <c r="BR179" s="271"/>
      <c r="BS179" s="271"/>
    </row>
    <row r="180" spans="1:71" ht="12.75" x14ac:dyDescent="0.2">
      <c r="A180" s="277"/>
      <c r="B180" s="271"/>
      <c r="C180" s="271"/>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2"/>
      <c r="AR180" s="272"/>
      <c r="AS180" s="272"/>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c r="BQ180" s="271"/>
      <c r="BR180" s="271"/>
      <c r="BS180" s="271"/>
    </row>
    <row r="181" spans="1:71" ht="12.75" x14ac:dyDescent="0.2">
      <c r="A181" s="277"/>
      <c r="B181" s="271"/>
      <c r="C181" s="271"/>
      <c r="D181" s="271"/>
      <c r="E181" s="271"/>
      <c r="F181" s="271"/>
      <c r="G181" s="271"/>
      <c r="H181" s="271"/>
      <c r="I181" s="271"/>
      <c r="J181" s="271"/>
      <c r="K181" s="271"/>
      <c r="L181" s="271"/>
      <c r="M181" s="271"/>
      <c r="N181" s="271"/>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2"/>
      <c r="AR181" s="272"/>
      <c r="AS181" s="272"/>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c r="BQ181" s="271"/>
      <c r="BR181" s="271"/>
      <c r="BS181" s="271"/>
    </row>
    <row r="182" spans="1:71" ht="12.75" x14ac:dyDescent="0.2">
      <c r="A182" s="277"/>
      <c r="B182" s="271"/>
      <c r="C182" s="271"/>
      <c r="D182" s="271"/>
      <c r="E182" s="271"/>
      <c r="F182" s="271"/>
      <c r="G182" s="271"/>
      <c r="H182" s="271"/>
      <c r="I182" s="271"/>
      <c r="J182" s="271"/>
      <c r="K182" s="271"/>
      <c r="L182" s="271"/>
      <c r="M182" s="271"/>
      <c r="N182" s="271"/>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2"/>
      <c r="AR182" s="272"/>
      <c r="AS182" s="272"/>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c r="BQ182" s="271"/>
      <c r="BR182" s="271"/>
      <c r="BS182" s="271"/>
    </row>
    <row r="183" spans="1:71" ht="12.75" x14ac:dyDescent="0.2">
      <c r="A183" s="277"/>
      <c r="B183" s="271"/>
      <c r="C183" s="271"/>
      <c r="D183" s="271"/>
      <c r="E183" s="271"/>
      <c r="F183" s="271"/>
      <c r="G183" s="271"/>
      <c r="H183" s="271"/>
      <c r="I183" s="271"/>
      <c r="J183" s="271"/>
      <c r="K183" s="271"/>
      <c r="L183" s="271"/>
      <c r="M183" s="271"/>
      <c r="N183" s="271"/>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2"/>
      <c r="AR183" s="272"/>
      <c r="AS183" s="272"/>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c r="BQ183" s="271"/>
      <c r="BR183" s="271"/>
      <c r="BS183" s="271"/>
    </row>
    <row r="184" spans="1:71" ht="12.75" x14ac:dyDescent="0.2">
      <c r="A184" s="277"/>
      <c r="B184" s="271"/>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2"/>
      <c r="AR184" s="272"/>
      <c r="AS184" s="272"/>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c r="BQ184" s="271"/>
      <c r="BR184" s="271"/>
      <c r="BS184" s="271"/>
    </row>
    <row r="185" spans="1:71" ht="12.75" x14ac:dyDescent="0.2">
      <c r="A185" s="277"/>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2"/>
      <c r="AR185" s="272"/>
      <c r="AS185" s="272"/>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c r="BQ185" s="271"/>
      <c r="BR185" s="271"/>
      <c r="BS185" s="271"/>
    </row>
    <row r="186" spans="1:71" ht="12.75" x14ac:dyDescent="0.2">
      <c r="A186" s="277"/>
      <c r="B186" s="271"/>
      <c r="C186" s="271"/>
      <c r="D186" s="271"/>
      <c r="E186" s="271"/>
      <c r="F186" s="271"/>
      <c r="G186" s="271"/>
      <c r="H186" s="271"/>
      <c r="I186" s="271"/>
      <c r="J186" s="271"/>
      <c r="K186" s="271"/>
      <c r="L186" s="271"/>
      <c r="M186" s="271"/>
      <c r="N186" s="271"/>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2"/>
      <c r="AR186" s="272"/>
      <c r="AS186" s="272"/>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c r="BQ186" s="271"/>
      <c r="BR186" s="271"/>
      <c r="BS186" s="271"/>
    </row>
    <row r="187" spans="1:71" ht="12.75" x14ac:dyDescent="0.2">
      <c r="A187" s="277"/>
      <c r="B187" s="271"/>
      <c r="C187" s="271"/>
      <c r="D187" s="271"/>
      <c r="E187" s="271"/>
      <c r="F187" s="271"/>
      <c r="G187" s="271"/>
      <c r="H187" s="271"/>
      <c r="I187" s="271"/>
      <c r="J187" s="271"/>
      <c r="K187" s="271"/>
      <c r="L187" s="271"/>
      <c r="M187" s="271"/>
      <c r="N187" s="271"/>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2"/>
      <c r="AR187" s="272"/>
      <c r="AS187" s="272"/>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c r="BQ187" s="271"/>
      <c r="BR187" s="271"/>
      <c r="BS187" s="271"/>
    </row>
    <row r="188" spans="1:71" ht="12.75" x14ac:dyDescent="0.2">
      <c r="A188" s="277"/>
      <c r="B188" s="271"/>
      <c r="C188" s="271"/>
      <c r="D188" s="271"/>
      <c r="E188" s="271"/>
      <c r="F188" s="271"/>
      <c r="G188" s="271"/>
      <c r="H188" s="271"/>
      <c r="I188" s="271"/>
      <c r="J188" s="271"/>
      <c r="K188" s="271"/>
      <c r="L188" s="271"/>
      <c r="M188" s="271"/>
      <c r="N188" s="271"/>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2"/>
      <c r="AR188" s="272"/>
      <c r="AS188" s="272"/>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c r="BQ188" s="271"/>
      <c r="BR188" s="271"/>
      <c r="BS188" s="271"/>
    </row>
    <row r="189" spans="1:71" ht="12.75" x14ac:dyDescent="0.2">
      <c r="A189" s="277"/>
      <c r="B189" s="271"/>
      <c r="C189" s="271"/>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2"/>
      <c r="AR189" s="272"/>
      <c r="AS189" s="272"/>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c r="BQ189" s="271"/>
      <c r="BR189" s="271"/>
      <c r="BS189" s="271"/>
    </row>
    <row r="190" spans="1:71" ht="12.75" x14ac:dyDescent="0.2">
      <c r="A190" s="277"/>
      <c r="B190" s="271"/>
      <c r="C190" s="271"/>
      <c r="D190" s="271"/>
      <c r="E190" s="271"/>
      <c r="F190" s="271"/>
      <c r="G190" s="271"/>
      <c r="H190" s="271"/>
      <c r="I190" s="271"/>
      <c r="J190" s="271"/>
      <c r="K190" s="271"/>
      <c r="L190" s="271"/>
      <c r="M190" s="271"/>
      <c r="N190" s="271"/>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2"/>
      <c r="AR190" s="272"/>
      <c r="AS190" s="272"/>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c r="BQ190" s="271"/>
      <c r="BR190" s="271"/>
      <c r="BS190" s="271"/>
    </row>
    <row r="191" spans="1:71" ht="12.75" x14ac:dyDescent="0.2">
      <c r="A191" s="277"/>
      <c r="B191" s="271"/>
      <c r="C191" s="271"/>
      <c r="D191" s="271"/>
      <c r="E191" s="271"/>
      <c r="F191" s="271"/>
      <c r="G191" s="271"/>
      <c r="H191" s="271"/>
      <c r="I191" s="271"/>
      <c r="J191" s="271"/>
      <c r="K191" s="271"/>
      <c r="L191" s="271"/>
      <c r="M191" s="271"/>
      <c r="N191" s="271"/>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2"/>
      <c r="AR191" s="272"/>
      <c r="AS191" s="272"/>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c r="BQ191" s="271"/>
      <c r="BR191" s="271"/>
      <c r="BS191" s="271"/>
    </row>
    <row r="192" spans="1:71" ht="12.75" x14ac:dyDescent="0.2">
      <c r="A192" s="277"/>
      <c r="B192" s="271"/>
      <c r="C192" s="271"/>
      <c r="D192" s="271"/>
      <c r="E192" s="271"/>
      <c r="F192" s="271"/>
      <c r="G192" s="271"/>
      <c r="H192" s="271"/>
      <c r="I192" s="271"/>
      <c r="J192" s="271"/>
      <c r="K192" s="271"/>
      <c r="L192" s="271"/>
      <c r="M192" s="271"/>
      <c r="N192" s="271"/>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2"/>
      <c r="AR192" s="272"/>
      <c r="AS192" s="272"/>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c r="BQ192" s="271"/>
      <c r="BR192" s="271"/>
      <c r="BS192" s="271"/>
    </row>
    <row r="193" spans="1:71" ht="12.75" x14ac:dyDescent="0.2">
      <c r="A193" s="277"/>
      <c r="B193" s="271"/>
      <c r="C193" s="271"/>
      <c r="D193" s="271"/>
      <c r="E193" s="271"/>
      <c r="F193" s="271"/>
      <c r="G193" s="271"/>
      <c r="H193" s="271"/>
      <c r="I193" s="271"/>
      <c r="J193" s="271"/>
      <c r="K193" s="271"/>
      <c r="L193" s="271"/>
      <c r="M193" s="271"/>
      <c r="N193" s="271"/>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2"/>
      <c r="AR193" s="272"/>
      <c r="AS193" s="272"/>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c r="BQ193" s="271"/>
      <c r="BR193" s="271"/>
      <c r="BS193" s="271"/>
    </row>
    <row r="194" spans="1:71" ht="12.75" x14ac:dyDescent="0.2">
      <c r="A194" s="277"/>
      <c r="B194" s="271"/>
      <c r="C194" s="271"/>
      <c r="D194" s="271"/>
      <c r="E194" s="271"/>
      <c r="F194" s="271"/>
      <c r="G194" s="271"/>
      <c r="H194" s="271"/>
      <c r="I194" s="271"/>
      <c r="J194" s="271"/>
      <c r="K194" s="271"/>
      <c r="L194" s="271"/>
      <c r="M194" s="271"/>
      <c r="N194" s="271"/>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2"/>
      <c r="AR194" s="272"/>
      <c r="AS194" s="272"/>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c r="BQ194" s="271"/>
      <c r="BR194" s="271"/>
      <c r="BS194" s="271"/>
    </row>
    <row r="195" spans="1:71" ht="12.75" x14ac:dyDescent="0.2">
      <c r="A195" s="277"/>
      <c r="B195" s="271"/>
      <c r="C195" s="271"/>
      <c r="D195" s="271"/>
      <c r="E195" s="271"/>
      <c r="F195" s="271"/>
      <c r="G195" s="271"/>
      <c r="H195" s="271"/>
      <c r="I195" s="271"/>
      <c r="J195" s="271"/>
      <c r="K195" s="271"/>
      <c r="L195" s="271"/>
      <c r="M195" s="271"/>
      <c r="N195" s="271"/>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2"/>
      <c r="AR195" s="272"/>
      <c r="AS195" s="272"/>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c r="BQ195" s="271"/>
      <c r="BR195" s="271"/>
      <c r="BS195" s="271"/>
    </row>
    <row r="196" spans="1:71" ht="12.75" x14ac:dyDescent="0.2">
      <c r="A196" s="277"/>
      <c r="B196" s="271"/>
      <c r="C196" s="271"/>
      <c r="D196" s="271"/>
      <c r="E196" s="271"/>
      <c r="F196" s="271"/>
      <c r="G196" s="271"/>
      <c r="H196" s="271"/>
      <c r="I196" s="271"/>
      <c r="J196" s="271"/>
      <c r="K196" s="271"/>
      <c r="L196" s="271"/>
      <c r="M196" s="271"/>
      <c r="N196" s="271"/>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2"/>
      <c r="AR196" s="272"/>
      <c r="AS196" s="272"/>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c r="BQ196" s="271"/>
      <c r="BR196" s="271"/>
      <c r="BS196" s="271"/>
    </row>
    <row r="197" spans="1:71" ht="12.75" x14ac:dyDescent="0.2">
      <c r="A197" s="277"/>
      <c r="B197" s="271"/>
      <c r="C197" s="271"/>
      <c r="D197" s="271"/>
      <c r="E197" s="271"/>
      <c r="F197" s="271"/>
      <c r="G197" s="271"/>
      <c r="H197" s="271"/>
      <c r="I197" s="271"/>
      <c r="J197" s="271"/>
      <c r="K197" s="271"/>
      <c r="L197" s="271"/>
      <c r="M197" s="271"/>
      <c r="N197" s="271"/>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2"/>
      <c r="AR197" s="272"/>
      <c r="AS197" s="272"/>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c r="BQ197" s="271"/>
      <c r="BR197" s="271"/>
      <c r="BS197" s="271"/>
    </row>
    <row r="198" spans="1:71" ht="12.75" x14ac:dyDescent="0.2">
      <c r="A198" s="277"/>
      <c r="B198" s="271"/>
      <c r="C198" s="271"/>
      <c r="D198" s="271"/>
      <c r="E198" s="271"/>
      <c r="F198" s="271"/>
      <c r="G198" s="271"/>
      <c r="H198" s="271"/>
      <c r="I198" s="271"/>
      <c r="J198" s="271"/>
      <c r="K198" s="271"/>
      <c r="L198" s="271"/>
      <c r="M198" s="271"/>
      <c r="N198" s="271"/>
      <c r="O198" s="271"/>
      <c r="P198" s="271"/>
      <c r="Q198" s="271"/>
      <c r="R198" s="271"/>
      <c r="S198" s="271"/>
      <c r="T198" s="271"/>
      <c r="U198" s="271"/>
      <c r="V198" s="271"/>
      <c r="W198" s="271"/>
      <c r="X198" s="271"/>
      <c r="Y198" s="271"/>
      <c r="Z198" s="271"/>
      <c r="AA198" s="271"/>
      <c r="AB198" s="271"/>
      <c r="AC198" s="271"/>
      <c r="AD198" s="271"/>
      <c r="AE198" s="271"/>
      <c r="AF198" s="271"/>
      <c r="AG198" s="271"/>
      <c r="AH198" s="271"/>
      <c r="AI198" s="271"/>
      <c r="AJ198" s="271"/>
      <c r="AK198" s="271"/>
      <c r="AL198" s="271"/>
      <c r="AM198" s="271"/>
      <c r="AN198" s="271"/>
      <c r="AO198" s="271"/>
      <c r="AP198" s="271"/>
      <c r="AQ198" s="272"/>
      <c r="AR198" s="272"/>
      <c r="AS198" s="272"/>
      <c r="AT198" s="271"/>
      <c r="AU198" s="271"/>
      <c r="AV198" s="271"/>
      <c r="AW198" s="271"/>
      <c r="AX198" s="271"/>
      <c r="AY198" s="271"/>
      <c r="AZ198" s="271"/>
      <c r="BA198" s="271"/>
      <c r="BB198" s="271"/>
      <c r="BC198" s="271"/>
      <c r="BD198" s="271"/>
      <c r="BE198" s="271"/>
      <c r="BF198" s="271"/>
      <c r="BG198" s="271"/>
      <c r="BH198" s="271"/>
      <c r="BI198" s="271"/>
      <c r="BJ198" s="271"/>
      <c r="BK198" s="271"/>
      <c r="BL198" s="271"/>
      <c r="BM198" s="271"/>
      <c r="BN198" s="271"/>
      <c r="BO198" s="271"/>
      <c r="BP198" s="271"/>
      <c r="BQ198" s="271"/>
      <c r="BR198" s="271"/>
      <c r="BS198" s="271"/>
    </row>
    <row r="199" spans="1:71" ht="12.75" x14ac:dyDescent="0.2">
      <c r="A199" s="277"/>
      <c r="B199" s="271"/>
      <c r="C199" s="271"/>
      <c r="D199" s="271"/>
      <c r="E199" s="271"/>
      <c r="F199" s="271"/>
      <c r="G199" s="271"/>
      <c r="H199" s="271"/>
      <c r="I199" s="271"/>
      <c r="J199" s="271"/>
      <c r="K199" s="271"/>
      <c r="L199" s="271"/>
      <c r="M199" s="271"/>
      <c r="N199" s="271"/>
      <c r="O199" s="271"/>
      <c r="P199" s="271"/>
      <c r="Q199" s="271"/>
      <c r="R199" s="271"/>
      <c r="S199" s="271"/>
      <c r="T199" s="271"/>
      <c r="U199" s="271"/>
      <c r="V199" s="271"/>
      <c r="W199" s="271"/>
      <c r="X199" s="271"/>
      <c r="Y199" s="271"/>
      <c r="Z199" s="271"/>
      <c r="AA199" s="271"/>
      <c r="AB199" s="271"/>
      <c r="AC199" s="271"/>
      <c r="AD199" s="271"/>
      <c r="AE199" s="271"/>
      <c r="AF199" s="271"/>
      <c r="AG199" s="271"/>
      <c r="AH199" s="271"/>
      <c r="AI199" s="271"/>
      <c r="AJ199" s="271"/>
      <c r="AK199" s="271"/>
      <c r="AL199" s="271"/>
      <c r="AM199" s="271"/>
      <c r="AN199" s="271"/>
      <c r="AO199" s="271"/>
      <c r="AP199" s="271"/>
      <c r="AQ199" s="272"/>
      <c r="AR199" s="272"/>
      <c r="AS199" s="272"/>
      <c r="AT199" s="271"/>
      <c r="AU199" s="271"/>
      <c r="AV199" s="271"/>
      <c r="AW199" s="271"/>
      <c r="AX199" s="271"/>
      <c r="AY199" s="271"/>
      <c r="AZ199" s="271"/>
      <c r="BA199" s="271"/>
      <c r="BB199" s="271"/>
      <c r="BC199" s="271"/>
      <c r="BD199" s="271"/>
      <c r="BE199" s="271"/>
      <c r="BF199" s="271"/>
      <c r="BG199" s="271"/>
      <c r="BH199" s="271"/>
      <c r="BI199" s="271"/>
      <c r="BJ199" s="271"/>
      <c r="BK199" s="271"/>
      <c r="BL199" s="271"/>
      <c r="BM199" s="271"/>
      <c r="BN199" s="271"/>
      <c r="BO199" s="271"/>
      <c r="BP199" s="271"/>
      <c r="BQ199" s="271"/>
      <c r="BR199" s="271"/>
      <c r="BS199" s="271"/>
    </row>
    <row r="200" spans="1:71" ht="12.75" x14ac:dyDescent="0.2">
      <c r="A200" s="277"/>
      <c r="B200" s="271"/>
      <c r="C200" s="271"/>
      <c r="D200" s="271"/>
      <c r="E200" s="271"/>
      <c r="F200" s="271"/>
      <c r="G200" s="271"/>
      <c r="H200" s="271"/>
      <c r="I200" s="271"/>
      <c r="J200" s="271"/>
      <c r="K200" s="271"/>
      <c r="L200" s="271"/>
      <c r="M200" s="271"/>
      <c r="N200" s="271"/>
      <c r="O200" s="271"/>
      <c r="P200" s="271"/>
      <c r="Q200" s="271"/>
      <c r="R200" s="271"/>
      <c r="S200" s="271"/>
      <c r="T200" s="271"/>
      <c r="U200" s="271"/>
      <c r="V200" s="271"/>
      <c r="W200" s="271"/>
      <c r="X200" s="271"/>
      <c r="Y200" s="271"/>
      <c r="Z200" s="271"/>
      <c r="AA200" s="271"/>
      <c r="AB200" s="271"/>
      <c r="AC200" s="271"/>
      <c r="AD200" s="271"/>
      <c r="AE200" s="271"/>
      <c r="AF200" s="271"/>
      <c r="AG200" s="271"/>
      <c r="AH200" s="271"/>
      <c r="AI200" s="271"/>
      <c r="AJ200" s="271"/>
      <c r="AK200" s="271"/>
      <c r="AL200" s="271"/>
      <c r="AM200" s="271"/>
      <c r="AN200" s="271"/>
      <c r="AO200" s="271"/>
      <c r="AP200" s="271"/>
      <c r="AQ200" s="272"/>
      <c r="AR200" s="272"/>
      <c r="AS200" s="272"/>
      <c r="AT200" s="271"/>
      <c r="AU200" s="271"/>
      <c r="AV200" s="271"/>
      <c r="AW200" s="271"/>
      <c r="AX200" s="271"/>
      <c r="AY200" s="271"/>
      <c r="AZ200" s="271"/>
      <c r="BA200" s="271"/>
      <c r="BB200" s="271"/>
      <c r="BC200" s="271"/>
      <c r="BD200" s="271"/>
      <c r="BE200" s="271"/>
      <c r="BF200" s="271"/>
      <c r="BG200" s="271"/>
      <c r="BH200" s="271"/>
      <c r="BI200" s="271"/>
      <c r="BJ200" s="271"/>
      <c r="BK200" s="271"/>
      <c r="BL200" s="271"/>
      <c r="BM200" s="271"/>
      <c r="BN200" s="271"/>
      <c r="BO200" s="271"/>
      <c r="BP200" s="271"/>
      <c r="BQ200" s="271"/>
      <c r="BR200" s="271"/>
      <c r="BS200" s="271"/>
    </row>
    <row r="201" spans="1:71" ht="12.75" x14ac:dyDescent="0.2">
      <c r="A201" s="277"/>
      <c r="B201" s="271"/>
      <c r="C201" s="271"/>
      <c r="D201" s="271"/>
      <c r="E201" s="271"/>
      <c r="F201" s="271"/>
      <c r="G201" s="271"/>
      <c r="H201" s="271"/>
      <c r="I201" s="271"/>
      <c r="J201" s="271"/>
      <c r="K201" s="271"/>
      <c r="L201" s="271"/>
      <c r="M201" s="271"/>
      <c r="N201" s="271"/>
      <c r="O201" s="271"/>
      <c r="P201" s="271"/>
      <c r="Q201" s="271"/>
      <c r="R201" s="271"/>
      <c r="S201" s="271"/>
      <c r="T201" s="271"/>
      <c r="U201" s="271"/>
      <c r="V201" s="271"/>
      <c r="W201" s="271"/>
      <c r="X201" s="271"/>
      <c r="Y201" s="271"/>
      <c r="Z201" s="271"/>
      <c r="AA201" s="271"/>
      <c r="AB201" s="271"/>
      <c r="AC201" s="271"/>
      <c r="AD201" s="271"/>
      <c r="AE201" s="271"/>
      <c r="AF201" s="271"/>
      <c r="AG201" s="271"/>
      <c r="AH201" s="271"/>
      <c r="AI201" s="271"/>
      <c r="AJ201" s="271"/>
      <c r="AK201" s="271"/>
      <c r="AL201" s="271"/>
      <c r="AM201" s="271"/>
      <c r="AN201" s="271"/>
      <c r="AO201" s="271"/>
      <c r="AP201" s="271"/>
      <c r="AQ201" s="272"/>
      <c r="AR201" s="272"/>
      <c r="AS201" s="272"/>
      <c r="AT201" s="271"/>
      <c r="AU201" s="271"/>
      <c r="AV201" s="271"/>
      <c r="AW201" s="271"/>
      <c r="AX201" s="271"/>
      <c r="AY201" s="271"/>
      <c r="AZ201" s="271"/>
      <c r="BA201" s="271"/>
      <c r="BB201" s="271"/>
      <c r="BC201" s="271"/>
      <c r="BD201" s="271"/>
      <c r="BE201" s="271"/>
      <c r="BF201" s="271"/>
      <c r="BG201" s="271"/>
      <c r="BH201" s="271"/>
      <c r="BI201" s="271"/>
      <c r="BJ201" s="271"/>
      <c r="BK201" s="271"/>
      <c r="BL201" s="271"/>
      <c r="BM201" s="271"/>
      <c r="BN201" s="271"/>
      <c r="BO201" s="271"/>
      <c r="BP201" s="271"/>
      <c r="BQ201" s="271"/>
      <c r="BR201" s="271"/>
      <c r="BS201" s="271"/>
    </row>
    <row r="202" spans="1:71" ht="12.75" x14ac:dyDescent="0.2">
      <c r="A202" s="277"/>
      <c r="B202" s="271"/>
      <c r="C202" s="271"/>
      <c r="D202" s="271"/>
      <c r="E202" s="271"/>
      <c r="F202" s="271"/>
      <c r="G202" s="271"/>
      <c r="H202" s="271"/>
      <c r="I202" s="271"/>
      <c r="J202" s="271"/>
      <c r="K202" s="271"/>
      <c r="L202" s="271"/>
      <c r="M202" s="271"/>
      <c r="N202" s="271"/>
      <c r="O202" s="271"/>
      <c r="P202" s="271"/>
      <c r="Q202" s="271"/>
      <c r="R202" s="271"/>
      <c r="S202" s="271"/>
      <c r="T202" s="271"/>
      <c r="U202" s="271"/>
      <c r="V202" s="271"/>
      <c r="W202" s="271"/>
      <c r="X202" s="271"/>
      <c r="Y202" s="271"/>
      <c r="Z202" s="271"/>
      <c r="AA202" s="271"/>
      <c r="AB202" s="271"/>
      <c r="AC202" s="271"/>
      <c r="AD202" s="271"/>
      <c r="AE202" s="271"/>
      <c r="AF202" s="271"/>
      <c r="AG202" s="271"/>
      <c r="AH202" s="271"/>
      <c r="AI202" s="271"/>
      <c r="AJ202" s="271"/>
      <c r="AK202" s="271"/>
      <c r="AL202" s="271"/>
      <c r="AM202" s="271"/>
      <c r="AN202" s="271"/>
      <c r="AO202" s="271"/>
      <c r="AP202" s="271"/>
      <c r="AQ202" s="272"/>
      <c r="AR202" s="272"/>
      <c r="AS202" s="272"/>
      <c r="AT202" s="271"/>
      <c r="AU202" s="271"/>
      <c r="AV202" s="271"/>
      <c r="AW202" s="271"/>
      <c r="AX202" s="271"/>
      <c r="AY202" s="271"/>
      <c r="AZ202" s="271"/>
      <c r="BA202" s="271"/>
      <c r="BB202" s="271"/>
      <c r="BC202" s="271"/>
      <c r="BD202" s="271"/>
      <c r="BE202" s="271"/>
      <c r="BF202" s="271"/>
      <c r="BG202" s="271"/>
      <c r="BH202" s="271"/>
      <c r="BI202" s="271"/>
      <c r="BJ202" s="271"/>
      <c r="BK202" s="271"/>
      <c r="BL202" s="271"/>
      <c r="BM202" s="271"/>
      <c r="BN202" s="271"/>
      <c r="BO202" s="271"/>
      <c r="BP202" s="271"/>
      <c r="BQ202" s="271"/>
      <c r="BR202" s="271"/>
      <c r="BS202" s="271"/>
    </row>
    <row r="203" spans="1:71" ht="12.75" x14ac:dyDescent="0.2">
      <c r="A203" s="277"/>
      <c r="B203" s="271"/>
      <c r="C203" s="271"/>
      <c r="D203" s="271"/>
      <c r="E203" s="271"/>
      <c r="F203" s="271"/>
      <c r="G203" s="271"/>
      <c r="H203" s="271"/>
      <c r="I203" s="271"/>
      <c r="J203" s="271"/>
      <c r="K203" s="271"/>
      <c r="L203" s="271"/>
      <c r="M203" s="271"/>
      <c r="N203" s="271"/>
      <c r="O203" s="271"/>
      <c r="P203" s="271"/>
      <c r="Q203" s="271"/>
      <c r="R203" s="271"/>
      <c r="S203" s="271"/>
      <c r="T203" s="271"/>
      <c r="U203" s="271"/>
      <c r="V203" s="271"/>
      <c r="W203" s="271"/>
      <c r="X203" s="271"/>
      <c r="Y203" s="271"/>
      <c r="Z203" s="271"/>
      <c r="AA203" s="271"/>
      <c r="AB203" s="271"/>
      <c r="AC203" s="271"/>
      <c r="AD203" s="271"/>
      <c r="AE203" s="271"/>
      <c r="AF203" s="271"/>
      <c r="AG203" s="271"/>
      <c r="AH203" s="271"/>
      <c r="AI203" s="271"/>
      <c r="AJ203" s="271"/>
      <c r="AK203" s="271"/>
      <c r="AL203" s="271"/>
      <c r="AM203" s="271"/>
      <c r="AN203" s="271"/>
      <c r="AO203" s="271"/>
      <c r="AP203" s="271"/>
      <c r="AQ203" s="272"/>
      <c r="AR203" s="272"/>
      <c r="AS203" s="272"/>
      <c r="AT203" s="271"/>
      <c r="AU203" s="271"/>
      <c r="AV203" s="271"/>
      <c r="AW203" s="271"/>
      <c r="AX203" s="271"/>
      <c r="AY203" s="271"/>
      <c r="AZ203" s="271"/>
      <c r="BA203" s="271"/>
      <c r="BB203" s="271"/>
      <c r="BC203" s="271"/>
      <c r="BD203" s="271"/>
      <c r="BE203" s="271"/>
      <c r="BF203" s="271"/>
      <c r="BG203" s="271"/>
      <c r="BH203" s="271"/>
      <c r="BI203" s="271"/>
      <c r="BJ203" s="271"/>
      <c r="BK203" s="271"/>
      <c r="BL203" s="271"/>
      <c r="BM203" s="271"/>
      <c r="BN203" s="271"/>
      <c r="BO203" s="271"/>
      <c r="BP203" s="271"/>
      <c r="BQ203" s="271"/>
      <c r="BR203" s="271"/>
      <c r="BS203" s="271"/>
    </row>
    <row r="204" spans="1:71" ht="12.75" x14ac:dyDescent="0.2">
      <c r="A204" s="277"/>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1"/>
      <c r="AI204" s="271"/>
      <c r="AJ204" s="271"/>
      <c r="AK204" s="271"/>
      <c r="AL204" s="271"/>
      <c r="AM204" s="271"/>
      <c r="AN204" s="271"/>
      <c r="AO204" s="271"/>
      <c r="AP204" s="271"/>
      <c r="AQ204" s="272"/>
      <c r="AR204" s="272"/>
      <c r="AS204" s="272"/>
      <c r="AT204" s="271"/>
      <c r="AU204" s="271"/>
      <c r="AV204" s="271"/>
      <c r="AW204" s="271"/>
      <c r="AX204" s="271"/>
      <c r="AY204" s="271"/>
      <c r="AZ204" s="271"/>
      <c r="BA204" s="271"/>
      <c r="BB204" s="271"/>
      <c r="BC204" s="271"/>
      <c r="BD204" s="271"/>
      <c r="BE204" s="271"/>
      <c r="BF204" s="271"/>
      <c r="BG204" s="271"/>
      <c r="BH204" s="271"/>
      <c r="BI204" s="271"/>
      <c r="BJ204" s="271"/>
      <c r="BK204" s="271"/>
      <c r="BL204" s="271"/>
      <c r="BM204" s="271"/>
      <c r="BN204" s="271"/>
      <c r="BO204" s="271"/>
      <c r="BP204" s="271"/>
      <c r="BQ204" s="271"/>
      <c r="BR204" s="271"/>
      <c r="BS204" s="271"/>
    </row>
    <row r="205" spans="1:71" ht="12.75" x14ac:dyDescent="0.2">
      <c r="A205" s="277"/>
      <c r="B205" s="271"/>
      <c r="C205" s="271"/>
      <c r="D205" s="271"/>
      <c r="E205" s="271"/>
      <c r="F205" s="271"/>
      <c r="G205" s="271"/>
      <c r="H205" s="271"/>
      <c r="I205" s="271"/>
      <c r="J205" s="271"/>
      <c r="K205" s="271"/>
      <c r="L205" s="271"/>
      <c r="M205" s="271"/>
      <c r="N205" s="271"/>
      <c r="O205" s="271"/>
      <c r="P205" s="271"/>
      <c r="Q205" s="271"/>
      <c r="R205" s="271"/>
      <c r="S205" s="271"/>
      <c r="T205" s="271"/>
      <c r="U205" s="271"/>
      <c r="V205" s="271"/>
      <c r="W205" s="271"/>
      <c r="X205" s="271"/>
      <c r="Y205" s="271"/>
      <c r="Z205" s="271"/>
      <c r="AA205" s="271"/>
      <c r="AB205" s="271"/>
      <c r="AC205" s="271"/>
      <c r="AD205" s="271"/>
      <c r="AE205" s="271"/>
      <c r="AF205" s="271"/>
      <c r="AG205" s="271"/>
      <c r="AH205" s="271"/>
      <c r="AI205" s="271"/>
      <c r="AJ205" s="271"/>
      <c r="AK205" s="271"/>
      <c r="AL205" s="271"/>
      <c r="AM205" s="271"/>
      <c r="AN205" s="271"/>
      <c r="AO205" s="271"/>
      <c r="AP205" s="271"/>
      <c r="AQ205" s="272"/>
      <c r="AR205" s="272"/>
      <c r="AS205" s="272"/>
      <c r="AT205" s="271"/>
      <c r="AU205" s="271"/>
      <c r="AV205" s="271"/>
      <c r="AW205" s="271"/>
      <c r="AX205" s="271"/>
      <c r="AY205" s="271"/>
      <c r="AZ205" s="271"/>
      <c r="BA205" s="271"/>
      <c r="BB205" s="271"/>
      <c r="BC205" s="271"/>
      <c r="BD205" s="271"/>
      <c r="BE205" s="271"/>
      <c r="BF205" s="271"/>
      <c r="BG205" s="271"/>
      <c r="BH205" s="271"/>
      <c r="BI205" s="271"/>
      <c r="BJ205" s="271"/>
      <c r="BK205" s="271"/>
      <c r="BL205" s="271"/>
      <c r="BM205" s="271"/>
      <c r="BN205" s="271"/>
      <c r="BO205" s="271"/>
      <c r="BP205" s="271"/>
      <c r="BQ205" s="271"/>
      <c r="BR205" s="271"/>
      <c r="BS205" s="271"/>
    </row>
    <row r="206" spans="1:71" ht="12.75" x14ac:dyDescent="0.2">
      <c r="A206" s="277"/>
      <c r="B206" s="271"/>
      <c r="C206" s="271"/>
      <c r="D206" s="271"/>
      <c r="E206" s="271"/>
      <c r="F206" s="271"/>
      <c r="G206" s="271"/>
      <c r="H206" s="271"/>
      <c r="I206" s="271"/>
      <c r="J206" s="271"/>
      <c r="K206" s="271"/>
      <c r="L206" s="271"/>
      <c r="M206" s="271"/>
      <c r="N206" s="271"/>
      <c r="O206" s="271"/>
      <c r="P206" s="271"/>
      <c r="Q206" s="271"/>
      <c r="R206" s="271"/>
      <c r="S206" s="271"/>
      <c r="T206" s="271"/>
      <c r="U206" s="271"/>
      <c r="V206" s="271"/>
      <c r="W206" s="271"/>
      <c r="X206" s="271"/>
      <c r="Y206" s="271"/>
      <c r="Z206" s="271"/>
      <c r="AA206" s="271"/>
      <c r="AB206" s="271"/>
      <c r="AC206" s="271"/>
      <c r="AD206" s="271"/>
      <c r="AE206" s="271"/>
      <c r="AF206" s="271"/>
      <c r="AG206" s="271"/>
      <c r="AH206" s="271"/>
      <c r="AI206" s="271"/>
      <c r="AJ206" s="271"/>
      <c r="AK206" s="271"/>
      <c r="AL206" s="271"/>
      <c r="AM206" s="271"/>
      <c r="AN206" s="271"/>
      <c r="AO206" s="271"/>
      <c r="AP206" s="271"/>
      <c r="AQ206" s="272"/>
      <c r="AR206" s="272"/>
      <c r="AS206" s="272"/>
      <c r="AT206" s="271"/>
      <c r="AU206" s="271"/>
      <c r="AV206" s="271"/>
      <c r="AW206" s="271"/>
      <c r="AX206" s="271"/>
      <c r="AY206" s="271"/>
      <c r="AZ206" s="271"/>
      <c r="BA206" s="271"/>
      <c r="BB206" s="271"/>
      <c r="BC206" s="271"/>
      <c r="BD206" s="271"/>
      <c r="BE206" s="271"/>
      <c r="BF206" s="271"/>
      <c r="BG206" s="271"/>
      <c r="BH206" s="271"/>
      <c r="BI206" s="271"/>
      <c r="BJ206" s="271"/>
      <c r="BK206" s="271"/>
      <c r="BL206" s="271"/>
      <c r="BM206" s="271"/>
      <c r="BN206" s="271"/>
      <c r="BO206" s="271"/>
      <c r="BP206" s="271"/>
      <c r="BQ206" s="271"/>
      <c r="BR206" s="271"/>
      <c r="BS206" s="271"/>
    </row>
    <row r="207" spans="1:71" ht="12.75" x14ac:dyDescent="0.2">
      <c r="A207" s="277"/>
      <c r="B207" s="271"/>
      <c r="C207" s="271"/>
      <c r="D207" s="271"/>
      <c r="E207" s="271"/>
      <c r="F207" s="271"/>
      <c r="G207" s="271"/>
      <c r="H207" s="271"/>
      <c r="I207" s="271"/>
      <c r="J207" s="271"/>
      <c r="K207" s="271"/>
      <c r="L207" s="271"/>
      <c r="M207" s="271"/>
      <c r="N207" s="271"/>
      <c r="O207" s="271"/>
      <c r="P207" s="271"/>
      <c r="Q207" s="271"/>
      <c r="R207" s="271"/>
      <c r="S207" s="271"/>
      <c r="T207" s="271"/>
      <c r="U207" s="271"/>
      <c r="V207" s="271"/>
      <c r="W207" s="271"/>
      <c r="X207" s="271"/>
      <c r="Y207" s="271"/>
      <c r="Z207" s="271"/>
      <c r="AA207" s="271"/>
      <c r="AB207" s="271"/>
      <c r="AC207" s="271"/>
      <c r="AD207" s="271"/>
      <c r="AE207" s="271"/>
      <c r="AF207" s="271"/>
      <c r="AG207" s="271"/>
      <c r="AH207" s="271"/>
      <c r="AI207" s="271"/>
      <c r="AJ207" s="271"/>
      <c r="AK207" s="271"/>
      <c r="AL207" s="271"/>
      <c r="AM207" s="271"/>
      <c r="AN207" s="271"/>
      <c r="AO207" s="271"/>
      <c r="AP207" s="271"/>
      <c r="AQ207" s="272"/>
      <c r="AR207" s="272"/>
      <c r="AS207" s="272"/>
      <c r="AT207" s="271"/>
      <c r="AU207" s="271"/>
      <c r="AV207" s="271"/>
      <c r="AW207" s="271"/>
      <c r="AX207" s="271"/>
      <c r="AY207" s="271"/>
      <c r="AZ207" s="271"/>
      <c r="BA207" s="271"/>
      <c r="BB207" s="271"/>
      <c r="BC207" s="271"/>
      <c r="BD207" s="271"/>
      <c r="BE207" s="271"/>
      <c r="BF207" s="271"/>
      <c r="BG207" s="271"/>
      <c r="BH207" s="271"/>
      <c r="BI207" s="271"/>
      <c r="BJ207" s="271"/>
      <c r="BK207" s="271"/>
      <c r="BL207" s="271"/>
      <c r="BM207" s="271"/>
      <c r="BN207" s="271"/>
      <c r="BO207" s="271"/>
      <c r="BP207" s="271"/>
      <c r="BQ207" s="271"/>
      <c r="BR207" s="271"/>
      <c r="BS207" s="271"/>
    </row>
    <row r="208" spans="1:71" ht="12.75" x14ac:dyDescent="0.2">
      <c r="A208" s="277"/>
      <c r="B208" s="271"/>
      <c r="C208" s="271"/>
      <c r="D208" s="271"/>
      <c r="E208" s="271"/>
      <c r="F208" s="271"/>
      <c r="G208" s="271"/>
      <c r="H208" s="271"/>
      <c r="I208" s="271"/>
      <c r="J208" s="271"/>
      <c r="K208" s="271"/>
      <c r="L208" s="271"/>
      <c r="M208" s="271"/>
      <c r="N208" s="271"/>
      <c r="O208" s="271"/>
      <c r="P208" s="271"/>
      <c r="Q208" s="271"/>
      <c r="R208" s="271"/>
      <c r="S208" s="271"/>
      <c r="T208" s="271"/>
      <c r="U208" s="271"/>
      <c r="V208" s="271"/>
      <c r="W208" s="271"/>
      <c r="X208" s="271"/>
      <c r="Y208" s="271"/>
      <c r="Z208" s="271"/>
      <c r="AA208" s="271"/>
      <c r="AB208" s="271"/>
      <c r="AC208" s="271"/>
      <c r="AD208" s="271"/>
      <c r="AE208" s="271"/>
      <c r="AF208" s="271"/>
      <c r="AG208" s="271"/>
      <c r="AH208" s="271"/>
      <c r="AI208" s="271"/>
      <c r="AJ208" s="271"/>
      <c r="AK208" s="271"/>
      <c r="AL208" s="271"/>
      <c r="AM208" s="271"/>
      <c r="AN208" s="271"/>
      <c r="AO208" s="271"/>
      <c r="AP208" s="271"/>
      <c r="AQ208" s="272"/>
      <c r="AR208" s="272"/>
      <c r="AS208" s="272"/>
      <c r="AT208" s="271"/>
      <c r="AU208" s="271"/>
      <c r="AV208" s="271"/>
      <c r="AW208" s="271"/>
      <c r="AX208" s="271"/>
      <c r="AY208" s="271"/>
      <c r="AZ208" s="271"/>
      <c r="BA208" s="271"/>
      <c r="BB208" s="271"/>
      <c r="BC208" s="271"/>
      <c r="BD208" s="271"/>
      <c r="BE208" s="271"/>
      <c r="BF208" s="271"/>
      <c r="BG208" s="271"/>
      <c r="BH208" s="271"/>
      <c r="BI208" s="271"/>
      <c r="BJ208" s="271"/>
      <c r="BK208" s="271"/>
      <c r="BL208" s="271"/>
      <c r="BM208" s="271"/>
      <c r="BN208" s="271"/>
      <c r="BO208" s="271"/>
      <c r="BP208" s="271"/>
      <c r="BQ208" s="271"/>
      <c r="BR208" s="271"/>
      <c r="BS208" s="27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4" zoomScaleSheetLayoutView="100" workbookViewId="0">
      <selection activeCell="C35" sqref="C35:H35"/>
    </sheetView>
  </sheetViews>
  <sheetFormatPr defaultRowHeight="15.75" x14ac:dyDescent="0.25"/>
  <cols>
    <col min="1" max="1" width="9.140625" style="66"/>
    <col min="2" max="2" width="37.7109375" style="66" customWidth="1"/>
    <col min="3" max="3" width="11.28515625"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84" t="str">
        <f>'1. паспорт местоположение'!A5:C5</f>
        <v>Год раскрытия информации: 2016 год</v>
      </c>
      <c r="B5" s="384"/>
      <c r="C5" s="384"/>
      <c r="D5" s="384"/>
      <c r="E5" s="384"/>
      <c r="F5" s="384"/>
      <c r="G5" s="384"/>
      <c r="H5" s="384"/>
      <c r="I5" s="384"/>
      <c r="J5" s="384"/>
      <c r="K5" s="384"/>
      <c r="L5" s="384"/>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5"/>
    </row>
    <row r="7" spans="1:44" ht="18.75" x14ac:dyDescent="0.25">
      <c r="A7" s="377" t="s">
        <v>10</v>
      </c>
      <c r="B7" s="377"/>
      <c r="C7" s="377"/>
      <c r="D7" s="377"/>
      <c r="E7" s="377"/>
      <c r="F7" s="377"/>
      <c r="G7" s="377"/>
      <c r="H7" s="377"/>
      <c r="I7" s="377"/>
      <c r="J7" s="377"/>
      <c r="K7" s="377"/>
      <c r="L7" s="377"/>
    </row>
    <row r="8" spans="1:44" ht="18.75" x14ac:dyDescent="0.25">
      <c r="A8" s="377"/>
      <c r="B8" s="377"/>
      <c r="C8" s="377"/>
      <c r="D8" s="377"/>
      <c r="E8" s="377"/>
      <c r="F8" s="377"/>
      <c r="G8" s="377"/>
      <c r="H8" s="377"/>
      <c r="I8" s="377"/>
      <c r="J8" s="377"/>
      <c r="K8" s="377"/>
      <c r="L8" s="377"/>
    </row>
    <row r="9" spans="1:44" x14ac:dyDescent="0.25">
      <c r="A9" s="380" t="str">
        <f>'1. паспорт местоположение'!A9:C9</f>
        <v>АО "Янтарьэнерго"</v>
      </c>
      <c r="B9" s="380"/>
      <c r="C9" s="380"/>
      <c r="D9" s="380"/>
      <c r="E9" s="380"/>
      <c r="F9" s="380"/>
      <c r="G9" s="380"/>
      <c r="H9" s="380"/>
      <c r="I9" s="380"/>
      <c r="J9" s="380"/>
      <c r="K9" s="380"/>
      <c r="L9" s="380"/>
    </row>
    <row r="10" spans="1:44" x14ac:dyDescent="0.25">
      <c r="A10" s="374" t="s">
        <v>9</v>
      </c>
      <c r="B10" s="374"/>
      <c r="C10" s="374"/>
      <c r="D10" s="374"/>
      <c r="E10" s="374"/>
      <c r="F10" s="374"/>
      <c r="G10" s="374"/>
      <c r="H10" s="374"/>
      <c r="I10" s="374"/>
      <c r="J10" s="374"/>
      <c r="K10" s="374"/>
      <c r="L10" s="374"/>
    </row>
    <row r="11" spans="1:44" ht="18.75" x14ac:dyDescent="0.25">
      <c r="A11" s="377"/>
      <c r="B11" s="377"/>
      <c r="C11" s="377"/>
      <c r="D11" s="377"/>
      <c r="E11" s="377"/>
      <c r="F11" s="377"/>
      <c r="G11" s="377"/>
      <c r="H11" s="377"/>
      <c r="I11" s="377"/>
      <c r="J11" s="377"/>
      <c r="K11" s="377"/>
      <c r="L11" s="377"/>
    </row>
    <row r="12" spans="1:44" x14ac:dyDescent="0.25">
      <c r="A12" s="380" t="str">
        <f>'1. паспорт местоположение'!A12:C12</f>
        <v>A_prj_111001_2534</v>
      </c>
      <c r="B12" s="380"/>
      <c r="C12" s="380"/>
      <c r="D12" s="380"/>
      <c r="E12" s="380"/>
      <c r="F12" s="380"/>
      <c r="G12" s="380"/>
      <c r="H12" s="380"/>
      <c r="I12" s="380"/>
      <c r="J12" s="380"/>
      <c r="K12" s="380"/>
      <c r="L12" s="380"/>
    </row>
    <row r="13" spans="1:44" x14ac:dyDescent="0.25">
      <c r="A13" s="374" t="s">
        <v>8</v>
      </c>
      <c r="B13" s="374"/>
      <c r="C13" s="374"/>
      <c r="D13" s="374"/>
      <c r="E13" s="374"/>
      <c r="F13" s="374"/>
      <c r="G13" s="374"/>
      <c r="H13" s="374"/>
      <c r="I13" s="374"/>
      <c r="J13" s="374"/>
      <c r="K13" s="374"/>
      <c r="L13" s="374"/>
    </row>
    <row r="14" spans="1:44" ht="18.75" x14ac:dyDescent="0.25">
      <c r="A14" s="383"/>
      <c r="B14" s="383"/>
      <c r="C14" s="383"/>
      <c r="D14" s="383"/>
      <c r="E14" s="383"/>
      <c r="F14" s="383"/>
      <c r="G14" s="383"/>
      <c r="H14" s="383"/>
      <c r="I14" s="383"/>
      <c r="J14" s="383"/>
      <c r="K14" s="383"/>
      <c r="L14" s="383"/>
    </row>
    <row r="15" spans="1:44" x14ac:dyDescent="0.25">
      <c r="A15" s="380" t="str">
        <f>'1. паспорт местоположение'!A15:C15</f>
        <v>199_Реконструкция распределительных сетей 0,4 кВ в п. Космодемьянского в г.Калининграде.  (2 очередь)</v>
      </c>
      <c r="B15" s="380"/>
      <c r="C15" s="380"/>
      <c r="D15" s="380"/>
      <c r="E15" s="380"/>
      <c r="F15" s="380"/>
      <c r="G15" s="380"/>
      <c r="H15" s="380"/>
      <c r="I15" s="380"/>
      <c r="J15" s="380"/>
      <c r="K15" s="380"/>
      <c r="L15" s="380"/>
    </row>
    <row r="16" spans="1:44" x14ac:dyDescent="0.25">
      <c r="A16" s="374" t="s">
        <v>7</v>
      </c>
      <c r="B16" s="374"/>
      <c r="C16" s="374"/>
      <c r="D16" s="374"/>
      <c r="E16" s="374"/>
      <c r="F16" s="374"/>
      <c r="G16" s="374"/>
      <c r="H16" s="374"/>
      <c r="I16" s="374"/>
      <c r="J16" s="374"/>
      <c r="K16" s="374"/>
      <c r="L16" s="374"/>
    </row>
    <row r="17" spans="1:12" ht="15.75" customHeight="1" x14ac:dyDescent="0.25">
      <c r="L17" s="102"/>
    </row>
    <row r="18" spans="1:12" x14ac:dyDescent="0.25">
      <c r="K18" s="101"/>
    </row>
    <row r="19" spans="1:12" ht="15.75" customHeight="1" x14ac:dyDescent="0.25">
      <c r="A19" s="443" t="s">
        <v>462</v>
      </c>
      <c r="B19" s="443"/>
      <c r="C19" s="443"/>
      <c r="D19" s="443"/>
      <c r="E19" s="443"/>
      <c r="F19" s="443"/>
      <c r="G19" s="443"/>
      <c r="H19" s="443"/>
      <c r="I19" s="443"/>
      <c r="J19" s="443"/>
      <c r="K19" s="443"/>
      <c r="L19" s="443"/>
    </row>
    <row r="20" spans="1:12" x14ac:dyDescent="0.25">
      <c r="A20" s="70"/>
      <c r="B20" s="70"/>
      <c r="C20" s="100"/>
      <c r="D20" s="100"/>
      <c r="E20" s="100"/>
      <c r="F20" s="100"/>
      <c r="G20" s="100"/>
      <c r="H20" s="100"/>
      <c r="I20" s="100"/>
      <c r="J20" s="100"/>
      <c r="K20" s="100"/>
      <c r="L20" s="100"/>
    </row>
    <row r="21" spans="1:12" ht="28.5" customHeight="1" x14ac:dyDescent="0.25">
      <c r="A21" s="444" t="s">
        <v>234</v>
      </c>
      <c r="B21" s="444" t="s">
        <v>233</v>
      </c>
      <c r="C21" s="450" t="s">
        <v>392</v>
      </c>
      <c r="D21" s="450"/>
      <c r="E21" s="450"/>
      <c r="F21" s="450"/>
      <c r="G21" s="450"/>
      <c r="H21" s="450"/>
      <c r="I21" s="445" t="s">
        <v>232</v>
      </c>
      <c r="J21" s="447" t="s">
        <v>394</v>
      </c>
      <c r="K21" s="444" t="s">
        <v>231</v>
      </c>
      <c r="L21" s="446" t="s">
        <v>393</v>
      </c>
    </row>
    <row r="22" spans="1:12" ht="58.5" customHeight="1" x14ac:dyDescent="0.25">
      <c r="A22" s="444"/>
      <c r="B22" s="444"/>
      <c r="C22" s="451" t="s">
        <v>3</v>
      </c>
      <c r="D22" s="451"/>
      <c r="E22" s="152"/>
      <c r="F22" s="153"/>
      <c r="G22" s="452" t="s">
        <v>2</v>
      </c>
      <c r="H22" s="453"/>
      <c r="I22" s="445"/>
      <c r="J22" s="448"/>
      <c r="K22" s="444"/>
      <c r="L22" s="446"/>
    </row>
    <row r="23" spans="1:12" ht="47.25" x14ac:dyDescent="0.25">
      <c r="A23" s="444"/>
      <c r="B23" s="444"/>
      <c r="C23" s="99" t="s">
        <v>230</v>
      </c>
      <c r="D23" s="99" t="s">
        <v>229</v>
      </c>
      <c r="E23" s="99" t="s">
        <v>230</v>
      </c>
      <c r="F23" s="99" t="s">
        <v>229</v>
      </c>
      <c r="G23" s="99" t="s">
        <v>230</v>
      </c>
      <c r="H23" s="99" t="s">
        <v>229</v>
      </c>
      <c r="I23" s="445"/>
      <c r="J23" s="449"/>
      <c r="K23" s="444"/>
      <c r="L23" s="446"/>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4">
        <v>1</v>
      </c>
      <c r="B25" s="95" t="s">
        <v>228</v>
      </c>
      <c r="C25" s="95"/>
      <c r="D25" s="97"/>
      <c r="E25" s="97"/>
      <c r="F25" s="97"/>
      <c r="G25" s="97"/>
      <c r="H25" s="97"/>
      <c r="I25" s="97"/>
      <c r="J25" s="97"/>
      <c r="K25" s="91"/>
      <c r="L25" s="110"/>
    </row>
    <row r="26" spans="1:12" ht="21.75" customHeight="1" x14ac:dyDescent="0.25">
      <c r="A26" s="94" t="s">
        <v>227</v>
      </c>
      <c r="B26" s="98" t="s">
        <v>399</v>
      </c>
      <c r="C26" s="92">
        <v>0</v>
      </c>
      <c r="D26" s="97">
        <v>0</v>
      </c>
      <c r="E26" s="97"/>
      <c r="F26" s="97"/>
      <c r="G26" s="97">
        <v>0</v>
      </c>
      <c r="H26" s="97">
        <v>0</v>
      </c>
      <c r="I26" s="97"/>
      <c r="J26" s="97"/>
      <c r="K26" s="91"/>
      <c r="L26" s="91"/>
    </row>
    <row r="27" spans="1:12" s="73" customFormat="1" ht="39" customHeight="1" x14ac:dyDescent="0.25">
      <c r="A27" s="94" t="s">
        <v>226</v>
      </c>
      <c r="B27" s="98" t="s">
        <v>401</v>
      </c>
      <c r="C27" s="92">
        <v>0</v>
      </c>
      <c r="D27" s="97">
        <v>0</v>
      </c>
      <c r="E27" s="97"/>
      <c r="F27" s="97"/>
      <c r="G27" s="97">
        <v>0</v>
      </c>
      <c r="H27" s="97">
        <v>0</v>
      </c>
      <c r="I27" s="97"/>
      <c r="J27" s="97"/>
      <c r="K27" s="91"/>
      <c r="L27" s="91"/>
    </row>
    <row r="28" spans="1:12" s="73" customFormat="1" ht="70.5" customHeight="1" x14ac:dyDescent="0.25">
      <c r="A28" s="94" t="s">
        <v>400</v>
      </c>
      <c r="B28" s="98" t="s">
        <v>405</v>
      </c>
      <c r="C28" s="360" t="s">
        <v>500</v>
      </c>
      <c r="D28" s="360" t="s">
        <v>500</v>
      </c>
      <c r="E28" s="360" t="s">
        <v>500</v>
      </c>
      <c r="F28" s="360" t="s">
        <v>500</v>
      </c>
      <c r="G28" s="360" t="s">
        <v>500</v>
      </c>
      <c r="H28" s="360" t="s">
        <v>500</v>
      </c>
      <c r="I28" s="97"/>
      <c r="J28" s="97"/>
      <c r="K28" s="91"/>
      <c r="L28" s="91"/>
    </row>
    <row r="29" spans="1:12" s="73" customFormat="1" ht="54" customHeight="1" x14ac:dyDescent="0.25">
      <c r="A29" s="94" t="s">
        <v>225</v>
      </c>
      <c r="B29" s="98" t="s">
        <v>404</v>
      </c>
      <c r="C29" s="360" t="s">
        <v>500</v>
      </c>
      <c r="D29" s="360" t="s">
        <v>500</v>
      </c>
      <c r="E29" s="360" t="s">
        <v>500</v>
      </c>
      <c r="F29" s="360" t="s">
        <v>500</v>
      </c>
      <c r="G29" s="360" t="s">
        <v>500</v>
      </c>
      <c r="H29" s="360" t="s">
        <v>500</v>
      </c>
      <c r="I29" s="97"/>
      <c r="J29" s="97"/>
      <c r="K29" s="91"/>
      <c r="L29" s="91"/>
    </row>
    <row r="30" spans="1:12" s="73" customFormat="1" ht="42" customHeight="1" x14ac:dyDescent="0.25">
      <c r="A30" s="94" t="s">
        <v>224</v>
      </c>
      <c r="B30" s="98" t="s">
        <v>406</v>
      </c>
      <c r="C30" s="360" t="s">
        <v>500</v>
      </c>
      <c r="D30" s="360" t="s">
        <v>500</v>
      </c>
      <c r="E30" s="360" t="s">
        <v>500</v>
      </c>
      <c r="F30" s="360" t="s">
        <v>500</v>
      </c>
      <c r="G30" s="360" t="s">
        <v>500</v>
      </c>
      <c r="H30" s="360" t="s">
        <v>500</v>
      </c>
      <c r="I30" s="97"/>
      <c r="J30" s="97"/>
      <c r="K30" s="91"/>
      <c r="L30" s="91"/>
    </row>
    <row r="31" spans="1:12" s="73" customFormat="1" ht="37.5" customHeight="1" x14ac:dyDescent="0.25">
      <c r="A31" s="94" t="s">
        <v>223</v>
      </c>
      <c r="B31" s="93" t="s">
        <v>402</v>
      </c>
      <c r="C31" s="365"/>
      <c r="D31" s="365"/>
      <c r="E31" s="360"/>
      <c r="F31" s="360"/>
      <c r="G31" s="360"/>
      <c r="H31" s="360"/>
      <c r="I31" s="173"/>
      <c r="J31" s="97"/>
      <c r="K31" s="91"/>
      <c r="L31" s="91"/>
    </row>
    <row r="32" spans="1:12" s="73" customFormat="1" ht="31.5" x14ac:dyDescent="0.25">
      <c r="A32" s="94" t="s">
        <v>221</v>
      </c>
      <c r="B32" s="93" t="s">
        <v>407</v>
      </c>
      <c r="C32" s="365"/>
      <c r="D32" s="365"/>
      <c r="E32" s="360"/>
      <c r="F32" s="360"/>
      <c r="G32" s="360"/>
      <c r="H32" s="360"/>
      <c r="I32" s="173"/>
      <c r="J32" s="97"/>
      <c r="K32" s="91"/>
      <c r="L32" s="91"/>
    </row>
    <row r="33" spans="1:12" s="73" customFormat="1" ht="37.5" customHeight="1" x14ac:dyDescent="0.25">
      <c r="A33" s="94" t="s">
        <v>418</v>
      </c>
      <c r="B33" s="93" t="s">
        <v>332</v>
      </c>
      <c r="C33" s="362" t="s">
        <v>500</v>
      </c>
      <c r="D33" s="360" t="s">
        <v>500</v>
      </c>
      <c r="E33" s="360"/>
      <c r="F33" s="360"/>
      <c r="G33" s="360" t="s">
        <v>500</v>
      </c>
      <c r="H33" s="360" t="s">
        <v>500</v>
      </c>
      <c r="I33" s="97"/>
      <c r="J33" s="97"/>
      <c r="K33" s="91"/>
      <c r="L33" s="91"/>
    </row>
    <row r="34" spans="1:12" s="73" customFormat="1" ht="47.25" customHeight="1" x14ac:dyDescent="0.25">
      <c r="A34" s="94" t="s">
        <v>419</v>
      </c>
      <c r="B34" s="93" t="s">
        <v>411</v>
      </c>
      <c r="C34" s="362" t="s">
        <v>500</v>
      </c>
      <c r="D34" s="360" t="s">
        <v>500</v>
      </c>
      <c r="E34" s="360"/>
      <c r="F34" s="360"/>
      <c r="G34" s="360" t="s">
        <v>500</v>
      </c>
      <c r="H34" s="360" t="s">
        <v>500</v>
      </c>
      <c r="I34" s="97"/>
      <c r="J34" s="97"/>
      <c r="K34" s="96"/>
      <c r="L34" s="91"/>
    </row>
    <row r="35" spans="1:12" s="73" customFormat="1" ht="49.5" customHeight="1" x14ac:dyDescent="0.25">
      <c r="A35" s="94" t="s">
        <v>420</v>
      </c>
      <c r="B35" s="93" t="s">
        <v>222</v>
      </c>
      <c r="C35" s="365"/>
      <c r="D35" s="365"/>
      <c r="E35" s="96"/>
      <c r="F35" s="96"/>
      <c r="G35" s="96"/>
      <c r="H35" s="96"/>
      <c r="I35" s="173"/>
      <c r="J35" s="96"/>
      <c r="K35" s="96"/>
      <c r="L35" s="91"/>
    </row>
    <row r="36" spans="1:12" ht="37.5" customHeight="1" x14ac:dyDescent="0.25">
      <c r="A36" s="94" t="s">
        <v>421</v>
      </c>
      <c r="B36" s="93" t="s">
        <v>403</v>
      </c>
      <c r="C36" s="362" t="s">
        <v>500</v>
      </c>
      <c r="D36" s="355" t="s">
        <v>500</v>
      </c>
      <c r="E36" s="356"/>
      <c r="F36" s="354"/>
      <c r="G36" s="360" t="s">
        <v>500</v>
      </c>
      <c r="H36" s="360" t="s">
        <v>500</v>
      </c>
      <c r="I36" s="360"/>
      <c r="J36" s="97"/>
      <c r="K36" s="91"/>
      <c r="L36" s="91"/>
    </row>
    <row r="37" spans="1:12" ht="31.5" x14ac:dyDescent="0.25">
      <c r="A37" s="94" t="s">
        <v>422</v>
      </c>
      <c r="B37" s="93" t="s">
        <v>220</v>
      </c>
      <c r="C37" s="362" t="s">
        <v>500</v>
      </c>
      <c r="D37" s="355" t="s">
        <v>500</v>
      </c>
      <c r="E37" s="356"/>
      <c r="F37" s="354"/>
      <c r="G37" s="360" t="s">
        <v>500</v>
      </c>
      <c r="H37" s="360" t="s">
        <v>500</v>
      </c>
      <c r="I37" s="360"/>
      <c r="J37" s="97"/>
      <c r="K37" s="91"/>
      <c r="L37" s="91"/>
    </row>
    <row r="38" spans="1:12" x14ac:dyDescent="0.25">
      <c r="A38" s="94" t="s">
        <v>423</v>
      </c>
      <c r="B38" s="95" t="s">
        <v>219</v>
      </c>
      <c r="C38" s="362"/>
      <c r="D38" s="359"/>
      <c r="E38" s="359"/>
      <c r="F38" s="359"/>
      <c r="G38" s="359"/>
      <c r="H38" s="359"/>
      <c r="I38" s="359"/>
      <c r="J38" s="91"/>
      <c r="K38" s="91"/>
      <c r="L38" s="91"/>
    </row>
    <row r="39" spans="1:12" ht="63" x14ac:dyDescent="0.25">
      <c r="A39" s="94">
        <v>2</v>
      </c>
      <c r="B39" s="93" t="s">
        <v>408</v>
      </c>
      <c r="C39" s="365"/>
      <c r="D39" s="365"/>
      <c r="E39" s="359"/>
      <c r="F39" s="359"/>
      <c r="G39" s="359"/>
      <c r="H39" s="359"/>
      <c r="I39" s="91"/>
      <c r="J39" s="91"/>
      <c r="K39" s="91"/>
      <c r="L39" s="91"/>
    </row>
    <row r="40" spans="1:12" ht="33.75" customHeight="1" x14ac:dyDescent="0.25">
      <c r="A40" s="94" t="s">
        <v>218</v>
      </c>
      <c r="B40" s="93" t="s">
        <v>410</v>
      </c>
      <c r="C40" s="365"/>
      <c r="D40" s="365"/>
      <c r="E40" s="359"/>
      <c r="F40" s="359"/>
      <c r="G40" s="359"/>
      <c r="H40" s="359"/>
      <c r="I40" s="91"/>
      <c r="J40" s="91"/>
      <c r="K40" s="91"/>
      <c r="L40" s="91"/>
    </row>
    <row r="41" spans="1:12" ht="63" customHeight="1" x14ac:dyDescent="0.25">
      <c r="A41" s="94" t="s">
        <v>217</v>
      </c>
      <c r="B41" s="95" t="s">
        <v>493</v>
      </c>
      <c r="C41" s="365"/>
      <c r="D41" s="365"/>
      <c r="E41" s="359"/>
      <c r="F41" s="359"/>
      <c r="G41" s="359"/>
      <c r="H41" s="359"/>
      <c r="I41" s="91"/>
      <c r="J41" s="91"/>
      <c r="K41" s="91"/>
      <c r="L41" s="91"/>
    </row>
    <row r="42" spans="1:12" ht="58.5" customHeight="1" x14ac:dyDescent="0.25">
      <c r="A42" s="94">
        <v>3</v>
      </c>
      <c r="B42" s="93" t="s">
        <v>409</v>
      </c>
      <c r="C42" s="366"/>
      <c r="D42" s="367"/>
      <c r="E42" s="359"/>
      <c r="F42" s="359"/>
      <c r="G42" s="359"/>
      <c r="H42" s="359"/>
      <c r="I42" s="91"/>
      <c r="J42" s="91"/>
      <c r="K42" s="91"/>
      <c r="L42" s="91"/>
    </row>
    <row r="43" spans="1:12" ht="34.5" customHeight="1" x14ac:dyDescent="0.25">
      <c r="A43" s="94" t="s">
        <v>216</v>
      </c>
      <c r="B43" s="322" t="s">
        <v>214</v>
      </c>
      <c r="C43" s="365"/>
      <c r="D43" s="365"/>
      <c r="E43" s="359"/>
      <c r="F43" s="359"/>
      <c r="G43" s="359"/>
      <c r="H43" s="359"/>
      <c r="I43" s="91"/>
      <c r="J43" s="91"/>
      <c r="K43" s="91"/>
      <c r="L43" s="91"/>
    </row>
    <row r="44" spans="1:12" ht="24.75" customHeight="1" x14ac:dyDescent="0.25">
      <c r="A44" s="94" t="s">
        <v>215</v>
      </c>
      <c r="B44" s="93" t="s">
        <v>212</v>
      </c>
      <c r="C44" s="365"/>
      <c r="D44" s="365"/>
      <c r="E44" s="359"/>
      <c r="F44" s="359"/>
      <c r="G44" s="359"/>
      <c r="H44" s="359"/>
      <c r="I44" s="91"/>
      <c r="J44" s="91"/>
      <c r="K44" s="91"/>
      <c r="L44" s="91"/>
    </row>
    <row r="45" spans="1:12" ht="90.75" customHeight="1" x14ac:dyDescent="0.25">
      <c r="A45" s="94" t="s">
        <v>213</v>
      </c>
      <c r="B45" s="93" t="s">
        <v>414</v>
      </c>
      <c r="C45" s="362" t="s">
        <v>500</v>
      </c>
      <c r="D45" s="359" t="s">
        <v>500</v>
      </c>
      <c r="E45" s="359"/>
      <c r="F45" s="359"/>
      <c r="G45" s="360" t="s">
        <v>500</v>
      </c>
      <c r="H45" s="360" t="s">
        <v>500</v>
      </c>
      <c r="I45" s="97"/>
      <c r="J45" s="97"/>
      <c r="K45" s="91"/>
      <c r="L45" s="91"/>
    </row>
    <row r="46" spans="1:12" ht="167.25" customHeight="1" x14ac:dyDescent="0.25">
      <c r="A46" s="94" t="s">
        <v>211</v>
      </c>
      <c r="B46" s="93" t="s">
        <v>412</v>
      </c>
      <c r="C46" s="362" t="s">
        <v>500</v>
      </c>
      <c r="D46" s="359" t="s">
        <v>500</v>
      </c>
      <c r="E46" s="359"/>
      <c r="F46" s="359"/>
      <c r="G46" s="360" t="s">
        <v>500</v>
      </c>
      <c r="H46" s="360" t="s">
        <v>500</v>
      </c>
      <c r="I46" s="97"/>
      <c r="J46" s="97"/>
      <c r="K46" s="91"/>
      <c r="L46" s="91"/>
    </row>
    <row r="47" spans="1:12" ht="30.75" customHeight="1" x14ac:dyDescent="0.25">
      <c r="A47" s="94" t="s">
        <v>209</v>
      </c>
      <c r="B47" s="93" t="s">
        <v>210</v>
      </c>
      <c r="C47" s="365"/>
      <c r="D47" s="365"/>
      <c r="E47" s="359"/>
      <c r="F47" s="359"/>
      <c r="G47" s="359"/>
      <c r="H47" s="359"/>
      <c r="I47" s="91"/>
      <c r="J47" s="91"/>
      <c r="K47" s="91"/>
      <c r="L47" s="91"/>
    </row>
    <row r="48" spans="1:12" ht="37.5" customHeight="1" x14ac:dyDescent="0.25">
      <c r="A48" s="94" t="s">
        <v>424</v>
      </c>
      <c r="B48" s="95" t="s">
        <v>208</v>
      </c>
      <c r="C48" s="365"/>
      <c r="D48" s="365"/>
      <c r="E48" s="359"/>
      <c r="F48" s="359"/>
      <c r="G48" s="359"/>
      <c r="H48" s="359"/>
      <c r="I48" s="91"/>
      <c r="J48" s="91"/>
      <c r="K48" s="91"/>
      <c r="L48" s="91"/>
    </row>
    <row r="49" spans="1:12" ht="35.25" customHeight="1" x14ac:dyDescent="0.25">
      <c r="A49" s="94">
        <v>4</v>
      </c>
      <c r="B49" s="93" t="s">
        <v>206</v>
      </c>
      <c r="C49" s="365"/>
      <c r="D49" s="365"/>
      <c r="E49" s="359"/>
      <c r="F49" s="359"/>
      <c r="G49" s="359"/>
      <c r="H49" s="359"/>
      <c r="I49" s="91"/>
      <c r="J49" s="91"/>
      <c r="K49" s="91"/>
      <c r="L49" s="91"/>
    </row>
    <row r="50" spans="1:12" ht="86.25" customHeight="1" x14ac:dyDescent="0.25">
      <c r="A50" s="94" t="s">
        <v>207</v>
      </c>
      <c r="B50" s="93" t="s">
        <v>413</v>
      </c>
      <c r="C50" s="365"/>
      <c r="D50" s="365"/>
      <c r="E50" s="359"/>
      <c r="F50" s="359"/>
      <c r="G50" s="359"/>
      <c r="H50" s="359"/>
      <c r="I50" s="91"/>
      <c r="J50" s="91"/>
      <c r="K50" s="91"/>
      <c r="L50" s="91"/>
    </row>
    <row r="51" spans="1:12" ht="77.25" customHeight="1" x14ac:dyDescent="0.25">
      <c r="A51" s="94" t="s">
        <v>205</v>
      </c>
      <c r="B51" s="93" t="s">
        <v>415</v>
      </c>
      <c r="C51" s="365"/>
      <c r="D51" s="365"/>
      <c r="E51" s="359"/>
      <c r="F51" s="359"/>
      <c r="G51" s="359"/>
      <c r="H51" s="359"/>
      <c r="I51" s="91"/>
      <c r="J51" s="91"/>
      <c r="K51" s="91"/>
      <c r="L51" s="91"/>
    </row>
    <row r="52" spans="1:12" ht="71.25" customHeight="1" x14ac:dyDescent="0.25">
      <c r="A52" s="94" t="s">
        <v>203</v>
      </c>
      <c r="B52" s="93" t="s">
        <v>204</v>
      </c>
      <c r="C52" s="365"/>
      <c r="D52" s="365"/>
      <c r="E52" s="359"/>
      <c r="F52" s="359"/>
      <c r="G52" s="359"/>
      <c r="H52" s="359"/>
      <c r="I52" s="91"/>
      <c r="J52" s="91"/>
      <c r="K52" s="91"/>
      <c r="L52" s="91"/>
    </row>
    <row r="53" spans="1:12" ht="48" customHeight="1" x14ac:dyDescent="0.25">
      <c r="A53" s="94" t="s">
        <v>201</v>
      </c>
      <c r="B53" s="157" t="s">
        <v>416</v>
      </c>
      <c r="C53" s="365"/>
      <c r="D53" s="365"/>
      <c r="E53" s="359"/>
      <c r="F53" s="359"/>
      <c r="G53" s="359"/>
      <c r="H53" s="359"/>
      <c r="I53" s="91"/>
      <c r="J53" s="91"/>
      <c r="K53" s="91"/>
      <c r="L53" s="91"/>
    </row>
    <row r="54" spans="1:12" ht="46.5" customHeight="1" x14ac:dyDescent="0.25">
      <c r="A54" s="94" t="s">
        <v>417</v>
      </c>
      <c r="B54" s="93" t="s">
        <v>202</v>
      </c>
      <c r="C54" s="365"/>
      <c r="D54" s="365"/>
      <c r="E54" s="359"/>
      <c r="F54" s="359"/>
      <c r="G54" s="359"/>
      <c r="H54" s="359"/>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2016-10-31T15:08:19Z</dcterms:modified>
</cp:coreProperties>
</file>