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O25" i="13" l="1"/>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B79"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C79" i="19"/>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D79" i="19"/>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E79" i="19"/>
  <c r="H76" i="19"/>
  <c r="I67" i="19"/>
  <c r="G140" i="19"/>
  <c r="C70" i="19"/>
  <c r="K137" i="19"/>
  <c r="E53" i="19"/>
  <c r="G109" i="19"/>
  <c r="F108" i="19"/>
  <c r="F50" i="19" s="1"/>
  <c r="F59" i="19" s="1"/>
  <c r="D75" i="19"/>
  <c r="E80" i="19"/>
  <c r="E66" i="19"/>
  <c r="E68" i="19" s="1"/>
  <c r="B78" i="19"/>
  <c r="B83" i="19" s="1"/>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B88" i="19"/>
  <c r="B86" i="19"/>
  <c r="B84" i="19"/>
  <c r="B89" i="19" s="1"/>
  <c r="D70" i="19"/>
  <c r="F80" i="19"/>
  <c r="F66" i="19"/>
  <c r="F68" i="19" s="1"/>
  <c r="F79" i="19"/>
  <c r="E55" i="19"/>
  <c r="C71" i="19"/>
  <c r="C72" i="19" s="1"/>
  <c r="L137" i="19"/>
  <c r="J49" i="19"/>
  <c r="M136" i="19" l="1"/>
  <c r="K48" i="19"/>
  <c r="I52" i="19"/>
  <c r="I47" i="19"/>
  <c r="I61" i="19" s="1"/>
  <c r="I60" i="19" s="1"/>
  <c r="I74" i="19"/>
  <c r="J58" i="19"/>
  <c r="E82" i="19"/>
  <c r="E56" i="19"/>
  <c r="E69" i="19" s="1"/>
  <c r="F75" i="19"/>
  <c r="B87" i="19"/>
  <c r="B90" i="19" s="1"/>
  <c r="J76" i="19"/>
  <c r="K67" i="19"/>
  <c r="G80" i="19"/>
  <c r="G66" i="19"/>
  <c r="G68" i="19" s="1"/>
  <c r="G79" i="19"/>
  <c r="M137" i="19"/>
  <c r="K49" i="19"/>
  <c r="F53" i="19"/>
  <c r="C78" i="19"/>
  <c r="C83" i="19" s="1"/>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D83" i="19" s="1"/>
  <c r="D86" i="19" s="1"/>
  <c r="I141" i="19"/>
  <c r="H73" i="19" s="1"/>
  <c r="H85" i="19" s="1"/>
  <c r="H99" i="19" s="1"/>
  <c r="C86" i="19"/>
  <c r="C84" i="19"/>
  <c r="C89" i="19" s="1"/>
  <c r="C88" i="19"/>
  <c r="H79" i="19"/>
  <c r="H80" i="19"/>
  <c r="H66" i="19"/>
  <c r="H68" i="19" s="1"/>
  <c r="D72" i="19"/>
  <c r="N137" i="19"/>
  <c r="L49" i="19"/>
  <c r="D88" i="19" l="1"/>
  <c r="O136" i="19"/>
  <c r="M48" i="19"/>
  <c r="K52" i="19"/>
  <c r="K47" i="19"/>
  <c r="K61" i="19" s="1"/>
  <c r="K60" i="19" s="1"/>
  <c r="K74" i="19"/>
  <c r="L58" i="19"/>
  <c r="D84" i="19"/>
  <c r="D89" i="19" s="1"/>
  <c r="I80" i="19"/>
  <c r="I66" i="19"/>
  <c r="I68" i="19" s="1"/>
  <c r="I79" i="19"/>
  <c r="L76" i="19"/>
  <c r="M67" i="19"/>
  <c r="O137" i="19"/>
  <c r="M49" i="19"/>
  <c r="E71" i="19"/>
  <c r="E72" i="19" s="1"/>
  <c r="K140" i="19"/>
  <c r="K141" i="19" s="1"/>
  <c r="J73" i="19" s="1"/>
  <c r="J85" i="19" s="1"/>
  <c r="J99" i="19" s="1"/>
  <c r="H75" i="19"/>
  <c r="G55" i="19"/>
  <c r="H53" i="19" s="1"/>
  <c r="D87" i="19"/>
  <c r="C87" i="19"/>
  <c r="C90" i="19" s="1"/>
  <c r="K109" i="19"/>
  <c r="J108" i="19"/>
  <c r="J50" i="19" s="1"/>
  <c r="J59" i="19" s="1"/>
  <c r="F82" i="19"/>
  <c r="F56" i="19"/>
  <c r="F69" i="19" s="1"/>
  <c r="P136" i="19" l="1"/>
  <c r="N48" i="19"/>
  <c r="L52" i="19"/>
  <c r="L74" i="19"/>
  <c r="L47" i="19"/>
  <c r="L61" i="19" s="1"/>
  <c r="L60" i="19" s="1"/>
  <c r="M58" i="19"/>
  <c r="D90" i="19"/>
  <c r="P137" i="19"/>
  <c r="N49" i="19"/>
  <c r="G82" i="19"/>
  <c r="G56" i="19"/>
  <c r="G69" i="19" s="1"/>
  <c r="M76" i="19"/>
  <c r="N67" i="19"/>
  <c r="I75" i="19"/>
  <c r="L109" i="19"/>
  <c r="K108" i="19"/>
  <c r="K50" i="19" s="1"/>
  <c r="K59" i="19" s="1"/>
  <c r="F77" i="19"/>
  <c r="F70" i="19"/>
  <c r="H55" i="19"/>
  <c r="I53" i="19" s="1"/>
  <c r="J66" i="19"/>
  <c r="J68" i="19" s="1"/>
  <c r="J80" i="19"/>
  <c r="J79" i="19"/>
  <c r="L140" i="19"/>
  <c r="L141" i="19" s="1"/>
  <c r="K73" i="19" s="1"/>
  <c r="K85" i="19" s="1"/>
  <c r="K99" i="19" s="1"/>
  <c r="E78" i="19"/>
  <c r="E83" i="19" s="1"/>
  <c r="Q136" i="19" l="1"/>
  <c r="Q137" i="19" s="1"/>
  <c r="O48" i="19"/>
  <c r="N58" i="19"/>
  <c r="M47" i="19"/>
  <c r="M61" i="19" s="1"/>
  <c r="M60" i="19" s="1"/>
  <c r="M74" i="19"/>
  <c r="M52" i="19"/>
  <c r="K66" i="19"/>
  <c r="K68" i="19" s="1"/>
  <c r="K80" i="19"/>
  <c r="K79" i="19"/>
  <c r="O67" i="19"/>
  <c r="N76" i="19"/>
  <c r="J75" i="19"/>
  <c r="M109" i="19"/>
  <c r="L108" i="19"/>
  <c r="L50" i="19" s="1"/>
  <c r="L59" i="19" s="1"/>
  <c r="E86" i="19"/>
  <c r="E84" i="19"/>
  <c r="E89" i="19" s="1"/>
  <c r="E88" i="19"/>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E87" i="19"/>
  <c r="E90" i="19" s="1"/>
  <c r="F78" i="19"/>
  <c r="F83" i="19" s="1"/>
  <c r="L80" i="19"/>
  <c r="L66" i="19"/>
  <c r="L68" i="19" s="1"/>
  <c r="L79" i="19"/>
  <c r="K75" i="19"/>
  <c r="S136" i="19" l="1"/>
  <c r="Q48" i="19"/>
  <c r="O52" i="19"/>
  <c r="O47" i="19"/>
  <c r="O61" i="19" s="1"/>
  <c r="O60" i="19" s="1"/>
  <c r="P58" i="19"/>
  <c r="O74" i="19"/>
  <c r="G78" i="19"/>
  <c r="G83" i="19" s="1"/>
  <c r="G86" i="19" s="1"/>
  <c r="L75" i="19"/>
  <c r="G72" i="19"/>
  <c r="H71" i="19"/>
  <c r="H72" i="19" s="1"/>
  <c r="M80" i="19"/>
  <c r="M66" i="19"/>
  <c r="M68" i="19" s="1"/>
  <c r="M79" i="19"/>
  <c r="I77" i="19"/>
  <c r="I70" i="19"/>
  <c r="P76" i="19"/>
  <c r="Q67" i="19"/>
  <c r="J55" i="19"/>
  <c r="K53" i="19" s="1"/>
  <c r="F86" i="19"/>
  <c r="F84" i="19"/>
  <c r="F89" i="19" s="1"/>
  <c r="F88" i="19"/>
  <c r="O140" i="19"/>
  <c r="O141" i="19" s="1"/>
  <c r="N73" i="19" s="1"/>
  <c r="N85" i="19" s="1"/>
  <c r="N99" i="19" s="1"/>
  <c r="S137" i="19"/>
  <c r="Q49" i="19"/>
  <c r="N108" i="19"/>
  <c r="N50" i="19" s="1"/>
  <c r="N59" i="19" s="1"/>
  <c r="O109" i="19"/>
  <c r="G88" i="19" l="1"/>
  <c r="T136" i="19"/>
  <c r="T137" i="19" s="1"/>
  <c r="R48" i="19"/>
  <c r="G84" i="19"/>
  <c r="G89" i="19" s="1"/>
  <c r="Q58" i="19"/>
  <c r="P74" i="19"/>
  <c r="P52" i="19"/>
  <c r="P47" i="19"/>
  <c r="P61" i="19" s="1"/>
  <c r="P60" i="19" s="1"/>
  <c r="G87" i="19"/>
  <c r="F87" i="19"/>
  <c r="F90" i="19" s="1"/>
  <c r="Q76" i="19"/>
  <c r="R67" i="19"/>
  <c r="R49" i="19"/>
  <c r="K55" i="19"/>
  <c r="L53" i="19" s="1"/>
  <c r="H78" i="19"/>
  <c r="H83" i="19" s="1"/>
  <c r="O108" i="19"/>
  <c r="O50" i="19" s="1"/>
  <c r="O59" i="19" s="1"/>
  <c r="P109" i="19"/>
  <c r="J56" i="19"/>
  <c r="J69" i="19" s="1"/>
  <c r="J82" i="19"/>
  <c r="I71" i="19"/>
  <c r="M75" i="19"/>
  <c r="N80" i="19"/>
  <c r="N66" i="19"/>
  <c r="N68" i="19" s="1"/>
  <c r="N79" i="19"/>
  <c r="P140" i="19"/>
  <c r="P141" i="19" s="1"/>
  <c r="O73" i="19" s="1"/>
  <c r="O85" i="19" s="1"/>
  <c r="O99" i="19" s="1"/>
  <c r="U136" i="19" l="1"/>
  <c r="S48" i="19"/>
  <c r="Q52" i="19"/>
  <c r="Q47" i="19"/>
  <c r="Q61" i="19" s="1"/>
  <c r="Q60" i="19" s="1"/>
  <c r="Q74" i="19"/>
  <c r="R58" i="19"/>
  <c r="I78" i="19"/>
  <c r="I83" i="19" s="1"/>
  <c r="I86" i="19" s="1"/>
  <c r="Q109" i="19"/>
  <c r="P108" i="19"/>
  <c r="P50" i="19" s="1"/>
  <c r="P59" i="19" s="1"/>
  <c r="O80" i="19"/>
  <c r="O66" i="19"/>
  <c r="O68" i="19" s="1"/>
  <c r="O79" i="19"/>
  <c r="G90" i="19"/>
  <c r="U137" i="19"/>
  <c r="S49" i="19"/>
  <c r="Q140" i="19"/>
  <c r="Q141" i="19" s="1"/>
  <c r="P73" i="19" s="1"/>
  <c r="P85" i="19" s="1"/>
  <c r="P99" i="19" s="1"/>
  <c r="I72" i="19"/>
  <c r="L55" i="19"/>
  <c r="M53" i="19" s="1"/>
  <c r="S67" i="19"/>
  <c r="R76" i="19"/>
  <c r="H86" i="19"/>
  <c r="H84" i="19"/>
  <c r="H89" i="19" s="1"/>
  <c r="H88" i="19"/>
  <c r="K56" i="19"/>
  <c r="K69" i="19" s="1"/>
  <c r="K82" i="19"/>
  <c r="N75" i="19"/>
  <c r="J77" i="19"/>
  <c r="J70" i="19"/>
  <c r="V136" i="19" l="1"/>
  <c r="T48" i="19"/>
  <c r="S58" i="19"/>
  <c r="R52" i="19"/>
  <c r="R47" i="19"/>
  <c r="R61" i="19" s="1"/>
  <c r="R60" i="19" s="1"/>
  <c r="R74" i="19"/>
  <c r="I84" i="19"/>
  <c r="I89" i="19" s="1"/>
  <c r="I88" i="19"/>
  <c r="V137" i="19"/>
  <c r="T49" i="19"/>
  <c r="J71" i="19"/>
  <c r="J78" i="19" s="1"/>
  <c r="J83" i="19" s="1"/>
  <c r="S76" i="19"/>
  <c r="T67" i="19"/>
  <c r="P80" i="19"/>
  <c r="P66" i="19"/>
  <c r="P68" i="19" s="1"/>
  <c r="P79" i="19"/>
  <c r="K77" i="19"/>
  <c r="K70" i="19"/>
  <c r="L82" i="19"/>
  <c r="L56" i="19"/>
  <c r="L69" i="19" s="1"/>
  <c r="O75" i="19"/>
  <c r="I87" i="19"/>
  <c r="H87" i="19"/>
  <c r="H90" i="19" s="1"/>
  <c r="M55" i="19"/>
  <c r="R140" i="19"/>
  <c r="R141" i="19" s="1"/>
  <c r="Q73" i="19" s="1"/>
  <c r="Q85" i="19" s="1"/>
  <c r="Q99" i="19" s="1"/>
  <c r="R109" i="19"/>
  <c r="Q108" i="19"/>
  <c r="Q50" i="19" s="1"/>
  <c r="Q59" i="19" s="1"/>
  <c r="W136" i="19" l="1"/>
  <c r="U48" i="19"/>
  <c r="S52" i="19"/>
  <c r="S47" i="19"/>
  <c r="S61" i="19" s="1"/>
  <c r="S60" i="19" s="1"/>
  <c r="S74" i="19"/>
  <c r="T58" i="19"/>
  <c r="I90" i="19"/>
  <c r="J86" i="19"/>
  <c r="J87" i="19" s="1"/>
  <c r="J90" i="19" s="1"/>
  <c r="J88" i="19"/>
  <c r="J84" i="19"/>
  <c r="J89" i="19" s="1"/>
  <c r="Q80" i="19"/>
  <c r="Q66" i="19"/>
  <c r="Q68" i="19" s="1"/>
  <c r="Q79" i="19"/>
  <c r="W137" i="19"/>
  <c r="U49" i="19"/>
  <c r="S109" i="19"/>
  <c r="R108" i="19"/>
  <c r="R50" i="19" s="1"/>
  <c r="R59" i="19" s="1"/>
  <c r="S140" i="19"/>
  <c r="S141" i="19" s="1"/>
  <c r="R73" i="19" s="1"/>
  <c r="R85" i="19" s="1"/>
  <c r="R99" i="19" s="1"/>
  <c r="J72" i="19"/>
  <c r="L77" i="19"/>
  <c r="L70" i="19"/>
  <c r="T76" i="19"/>
  <c r="U67" i="19"/>
  <c r="M82" i="19"/>
  <c r="M56" i="19"/>
  <c r="M69" i="19" s="1"/>
  <c r="N53" i="19"/>
  <c r="K71" i="19"/>
  <c r="K78" i="19" s="1"/>
  <c r="K83" i="19" s="1"/>
  <c r="P75" i="19"/>
  <c r="X136" i="19" l="1"/>
  <c r="V48" i="19"/>
  <c r="T47" i="19"/>
  <c r="T61" i="19" s="1"/>
  <c r="T60" i="19" s="1"/>
  <c r="U58" i="19"/>
  <c r="T74" i="19"/>
  <c r="T52" i="19"/>
  <c r="K72" i="19"/>
  <c r="U76" i="19"/>
  <c r="V67" i="19"/>
  <c r="T140" i="19"/>
  <c r="T141" i="19"/>
  <c r="S73" i="19" s="1"/>
  <c r="S85" i="19" s="1"/>
  <c r="S99" i="19" s="1"/>
  <c r="N55" i="19"/>
  <c r="K86" i="19"/>
  <c r="K87" i="19" s="1"/>
  <c r="K90" i="19" s="1"/>
  <c r="K88" i="19"/>
  <c r="K84" i="19"/>
  <c r="K89" i="19" s="1"/>
  <c r="X137" i="19"/>
  <c r="V49" i="19"/>
  <c r="M77" i="19"/>
  <c r="M70" i="19"/>
  <c r="L71" i="19"/>
  <c r="L78" i="19" s="1"/>
  <c r="L83" i="19" s="1"/>
  <c r="R80" i="19"/>
  <c r="R66" i="19"/>
  <c r="R68" i="19" s="1"/>
  <c r="R79" i="19"/>
  <c r="S108" i="19"/>
  <c r="S50" i="19" s="1"/>
  <c r="S59" i="19" s="1"/>
  <c r="T109" i="19"/>
  <c r="Q75" i="19"/>
  <c r="Y136" i="19" l="1"/>
  <c r="W48" i="19"/>
  <c r="U74" i="19"/>
  <c r="V58" i="19"/>
  <c r="U52" i="19"/>
  <c r="U47" i="19"/>
  <c r="U61" i="19" s="1"/>
  <c r="U60" i="19" s="1"/>
  <c r="L72" i="19"/>
  <c r="L86" i="19"/>
  <c r="L87" i="19" s="1"/>
  <c r="L88" i="19"/>
  <c r="B105" i="19" s="1"/>
  <c r="L84" i="19"/>
  <c r="L89" i="19" s="1"/>
  <c r="G28" i="19" s="1"/>
  <c r="C105" i="19" s="1"/>
  <c r="U109" i="19"/>
  <c r="T108" i="19"/>
  <c r="T50" i="19" s="1"/>
  <c r="T59" i="19" s="1"/>
  <c r="N82" i="19"/>
  <c r="N56" i="19"/>
  <c r="N69" i="19" s="1"/>
  <c r="S80" i="19"/>
  <c r="S66" i="19"/>
  <c r="S68" i="19" s="1"/>
  <c r="S79" i="19"/>
  <c r="R75" i="19"/>
  <c r="M71" i="19"/>
  <c r="M78" i="19" s="1"/>
  <c r="M83" i="19" s="1"/>
  <c r="Y137" i="19"/>
  <c r="W49" i="19"/>
  <c r="O53" i="19"/>
  <c r="V76" i="19"/>
  <c r="W67" i="19"/>
  <c r="U140" i="19"/>
  <c r="U141" i="19" s="1"/>
  <c r="T73" i="19" s="1"/>
  <c r="T85" i="19" s="1"/>
  <c r="T99" i="19" s="1"/>
  <c r="Z136" i="19" l="1"/>
  <c r="X48" i="19"/>
  <c r="V74" i="19"/>
  <c r="W58" i="19"/>
  <c r="V52" i="19"/>
  <c r="V47" i="19"/>
  <c r="V61" i="19" s="1"/>
  <c r="V60" i="19" s="1"/>
  <c r="M86" i="19"/>
  <c r="M87" i="19" s="1"/>
  <c r="M90" i="19" s="1"/>
  <c r="M88" i="19"/>
  <c r="M84" i="19"/>
  <c r="M89" i="19" s="1"/>
  <c r="W76" i="19"/>
  <c r="X67" i="19"/>
  <c r="M72" i="19"/>
  <c r="N77" i="19"/>
  <c r="N70" i="19"/>
  <c r="V109" i="19"/>
  <c r="U108" i="19"/>
  <c r="U50" i="19" s="1"/>
  <c r="U59" i="19" s="1"/>
  <c r="O55" i="19"/>
  <c r="V140" i="19"/>
  <c r="V141" i="19"/>
  <c r="U73" i="19" s="1"/>
  <c r="U85" i="19" s="1"/>
  <c r="U99" i="19" s="1"/>
  <c r="S75" i="19"/>
  <c r="Z137" i="19"/>
  <c r="X49" i="19"/>
  <c r="T80" i="19"/>
  <c r="T66" i="19"/>
  <c r="T68" i="19" s="1"/>
  <c r="T79" i="19"/>
  <c r="L90" i="19"/>
  <c r="G29" i="19" s="1"/>
  <c r="D105" i="19" s="1"/>
  <c r="G30" i="19"/>
  <c r="A105" i="19" s="1"/>
  <c r="AA136" i="19" l="1"/>
  <c r="Y48" i="19"/>
  <c r="W74" i="19"/>
  <c r="W47" i="19"/>
  <c r="W61" i="19" s="1"/>
  <c r="W60" i="19" s="1"/>
  <c r="W52" i="19"/>
  <c r="X58" i="19"/>
  <c r="O82" i="19"/>
  <c r="O56" i="19"/>
  <c r="O69" i="19" s="1"/>
  <c r="U80" i="19"/>
  <c r="U66" i="19"/>
  <c r="U68" i="19" s="1"/>
  <c r="U79" i="19"/>
  <c r="AA137" i="19"/>
  <c r="Y49" i="19"/>
  <c r="W140" i="19"/>
  <c r="W141" i="19" s="1"/>
  <c r="V73" i="19" s="1"/>
  <c r="V85" i="19" s="1"/>
  <c r="V99" i="19" s="1"/>
  <c r="W109" i="19"/>
  <c r="V108" i="19"/>
  <c r="V50" i="19" s="1"/>
  <c r="V59" i="19" s="1"/>
  <c r="T75" i="19"/>
  <c r="P53" i="19"/>
  <c r="N71" i="19"/>
  <c r="N78" i="19" s="1"/>
  <c r="N83" i="19" s="1"/>
  <c r="X76" i="19"/>
  <c r="Y67" i="19"/>
  <c r="AB136" i="19" l="1"/>
  <c r="Z48" i="19"/>
  <c r="X47" i="19"/>
  <c r="X61" i="19" s="1"/>
  <c r="X60" i="19" s="1"/>
  <c r="Y58" i="19"/>
  <c r="X74" i="19"/>
  <c r="X52" i="19"/>
  <c r="N86" i="19"/>
  <c r="N87" i="19" s="1"/>
  <c r="N90" i="19" s="1"/>
  <c r="N84" i="19"/>
  <c r="N89" i="19" s="1"/>
  <c r="N88" i="19"/>
  <c r="O77" i="19"/>
  <c r="O70" i="19"/>
  <c r="N72" i="19"/>
  <c r="V80" i="19"/>
  <c r="V66" i="19"/>
  <c r="V68" i="19" s="1"/>
  <c r="V79" i="19"/>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O83" i="19" s="1"/>
  <c r="Y109" i="19"/>
  <c r="X108" i="19"/>
  <c r="X50" i="19" s="1"/>
  <c r="X59" i="19" s="1"/>
  <c r="Y140" i="19"/>
  <c r="Y141" i="19"/>
  <c r="X73" i="19" s="1"/>
  <c r="X85" i="19" s="1"/>
  <c r="X99" i="19" s="1"/>
  <c r="W80" i="19"/>
  <c r="W66" i="19"/>
  <c r="W68" i="19" s="1"/>
  <c r="W79" i="19"/>
  <c r="Q55" i="19"/>
  <c r="Z76" i="19"/>
  <c r="AA67" i="19"/>
  <c r="V75" i="19"/>
  <c r="AD136" i="19" l="1"/>
  <c r="AB48" i="19"/>
  <c r="Z52" i="19"/>
  <c r="Z47" i="19"/>
  <c r="Z61" i="19" s="1"/>
  <c r="Z60" i="19" s="1"/>
  <c r="Z74" i="19"/>
  <c r="AA58" i="19"/>
  <c r="P77" i="19"/>
  <c r="P70" i="19"/>
  <c r="O86" i="19"/>
  <c r="O87" i="19" s="1"/>
  <c r="O90" i="19" s="1"/>
  <c r="O84" i="19"/>
  <c r="O89" i="19" s="1"/>
  <c r="O88" i="19"/>
  <c r="Q82" i="19"/>
  <c r="Q56" i="19"/>
  <c r="Q69" i="19" s="1"/>
  <c r="W75" i="19"/>
  <c r="X80" i="19"/>
  <c r="X66" i="19"/>
  <c r="X68" i="19" s="1"/>
  <c r="X79" i="19"/>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Y79" i="19"/>
  <c r="X75" i="19"/>
  <c r="Q77" i="19"/>
  <c r="Q70" i="19"/>
  <c r="AE137" i="19"/>
  <c r="AC49" i="19"/>
  <c r="AA109" i="19"/>
  <c r="Z108" i="19"/>
  <c r="Z50" i="19" s="1"/>
  <c r="Z59" i="19" s="1"/>
  <c r="P71" i="19"/>
  <c r="P78" i="19" s="1"/>
  <c r="P83" i="19" s="1"/>
  <c r="AB76" i="19"/>
  <c r="AC67" i="19"/>
  <c r="R55" i="19"/>
  <c r="AF136" i="19" l="1"/>
  <c r="AD48" i="19"/>
  <c r="AB52" i="19"/>
  <c r="AB47" i="19"/>
  <c r="AB61" i="19" s="1"/>
  <c r="AB60" i="19" s="1"/>
  <c r="AC58" i="19"/>
  <c r="AB74" i="19"/>
  <c r="P86" i="19"/>
  <c r="P87" i="19" s="1"/>
  <c r="P90" i="19" s="1"/>
  <c r="P88" i="19"/>
  <c r="P84" i="19"/>
  <c r="P89" i="19" s="1"/>
  <c r="AB109" i="19"/>
  <c r="AA108" i="19"/>
  <c r="AA50" i="19" s="1"/>
  <c r="AA59" i="19" s="1"/>
  <c r="Y75" i="19"/>
  <c r="R82" i="19"/>
  <c r="R56" i="19"/>
  <c r="R69" i="19" s="1"/>
  <c r="AF137" i="19"/>
  <c r="AD49" i="19"/>
  <c r="AD67" i="19"/>
  <c r="AC76" i="19"/>
  <c r="Z80" i="19"/>
  <c r="Z66" i="19"/>
  <c r="Z68" i="19" s="1"/>
  <c r="Z79" i="19"/>
  <c r="Q71" i="19"/>
  <c r="Q78" i="19" s="1"/>
  <c r="Q83"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Q86" i="19"/>
  <c r="Q87" i="19" s="1"/>
  <c r="Q90" i="19" s="1"/>
  <c r="Q84" i="19"/>
  <c r="Q89" i="19" s="1"/>
  <c r="Q88" i="19"/>
  <c r="AG137" i="19"/>
  <c r="AE49" i="19"/>
  <c r="R77" i="19"/>
  <c r="R70" i="19"/>
  <c r="AA80" i="19"/>
  <c r="AA66" i="19"/>
  <c r="AA68" i="19" s="1"/>
  <c r="AA79" i="19"/>
  <c r="AF48" i="19" l="1"/>
  <c r="AH136" i="19"/>
  <c r="AD74" i="19"/>
  <c r="AE58" i="19"/>
  <c r="AD52" i="19"/>
  <c r="AD47" i="19"/>
  <c r="AD61" i="19" s="1"/>
  <c r="AD60" i="19" s="1"/>
  <c r="T55" i="19"/>
  <c r="R71" i="19"/>
  <c r="R78" i="19" s="1"/>
  <c r="R83" i="19" s="1"/>
  <c r="AF49" i="19"/>
  <c r="S82" i="19"/>
  <c r="S56" i="19"/>
  <c r="S69" i="19" s="1"/>
  <c r="AB80" i="19"/>
  <c r="AB66" i="19"/>
  <c r="AB68" i="19" s="1"/>
  <c r="AB79" i="19"/>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R86" i="19"/>
  <c r="R87" i="19" s="1"/>
  <c r="R90" i="19" s="1"/>
  <c r="R88" i="19"/>
  <c r="R84" i="19"/>
  <c r="R89" i="19" s="1"/>
  <c r="AF76" i="19"/>
  <c r="AG67" i="19"/>
  <c r="AR67" i="19"/>
  <c r="T82" i="19"/>
  <c r="T56" i="19"/>
  <c r="T69" i="19" s="1"/>
  <c r="AE140" i="19"/>
  <c r="AE141" i="19" s="1"/>
  <c r="AD73" i="19" s="1"/>
  <c r="AD85" i="19" s="1"/>
  <c r="AD99" i="19" s="1"/>
  <c r="AC80" i="19"/>
  <c r="AC66" i="19"/>
  <c r="AC68" i="19" s="1"/>
  <c r="AC79" i="19"/>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D79" i="19"/>
  <c r="AC75" i="19"/>
  <c r="T77" i="19"/>
  <c r="T70" i="19"/>
  <c r="S71" i="19"/>
  <c r="S78" i="19" s="1"/>
  <c r="S83" i="19" s="1"/>
  <c r="AG76" i="19"/>
  <c r="AH67" i="19"/>
  <c r="AF140" i="19"/>
  <c r="AK136" i="19" l="1"/>
  <c r="AI48" i="19"/>
  <c r="AG74" i="19"/>
  <c r="AH58" i="19"/>
  <c r="AG52" i="19"/>
  <c r="AG47" i="19"/>
  <c r="AG61" i="19" s="1"/>
  <c r="AG60" i="19" s="1"/>
  <c r="S86" i="19"/>
  <c r="S87" i="19" s="1"/>
  <c r="S90" i="19" s="1"/>
  <c r="S84" i="19"/>
  <c r="S89" i="19" s="1"/>
  <c r="S88" i="19"/>
  <c r="AD75" i="19"/>
  <c r="AE66" i="19"/>
  <c r="AE68" i="19" s="1"/>
  <c r="AE80" i="19"/>
  <c r="AE79" i="19"/>
  <c r="S72" i="19"/>
  <c r="U82" i="19"/>
  <c r="U56" i="19"/>
  <c r="U69" i="19" s="1"/>
  <c r="AG140" i="19"/>
  <c r="AG109" i="19"/>
  <c r="AF108" i="19"/>
  <c r="AF50" i="19" s="1"/>
  <c r="AF59" i="19" s="1"/>
  <c r="AF141" i="19"/>
  <c r="AE73" i="19" s="1"/>
  <c r="AE85" i="19" s="1"/>
  <c r="AE99" i="19" s="1"/>
  <c r="AI67" i="19"/>
  <c r="AH76" i="19"/>
  <c r="T71" i="19"/>
  <c r="T78" i="19" s="1"/>
  <c r="T83" i="19" s="1"/>
  <c r="AK137" i="19"/>
  <c r="AI49" i="19"/>
  <c r="V53" i="19"/>
  <c r="T72" i="19" l="1"/>
  <c r="AL136" i="19"/>
  <c r="AL137" i="19" s="1"/>
  <c r="AJ48" i="19"/>
  <c r="AH47" i="19"/>
  <c r="AH61" i="19" s="1"/>
  <c r="AH60" i="19" s="1"/>
  <c r="AH74" i="19"/>
  <c r="AI58" i="19"/>
  <c r="AH52" i="19"/>
  <c r="T86" i="19"/>
  <c r="T87" i="19" s="1"/>
  <c r="T90" i="19" s="1"/>
  <c r="T84" i="19"/>
  <c r="T89" i="19" s="1"/>
  <c r="T88" i="19"/>
  <c r="AE75" i="19"/>
  <c r="AF80" i="19"/>
  <c r="AF66" i="19"/>
  <c r="AF68" i="19" s="1"/>
  <c r="AF79" i="19"/>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U83" i="19" s="1"/>
  <c r="AK67" i="19"/>
  <c r="AJ76" i="19"/>
  <c r="AF75" i="19"/>
  <c r="AI140" i="19"/>
  <c r="AI141" i="19" s="1"/>
  <c r="AH73" i="19" s="1"/>
  <c r="AH85" i="19" s="1"/>
  <c r="AH99" i="19" s="1"/>
  <c r="V56" i="19"/>
  <c r="V69" i="19" s="1"/>
  <c r="V82" i="19"/>
  <c r="AG80" i="19"/>
  <c r="AG66" i="19"/>
  <c r="AG68" i="19" s="1"/>
  <c r="AG79" i="19"/>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H79" i="19"/>
  <c r="AI108" i="19"/>
  <c r="AI50" i="19" s="1"/>
  <c r="AI59" i="19" s="1"/>
  <c r="AJ109" i="19"/>
  <c r="X55" i="19"/>
  <c r="Y53" i="19" s="1"/>
  <c r="U86" i="19"/>
  <c r="U87" i="19" s="1"/>
  <c r="U90" i="19" s="1"/>
  <c r="U88" i="19"/>
  <c r="U84" i="19"/>
  <c r="U89"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V83" i="19" s="1"/>
  <c r="AL76" i="19"/>
  <c r="AM67" i="19"/>
  <c r="AI80" i="19"/>
  <c r="AI66" i="19"/>
  <c r="AI68" i="19" s="1"/>
  <c r="AI79" i="19"/>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J79" i="19"/>
  <c r="AK108" i="19"/>
  <c r="AK50" i="19" s="1"/>
  <c r="AK59" i="19" s="1"/>
  <c r="AL109" i="19"/>
  <c r="Y82" i="19"/>
  <c r="Y56" i="19"/>
  <c r="Y69" i="19" s="1"/>
  <c r="AL140" i="19"/>
  <c r="AL141" i="19" s="1"/>
  <c r="AK73" i="19" s="1"/>
  <c r="AK85" i="19" s="1"/>
  <c r="AK99" i="19" s="1"/>
  <c r="AM76" i="19"/>
  <c r="AN67" i="19"/>
  <c r="W71" i="19"/>
  <c r="W78" i="19" s="1"/>
  <c r="W83" i="19" s="1"/>
  <c r="Z55" i="19"/>
  <c r="AA53" i="19" s="1"/>
  <c r="V86" i="19"/>
  <c r="V87" i="19" s="1"/>
  <c r="V90" i="19" s="1"/>
  <c r="V84" i="19"/>
  <c r="V89" i="19" s="1"/>
  <c r="V88" i="19"/>
  <c r="X77" i="19"/>
  <c r="X70" i="19"/>
  <c r="V72" i="19"/>
  <c r="AQ136" i="19" l="1"/>
  <c r="AO48" i="19"/>
  <c r="AM74" i="19"/>
  <c r="AM52" i="19"/>
  <c r="AM47" i="19"/>
  <c r="AM61" i="19" s="1"/>
  <c r="AM60" i="19" s="1"/>
  <c r="AN58" i="19"/>
  <c r="W72" i="19"/>
  <c r="W86" i="19"/>
  <c r="W87" i="19" s="1"/>
  <c r="W90" i="19" s="1"/>
  <c r="W88" i="19"/>
  <c r="W84" i="19"/>
  <c r="W89" i="19" s="1"/>
  <c r="Z82" i="19"/>
  <c r="Z56" i="19"/>
  <c r="Z69" i="19" s="1"/>
  <c r="AM109" i="19"/>
  <c r="AL108" i="19"/>
  <c r="AL50" i="19" s="1"/>
  <c r="AL59" i="19" s="1"/>
  <c r="AJ75" i="19"/>
  <c r="X71" i="19"/>
  <c r="X78" i="19" s="1"/>
  <c r="X83" i="19" s="1"/>
  <c r="AM140" i="19"/>
  <c r="AM141" i="19" s="1"/>
  <c r="AL73" i="19" s="1"/>
  <c r="AL85" i="19" s="1"/>
  <c r="AL99" i="19" s="1"/>
  <c r="AK80" i="19"/>
  <c r="AK66" i="19"/>
  <c r="AK68" i="19" s="1"/>
  <c r="AK79" i="19"/>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X86" i="19"/>
  <c r="X87" i="19" s="1"/>
  <c r="X90" i="19" s="1"/>
  <c r="X88" i="19"/>
  <c r="X84" i="19"/>
  <c r="X89" i="19" s="1"/>
  <c r="AO76" i="19"/>
  <c r="AP67" i="19"/>
  <c r="Y71" i="19"/>
  <c r="Y78" i="19" s="1"/>
  <c r="Y83" i="19" s="1"/>
  <c r="AB55" i="19"/>
  <c r="AC53" i="19" s="1"/>
  <c r="AK75" i="19"/>
  <c r="AL80" i="19"/>
  <c r="AL66" i="19"/>
  <c r="AL68" i="19" s="1"/>
  <c r="AL79" i="19"/>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M79" i="19"/>
  <c r="Y86" i="19"/>
  <c r="Y87" i="19" s="1"/>
  <c r="Y90" i="19" s="1"/>
  <c r="Y84" i="19"/>
  <c r="Y89" i="19" s="1"/>
  <c r="Y88" i="19"/>
  <c r="AL75" i="19"/>
  <c r="AC55" i="19"/>
  <c r="AD53" i="19" s="1"/>
  <c r="Z71" i="19"/>
  <c r="Z78" i="19" s="1"/>
  <c r="Z83" i="19" s="1"/>
  <c r="AO109" i="19"/>
  <c r="AN108" i="19"/>
  <c r="AN50" i="19" s="1"/>
  <c r="AN59" i="19" s="1"/>
  <c r="AB82" i="19"/>
  <c r="AB56" i="19"/>
  <c r="AB69" i="19" s="1"/>
  <c r="AA77" i="19"/>
  <c r="AA70" i="19"/>
  <c r="AP76" i="19"/>
  <c r="AS67" i="19"/>
  <c r="AP47" i="19" l="1"/>
  <c r="AP61" i="19" s="1"/>
  <c r="AP60" i="19" s="1"/>
  <c r="AP74" i="19"/>
  <c r="AP52" i="19"/>
  <c r="Z86" i="19"/>
  <c r="Z87" i="19" s="1"/>
  <c r="Z90" i="19" s="1"/>
  <c r="Z88" i="19"/>
  <c r="Z84" i="19"/>
  <c r="Z89" i="19" s="1"/>
  <c r="AD55" i="19"/>
  <c r="AM75" i="19"/>
  <c r="AO108" i="19"/>
  <c r="AO50" i="19" s="1"/>
  <c r="AO59" i="19" s="1"/>
  <c r="AP109" i="19"/>
  <c r="AP108" i="19" s="1"/>
  <c r="AP50" i="19" s="1"/>
  <c r="AP59" i="19" s="1"/>
  <c r="AB77" i="19"/>
  <c r="AB70" i="19"/>
  <c r="AA71" i="19"/>
  <c r="AA78" i="19" s="1"/>
  <c r="AA83" i="19" s="1"/>
  <c r="Z72" i="19"/>
  <c r="AP140" i="19"/>
  <c r="AP141" i="19" s="1"/>
  <c r="AO73" i="19" s="1"/>
  <c r="AO85" i="19" s="1"/>
  <c r="AO99" i="19" s="1"/>
  <c r="AN80" i="19"/>
  <c r="AN66" i="19"/>
  <c r="AN68" i="19" s="1"/>
  <c r="AN79" i="19"/>
  <c r="AC82" i="19"/>
  <c r="AC56" i="19"/>
  <c r="AC69" i="19" s="1"/>
  <c r="AN75" i="19" l="1"/>
  <c r="AO80" i="19"/>
  <c r="AO66" i="19"/>
  <c r="AO68" i="19" s="1"/>
  <c r="AO79" i="19"/>
  <c r="AP79" i="19" s="1"/>
  <c r="AD82" i="19"/>
  <c r="AD56" i="19"/>
  <c r="AD69" i="19" s="1"/>
  <c r="AC77" i="19"/>
  <c r="AC70" i="19"/>
  <c r="AB71" i="19"/>
  <c r="AB78" i="19" s="1"/>
  <c r="AB83" i="19" s="1"/>
  <c r="AA86" i="19"/>
  <c r="AA87" i="19" s="1"/>
  <c r="AA90" i="19" s="1"/>
  <c r="AA88" i="19"/>
  <c r="AA84" i="19"/>
  <c r="AA89" i="19" s="1"/>
  <c r="AQ140" i="19"/>
  <c r="AA72" i="19"/>
  <c r="AP80" i="19"/>
  <c r="AP66" i="19"/>
  <c r="AP68" i="19" s="1"/>
  <c r="AE53" i="19"/>
  <c r="AB72" i="19" l="1"/>
  <c r="AB86" i="19"/>
  <c r="AB87" i="19" s="1"/>
  <c r="AB90" i="19" s="1"/>
  <c r="AB84" i="19"/>
  <c r="AB89" i="19" s="1"/>
  <c r="AB88" i="19"/>
  <c r="AE55" i="19"/>
  <c r="AF53" i="19" s="1"/>
  <c r="AR140" i="19"/>
  <c r="AR141" i="19"/>
  <c r="AP75" i="19"/>
  <c r="AQ141" i="19"/>
  <c r="AP73" i="19" s="1"/>
  <c r="AP85" i="19" s="1"/>
  <c r="AP99" i="19" s="1"/>
  <c r="AQ99" i="19" s="1"/>
  <c r="A100" i="19" s="1"/>
  <c r="AC71" i="19"/>
  <c r="AC78" i="19" s="1"/>
  <c r="AC83" i="19" s="1"/>
  <c r="AO75" i="19"/>
  <c r="AD77" i="19"/>
  <c r="AD70" i="19"/>
  <c r="AC86" i="19" l="1"/>
  <c r="AC87" i="19" s="1"/>
  <c r="AC90" i="19" s="1"/>
  <c r="AC84" i="19"/>
  <c r="AC89" i="19" s="1"/>
  <c r="AC88" i="19"/>
  <c r="AS140" i="19"/>
  <c r="AD71" i="19"/>
  <c r="AD78" i="19" s="1"/>
  <c r="AD83" i="19" s="1"/>
  <c r="AC72" i="19"/>
  <c r="AE56" i="19"/>
  <c r="AE69" i="19" s="1"/>
  <c r="AE82" i="19"/>
  <c r="AF55" i="19"/>
  <c r="AG53" i="19" s="1"/>
  <c r="AF82" i="19" l="1"/>
  <c r="AF56" i="19"/>
  <c r="AF69" i="19" s="1"/>
  <c r="AD72" i="19"/>
  <c r="AD86" i="19"/>
  <c r="AD87" i="19" s="1"/>
  <c r="AD90" i="19" s="1"/>
  <c r="AD88" i="19"/>
  <c r="AD84" i="19"/>
  <c r="AD89" i="19" s="1"/>
  <c r="AT140" i="19"/>
  <c r="AT141" i="19" s="1"/>
  <c r="AG55" i="19"/>
  <c r="AH53" i="19" s="1"/>
  <c r="AE77" i="19"/>
  <c r="AE70" i="19"/>
  <c r="AS141" i="19"/>
  <c r="AH55" i="19" l="1"/>
  <c r="AI53" i="19" s="1"/>
  <c r="AE71" i="19"/>
  <c r="AE78" i="19" s="1"/>
  <c r="AE83" i="19" s="1"/>
  <c r="AU140" i="19"/>
  <c r="AG82" i="19"/>
  <c r="AG56" i="19"/>
  <c r="AG69" i="19" s="1"/>
  <c r="AF77" i="19"/>
  <c r="AF70" i="19"/>
  <c r="AE72" i="19" l="1"/>
  <c r="AE86" i="19"/>
  <c r="AE87" i="19" s="1"/>
  <c r="AE90" i="19" s="1"/>
  <c r="AE88" i="19"/>
  <c r="AE84" i="19"/>
  <c r="AE89" i="19" s="1"/>
  <c r="AV140" i="19"/>
  <c r="AV141" i="19"/>
  <c r="AU141" i="19"/>
  <c r="AF71" i="19"/>
  <c r="AF78" i="19" s="1"/>
  <c r="AF83" i="19" s="1"/>
  <c r="AI55" i="19"/>
  <c r="AJ53" i="19" s="1"/>
  <c r="AG77" i="19"/>
  <c r="AG70" i="19"/>
  <c r="AH82" i="19"/>
  <c r="AH56" i="19"/>
  <c r="AH69" i="19" s="1"/>
  <c r="AF86" i="19" l="1"/>
  <c r="AF87" i="19" s="1"/>
  <c r="AF90" i="19" s="1"/>
  <c r="AF84" i="19"/>
  <c r="AF89" i="19" s="1"/>
  <c r="AF88" i="19"/>
  <c r="AG71" i="19"/>
  <c r="AG78" i="19" s="1"/>
  <c r="AG83" i="19" s="1"/>
  <c r="AF72" i="19"/>
  <c r="AW140" i="19"/>
  <c r="AW141" i="19"/>
  <c r="AH77" i="19"/>
  <c r="AH70" i="19"/>
  <c r="AJ55" i="19"/>
  <c r="AI82" i="19"/>
  <c r="AI56" i="19"/>
  <c r="AI69" i="19" s="1"/>
  <c r="AH71" i="19" l="1"/>
  <c r="AH78" i="19" s="1"/>
  <c r="AH83" i="19" s="1"/>
  <c r="AJ82" i="19"/>
  <c r="AJ56" i="19"/>
  <c r="AJ69" i="19" s="1"/>
  <c r="AK53" i="19"/>
  <c r="AX140" i="19"/>
  <c r="AG72" i="19"/>
  <c r="AG86" i="19"/>
  <c r="AG87" i="19" s="1"/>
  <c r="AG90" i="19" s="1"/>
  <c r="AG84" i="19"/>
  <c r="AG89" i="19" s="1"/>
  <c r="AG88" i="19"/>
  <c r="AI77" i="19"/>
  <c r="AI70" i="19"/>
  <c r="AH72" i="19" l="1"/>
  <c r="AY140" i="19"/>
  <c r="AY141" i="19" s="1"/>
  <c r="AH86" i="19"/>
  <c r="AH87" i="19" s="1"/>
  <c r="AH90" i="19" s="1"/>
  <c r="AH88" i="19"/>
  <c r="AH84" i="19"/>
  <c r="AH89" i="19" s="1"/>
  <c r="AX141" i="19"/>
  <c r="AI71" i="19"/>
  <c r="AI78" i="19" s="1"/>
  <c r="AI83" i="19" s="1"/>
  <c r="AK55" i="19"/>
  <c r="AJ77" i="19"/>
  <c r="AJ70" i="19"/>
  <c r="AI86" i="19" l="1"/>
  <c r="AI87" i="19" s="1"/>
  <c r="AI90" i="19" s="1"/>
  <c r="AI88" i="19"/>
  <c r="AI84" i="19"/>
  <c r="AI89" i="19" s="1"/>
  <c r="AI72" i="19"/>
  <c r="AK82" i="19"/>
  <c r="AK56" i="19"/>
  <c r="AK69" i="19" s="1"/>
  <c r="AJ71" i="19"/>
  <c r="AJ78" i="19" s="1"/>
  <c r="AJ83" i="19" s="1"/>
  <c r="AL53" i="19"/>
  <c r="AJ72" i="19" l="1"/>
  <c r="AJ86" i="19"/>
  <c r="AJ87" i="19" s="1"/>
  <c r="AJ90" i="19" s="1"/>
  <c r="AJ88" i="19"/>
  <c r="AJ84" i="19"/>
  <c r="AJ89" i="19" s="1"/>
  <c r="AK77" i="19"/>
  <c r="AK70" i="19"/>
  <c r="AL55" i="19"/>
  <c r="AM53" i="19" s="1"/>
  <c r="AM55" i="19" l="1"/>
  <c r="AN53" i="19" s="1"/>
  <c r="AL82" i="19"/>
  <c r="AL56" i="19"/>
  <c r="AL69" i="19" s="1"/>
  <c r="AK71" i="19"/>
  <c r="AK78" i="19" s="1"/>
  <c r="AK83" i="19" s="1"/>
  <c r="AK86" i="19" l="1"/>
  <c r="AK87" i="19" s="1"/>
  <c r="AK90" i="19" s="1"/>
  <c r="AK84" i="19"/>
  <c r="AK89" i="19" s="1"/>
  <c r="AK88" i="19"/>
  <c r="AK72" i="19"/>
  <c r="AM82" i="19"/>
  <c r="AM56" i="19"/>
  <c r="AM69" i="19" s="1"/>
  <c r="AN55" i="19"/>
  <c r="AO53" i="19" s="1"/>
  <c r="AL77" i="19"/>
  <c r="AL70" i="19"/>
  <c r="AO55" i="19" l="1"/>
  <c r="AM77" i="19"/>
  <c r="AM70" i="19"/>
  <c r="AL71" i="19"/>
  <c r="AL78" i="19" s="1"/>
  <c r="AL83" i="19" s="1"/>
  <c r="AN82" i="19"/>
  <c r="AN56" i="19"/>
  <c r="AN69" i="19" s="1"/>
  <c r="AL72" i="19" l="1"/>
  <c r="AL86" i="19"/>
  <c r="AL87" i="19" s="1"/>
  <c r="AL90" i="19" s="1"/>
  <c r="AL84" i="19"/>
  <c r="AL89" i="19" s="1"/>
  <c r="AL88" i="19"/>
  <c r="AO82" i="19"/>
  <c r="AO56" i="19"/>
  <c r="AO69" i="19" s="1"/>
  <c r="AM71" i="19"/>
  <c r="AM78" i="19" s="1"/>
  <c r="AM83" i="19" s="1"/>
  <c r="AN77" i="19"/>
  <c r="AN70" i="19"/>
  <c r="AP53" i="19"/>
  <c r="AP55" i="19" s="1"/>
  <c r="AN71" i="19" l="1"/>
  <c r="AN78" i="19" s="1"/>
  <c r="AN83" i="19" s="1"/>
  <c r="AM72" i="19"/>
  <c r="AM86" i="19"/>
  <c r="AM87" i="19" s="1"/>
  <c r="AM90" i="19" s="1"/>
  <c r="AM88" i="19"/>
  <c r="AM84" i="19"/>
  <c r="AM89" i="19" s="1"/>
  <c r="AP82" i="19"/>
  <c r="AP56" i="19"/>
  <c r="AP69" i="19" s="1"/>
  <c r="AO77" i="19"/>
  <c r="AO70" i="19"/>
  <c r="AN72" i="19" l="1"/>
  <c r="AO71" i="19"/>
  <c r="AO78" i="19" s="1"/>
  <c r="AO83" i="19" s="1"/>
  <c r="AN86" i="19"/>
  <c r="AN87" i="19" s="1"/>
  <c r="AN90" i="19" s="1"/>
  <c r="AN84" i="19"/>
  <c r="AN89" i="19" s="1"/>
  <c r="AN88" i="19"/>
  <c r="AP77" i="19"/>
  <c r="AP70" i="19"/>
  <c r="AO72" i="19" l="1"/>
  <c r="AP71" i="19"/>
  <c r="AP78" i="19" s="1"/>
  <c r="AP83" i="19" s="1"/>
  <c r="AO86" i="19"/>
  <c r="AO87" i="19" s="1"/>
  <c r="AO90" i="19" s="1"/>
  <c r="AO88" i="19"/>
  <c r="AO84" i="19"/>
  <c r="AO89" i="19" s="1"/>
  <c r="AP86" i="19" l="1"/>
  <c r="AP87" i="19" s="1"/>
  <c r="AP88" i="19"/>
  <c r="AP84" i="19"/>
  <c r="AP89" i="19" s="1"/>
  <c r="AP72" i="19"/>
  <c r="AP90" i="19" l="1"/>
  <c r="A101" i="19"/>
  <c r="B102" i="19" s="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<sst xmlns="http://schemas.openxmlformats.org/spreadsheetml/2006/main" count="981" uniqueCount="645">
  <si>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</si>
  <si>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</si>
  <si>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</si>
  <si>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</si>
  <si>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</si>
  <si>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</si>
  <si>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</si>
  <si>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</si>
  <si>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</si>
  <si>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</si>
  <si>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</si>
  <si>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</si>
  <si>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</si>
  <si>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</si>
  <si>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</si>
  <si>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</si>
  <si>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</si>
  <si>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</si>
  <si>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</si>
  <si>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</si>
  <si>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</si>
  <si>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</si>
  <si>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</si>
  <si>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</si>
  <si>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</si>
  <si>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</si>
  <si>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</si>
  <si>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</si>
  <si>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</si>
  <si>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</si>
  <si>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</si>
  <si>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</si>
  <si>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</si>
  <si>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</si>
  <si>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</si>
  <si>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</si>
  <si>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</si>
  <si>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</si>
  <si>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</si>
  <si>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</si>
  <si>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</si>
  <si>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</si>
  <si>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</si>
  <si>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</si>
  <si>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</si>
  <si>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</si>
  <si>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</si>
  <si>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</si>
  <si>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</si>
  <si>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</si>
  <si>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</si>
  <si>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</si>
  <si>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</si>
  <si>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</si>
  <si>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</si>
  <si>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</si>
  <si>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</si>
  <si>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</si>
  <si>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</si>
  <si>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</si>
  <si>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</si>
  <si>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</si>
  <si>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</si>
  <si>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</si>
  <si>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</si>
  <si>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</si>
  <si>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</si>
  <si>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</si>
  <si>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</si>
  <si>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</si>
  <si>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</si>
  <si>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</si>
  <si>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</si>
  <si>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</si>
  <si>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</si>
  <si>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</si>
  <si>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</si>
  <si>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</si>
  <si>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</si>
  <si>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</si>
  <si>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</si>
  <si>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</si>
  <si>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</si>
  <si>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</si>
  <si>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</si>
  <si>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</si>
  <si>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</si>
  <si>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</si>
  <si>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</si>
  <si>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</si>
  <si>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</si>
  <si>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</si>
  <si>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</si>
  <si>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</si>
  <si>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</si>
  <si>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</si>
  <si>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</si>
  <si>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</si>
  <si>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</si>
  <si>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</si>
  <si>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</si>
  <si>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</si>
  <si>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</si>
  <si>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</si>
  <si>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</si>
  <si>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</si>
  <si>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</si>
  <si>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</si>
  <si>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</si>
  <si>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</si>
  <si>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</si>
  <si>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</si>
  <si>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</si>
  <si>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</si>
  <si>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</si>
  <si>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</si>
  <si>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</si>
  <si>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</si>
  <si>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</si>
  <si>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</si>
  <si>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</si>
  <si>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</si>
  <si>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</si>
  <si>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</si>
  <si>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</si>
  <si>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</si>
  <si>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</si>
  <si>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</si>
  <si>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</si>
  <si>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</si>
  <si>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</si>
  <si>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</si>
  <si>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</si>
  <si>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</si>
  <si>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</si>
  <si>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</si>
  <si>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</si>
  <si>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</si>
  <si>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</si>
  <si>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</si>
  <si>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</si>
  <si>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</si>
  <si>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</si>
  <si>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</si>
  <si>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</si>
  <si>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</si>
  <si>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</si>
  <si>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</si>
  <si>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</si>
  <si>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</si>
  <si>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</si>
  <si>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</si>
  <si>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</si>
  <si>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</si>
  <si>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</si>
  <si>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</si>
  <si>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</si>
  <si>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</si>
  <si>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</si>
  <si>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</si>
  <si>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</si>
  <si>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</si>
  <si>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</si>
  <si>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</si>
  <si>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</si>
  <si>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</si>
  <si>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</si>
  <si>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</si>
  <si>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</si>
  <si>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</si>
  <si>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</si>
  <si>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</si>
  <si>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</si>
  <si>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</si>
  <si>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</si>
  <si>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</si>
  <si>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</si>
  <si>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</si>
  <si>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</si>
  <si>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</si>
  <si>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</si>
  <si>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</si>
  <si>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</si>
  <si>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</si>
  <si>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</si>
  <si>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</si>
  <si>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</si>
  <si>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</si>
  <si>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</si>
  <si>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</si>
  <si>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</si>
  <si>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</si>
  <si>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</si>
  <si>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</si>
  <si>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</si>
  <si>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</si>
  <si>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</si>
  <si>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</si>
  <si>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</si>
  <si>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</si>
  <si>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</si>
  <si>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</si>
  <si>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</si>
  <si>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</si>
  <si>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</si>
  <si>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</si>
  <si>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</si>
  <si>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</si>
  <si>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</si>
  <si>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</si>
  <si>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</si>
  <si>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</si>
  <si>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</si>
  <si>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</si>
  <si>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</si>
  <si>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</si>
  <si>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</si>
  <si>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</si>
  <si>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</si>
  <si>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</si>
  <si>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</si>
  <si>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</si>
  <si>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</si>
  <si>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</si>
  <si>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</si>
  <si>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</si>
  <si>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</si>
  <si>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</si>
  <si>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</si>
  <si>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</si>
  <si>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</si>
  <si>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</si>
  <si>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</si>
  <si>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</si>
  <si>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</si>
  <si>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</si>
  <si>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</si>
  <si>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</si>
  <si>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</si>
  <si>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</si>
  <si>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</si>
  <si>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</si>
  <si>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</si>
  <si>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</si>
  <si>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</si>
  <si>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</si>
  <si>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</si>
  <si>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</si>
  <si>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</si>
  <si>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</si>
  <si>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</si>
  <si>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</si>
  <si>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</si>
  <si>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</si>
  <si>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</si>
  <si>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</si>
  <si>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</si>
  <si>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</si>
  <si>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</si>
  <si>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</si>
  <si>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</si>
  <si>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</si>
  <si>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</si>
  <si>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</si>
  <si>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</si>
  <si>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</si>
  <si>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</si>
  <si>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</si>
  <si>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</si>
  <si>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</si>
  <si>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</si>
  <si>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</si>
  <si>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</si>
  <si>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</si>
  <si>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</si>
  <si>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</si>
  <si>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</si>
  <si>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</si>
  <si>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</si>
  <si>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</si>
  <si>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</si>
  <si>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</si>
  <si>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</si>
  <si>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</si>
  <si>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</si>
  <si>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</si>
  <si>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</si>
  <si>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</si>
  <si>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</si>
  <si>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</si>
  <si>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</si>
  <si>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</si>
  <si>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</si>
  <si>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</si>
  <si>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</si>
  <si>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</si>
  <si>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</si>
  <si>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</si>
  <si>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</si>
  <si>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</si>
  <si>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</si>
  <si>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</si>
  <si>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</si>
  <si>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</si>
  <si>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</si>
  <si>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</si>
  <si>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</si>
  <si>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</si>
  <si>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</si>
  <si>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</si>
  <si>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</si>
  <si>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</si>
  <si>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</si>
  <si>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</si>
  <si>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</si>
  <si>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</si>
  <si>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</si>
  <si>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</si>
  <si>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</si>
  <si>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</si>
  <si>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</si>
  <si>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</si>
  <si>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</si>
  <si>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</si>
  <si>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</si>
  <si>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</si>
  <si>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</si>
  <si>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</si>
  <si>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</si>
  <si>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</si>
  <si>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</si>
  <si>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</si>
  <si>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</si>
  <si>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</si>
  <si>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</si>
  <si>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</si>
  <si>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</si>
  <si>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</si>
  <si>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</si>
  <si>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</si>
  <si>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</si>
  <si>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</si>
  <si>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</si>
  <si>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</si>
  <si>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</si>
  <si>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</si>
  <si>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</si>
  <si>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</si>
  <si>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</si>
  <si>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</si>
  <si>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</si>
  <si>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</si>
  <si>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</si>
  <si>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</si>
  <si>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</si>
  <si>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</si>
  <si>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</si>
  <si>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</si>
  <si>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</si>
  <si>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</si>
  <si>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</si>
  <si>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</si>
  <si>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</si>
  <si>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</si>
  <si>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</si>
  <si>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</si>
  <si>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</si>
  <si>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</si>
  <si>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</si>
  <si>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</si>
  <si>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</si>
  <si>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</si>
  <si>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</si>
  <si>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</si>
  <si>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</si>
  <si>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</si>
  <si>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</si>
  <si>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</si>
  <si>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</si>
  <si>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</si>
  <si>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</si>
  <si>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</si>
  <si>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</si>
  <si>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</si>
  <si>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</si>
  <si>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</si>
  <si>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</si>
  <si>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</si>
  <si>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</si>
  <si>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</si>
  <si>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</si>
  <si>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</si>
  <si>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</si>
  <si>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</si>
  <si>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</si>
  <si>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</si>
  <si>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</si>
  <si>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</si>
  <si>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</si>
  <si>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</si>
  <si>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</si>
  <si>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</si>
  <si>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</si>
  <si>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</si>
  <si>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</si>
  <si>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</si>
  <si>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</si>
  <si>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</si>
  <si>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</si>
  <si>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</si>
  <si>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</si>
  <si>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</si>
  <si>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</si>
  <si>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</si>
  <si>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</si>
  <si>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</si>
  <si>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</si>
  <si>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</si>
  <si>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</si>
  <si>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</si>
  <si>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</si>
  <si>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</si>
  <si>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</si>
  <si>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</si>
  <si>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</si>
  <si>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</si>
  <si>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</si>
  <si>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</si>
  <si>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</si>
  <si>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</si>
  <si>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</si>
  <si>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</si>
  <si>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</si>
  <si>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</si>
  <si>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</si>
  <si>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</si>
  <si>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</si>
  <si>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</si>
  <si>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</si>
  <si>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</si>
  <si>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</si>
  <si>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</si>
  <si>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</si>
  <si>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</si>
  <si>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</si>
  <si>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</si>
  <si>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</si>
  <si>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</si>
  <si>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</si>
  <si>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</si>
  <si>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</si>
  <si>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</si>
  <si>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</si>
  <si>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</si>
  <si>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</si>
  <si>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</si>
  <si>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</si>
  <si>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</si>
  <si>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</si>
  <si>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</si>
  <si>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</si>
  <si>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</si>
  <si>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</si>
  <si>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</si>
  <si>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</si>
  <si>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</si>
  <si>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</si>
  <si>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</si>
  <si>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</si>
  <si>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</si>
  <si>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</si>
  <si>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</si>
  <si>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</si>
  <si>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</si>
  <si>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</si>
  <si>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</si>
  <si>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</si>
  <si>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</si>
  <si>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</si>
  <si>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</si>
  <si>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</si>
  <si>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</si>
  <si>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</si>
  <si>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</si>
  <si>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</si>
  <si>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</si>
  <si>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</si>
  <si>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</si>
  <si>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</si>
  <si>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</si>
  <si>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</si>
  <si>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</si>
  <si>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</si>
  <si>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</si>
  <si>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</si>
  <si>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</si>
  <si>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</si>
  <si>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</si>
  <si>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</si>
  <si>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</si>
  <si>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</si>
  <si>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</si>
  <si>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</si>
  <si>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</si>
  <si>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</si>
  <si>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</si>
  <si>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</si>
  <si>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</si>
  <si>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</si>
  <si>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</si>
  <si>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</si>
  <si>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</si>
  <si>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</si>
  <si>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</si>
  <si>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</si>
  <si>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</si>
  <si>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</si>
  <si>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</si>
  <si>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</si>
  <si>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</si>
  <si>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</si>
  <si>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</si>
  <si>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</si>
  <si>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</si>
  <si>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</si>
  <si>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</si>
  <si>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</si>
  <si>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</si>
  <si>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</si>
  <si>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</si>
  <si>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</si>
  <si>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</si>
  <si>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</si>
  <si>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</si>
  <si>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</si>
  <si>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</si>
  <si>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</si>
  <si>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</si>
  <si>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</si>
  <si>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</si>
  <si>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</si>
  <si>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</si>
  <si>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</si>
  <si>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</si>
  <si>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</si>
  <si>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</si>
  <si>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</si>
  <si>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</si>
  <si>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</si>
  <si>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</si>
  <si>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</si>
  <si>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</si>
  <si>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</si>
  <si>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</si>
  <si>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</si>
  <si>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</si>
  <si>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</si>
  <si>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</si>
  <si>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</si>
  <si>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</si>
  <si>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</si>
  <si>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</si>
  <si>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</si>
  <si>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</si>
  <si>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</si>
  <si>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</si>
  <si>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</si>
  <si>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</si>
  <si>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</si>
  <si>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</si>
  <si>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</si>
  <si>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</si>
  <si>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</si>
  <si>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</si>
  <si>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</si>
  <si>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</si>
  <si>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</si>
  <si>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</si>
  <si>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</si>
  <si>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</si>
  <si>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</si>
  <si>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</si>
  <si>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</si>
  <si>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</si>
  <si>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</si>
  <si>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</si>
  <si>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</si>
  <si>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</si>
  <si>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</si>
  <si>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</si>
  <si>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</si>
  <si>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</si>
  <si>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</si>
  <si>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</si>
  <si>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</si>
  <si>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</si>
  <si>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</si>
  <si>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</si>
  <si>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</si>
  <si>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</si>
  <si>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</si>
  <si>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</si>
  <si>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</si>
  <si>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</si>
  <si>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</si>
  <si>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</si>
  <si>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</si>
  <si>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</si>
  <si>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</si>
  <si>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</si>
  <si>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</si>
  <si>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</si>
  <si>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</si>
  <si>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</si>
  <si>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</si>
  <si>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</si>
  <si>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</si>
  <si>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</si>
  <si>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</si>
  <si>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</si>
  <si>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</si>
  <si>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</si>
  <si>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</si>
  <si>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</si>
  <si>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</si>
  <si>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G_140-8</t>
  </si>
  <si>
    <t>Электросетевой комплекс в г.Светлогорске Калининградской области, принадлежащий ООО "Светлогорск-Строй-Сервис"</t>
  </si>
  <si>
    <t>г.Светлогорск</t>
  </si>
  <si>
    <t>ТП-177-1</t>
  </si>
  <si>
    <t>ТМГ</t>
  </si>
  <si>
    <t>Т-1, Т-2</t>
  </si>
  <si>
    <t>2011</t>
  </si>
  <si>
    <t>от ПС В-54 до ТП 177-1</t>
  </si>
  <si>
    <t>КЛ</t>
  </si>
  <si>
    <t>в земле</t>
  </si>
  <si>
    <t>от ТП 124-11 до ТП 177-1</t>
  </si>
  <si>
    <t>0,02 км, 0,8 МВА</t>
  </si>
  <si>
    <t>КЛ 15 кВ 0,02 км, ТП 15/0,4 кВ с трансформаторами мощностью 2х400 кВА</t>
  </si>
  <si>
    <t>0,02 км (0 км), 0,8 МВА (0,4 МВА)</t>
  </si>
  <si>
    <t>Т-1</t>
  </si>
  <si>
    <t>NT</t>
  </si>
  <si>
    <t>КЛ 15 кВ 15-124</t>
  </si>
  <si>
    <t>КЛ 15 кВ 15-177</t>
  </si>
  <si>
    <t>95</t>
  </si>
  <si>
    <t>КТП-177-1</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</si>
</sst>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11" fillId="0" borderId="1" xfId="62" applyFont="1" applyBorder="1" applyAlignment="1">
      <alignment horizontal="left"/>
    </xf>
    <xf numFmtId="0" fontId="7" fillId="0" borderId="0" xfId="0" applyFont="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80536"/>
        <c:axId val="951760544"/>
      </c:lineChart>
      <c:catAx>
        <c:axId val="951780536"/>
        <c:scaling>
          <c:orientation val="minMax"/>
        </c:scaling>
        <c:delete val="0"/>
        <c:axPos val="b"/>
        <c:numFmt formatCode="General" sourceLinked="1"/>
        <c:majorTickMark val="out"/>
        <c:minorTickMark val="none"/>
        <c:tickLblPos val="nextTo"/>
        <c:crossAx val="951760544"/>
        <c:crosses val="autoZero"/>
        <c:auto val="1"/>
        <c:lblAlgn val="ctr"/>
        <c:lblOffset val="100"/>
        <c:noMultiLvlLbl val="0"/>
      </c:catAx>
      <c:valAx>
        <c:axId val="951760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7805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2005544"/>
        <c:axId val="951929888"/>
      </c:lineChart>
      <c:catAx>
        <c:axId val="952005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929888"/>
        <c:crosses val="autoZero"/>
        <c:auto val="1"/>
        <c:lblAlgn val="ctr"/>
        <c:lblOffset val="100"/>
        <c:noMultiLvlLbl val="0"/>
      </c:catAx>
      <c:valAx>
        <c:axId val="9519298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2005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8" t="s">
        <v>555</v>
      </c>
      <c r="B5" s="348"/>
      <c r="C5" s="348"/>
      <c r="D5" s="182"/>
      <c r="E5" s="182"/>
      <c r="F5" s="182"/>
      <c r="G5" s="182"/>
      <c r="H5" s="182"/>
      <c r="I5" s="182"/>
      <c r="J5" s="182"/>
    </row>
    <row r="6" spans="1:22" s="12" customFormat="1" ht="18.75" x14ac:dyDescent="0.3">
      <c r="A6" s="17"/>
      <c r="F6" s="16"/>
      <c r="G6" s="16"/>
      <c r="H6" s="15"/>
    </row>
    <row r="7" spans="1:22" s="12" customFormat="1" ht="18.75" x14ac:dyDescent="0.2">
      <c r="A7" s="352" t="s">
        <v>10</v>
      </c>
      <c r="B7" s="352"/>
      <c r="C7" s="3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3" t="s">
        <v>613</v>
      </c>
      <c r="B9" s="353"/>
      <c r="C9" s="353"/>
      <c r="D9" s="8"/>
      <c r="E9" s="8"/>
      <c r="F9" s="8"/>
      <c r="G9" s="8"/>
      <c r="H9" s="8"/>
      <c r="I9" s="13"/>
      <c r="J9" s="13"/>
      <c r="K9" s="13"/>
      <c r="L9" s="13"/>
      <c r="M9" s="13"/>
      <c r="N9" s="13"/>
      <c r="O9" s="13"/>
      <c r="P9" s="13"/>
      <c r="Q9" s="13"/>
      <c r="R9" s="13"/>
      <c r="S9" s="13"/>
      <c r="T9" s="13"/>
      <c r="U9" s="13"/>
      <c r="V9" s="13"/>
    </row>
    <row r="10" spans="1:22" s="12" customFormat="1" ht="18.75" x14ac:dyDescent="0.2">
      <c r="A10" s="349" t="s">
        <v>9</v>
      </c>
      <c r="B10" s="349"/>
      <c r="C10" s="3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1" t="s">
        <v>625</v>
      </c>
      <c r="B12" s="351"/>
      <c r="C12" s="351"/>
      <c r="D12" s="8"/>
      <c r="E12" s="332"/>
      <c r="F12" s="8"/>
      <c r="G12" s="8"/>
      <c r="H12" s="8"/>
      <c r="I12" s="13"/>
      <c r="J12" s="13"/>
      <c r="K12" s="13"/>
      <c r="L12" s="13"/>
      <c r="M12" s="13"/>
      <c r="N12" s="13"/>
      <c r="O12" s="13"/>
      <c r="P12" s="13"/>
      <c r="Q12" s="13"/>
      <c r="R12" s="13"/>
      <c r="S12" s="13"/>
      <c r="T12" s="13"/>
      <c r="U12" s="13"/>
      <c r="V12" s="13"/>
    </row>
    <row r="13" spans="1:22" s="12" customFormat="1" ht="18.75" x14ac:dyDescent="0.2">
      <c r="A13" s="349" t="s">
        <v>8</v>
      </c>
      <c r="B13" s="349"/>
      <c r="C13" s="3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4" t="s">
        <v>626</v>
      </c>
      <c r="B15" s="354"/>
      <c r="C15" s="354"/>
      <c r="D15" s="8"/>
      <c r="E15" s="8"/>
      <c r="F15" s="8"/>
      <c r="G15" s="8"/>
      <c r="H15" s="8"/>
      <c r="I15" s="8"/>
      <c r="J15" s="8"/>
      <c r="K15" s="8"/>
      <c r="L15" s="8"/>
      <c r="M15" s="8"/>
      <c r="N15" s="8"/>
      <c r="O15" s="8"/>
      <c r="P15" s="8"/>
      <c r="Q15" s="8"/>
      <c r="R15" s="8"/>
      <c r="S15" s="8"/>
      <c r="T15" s="8"/>
      <c r="U15" s="8"/>
      <c r="V15" s="8"/>
    </row>
    <row r="16" spans="1:22" s="3" customFormat="1" ht="15" customHeight="1" x14ac:dyDescent="0.2">
      <c r="A16" s="349" t="s">
        <v>7</v>
      </c>
      <c r="B16" s="349"/>
      <c r="C16" s="3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537</v>
      </c>
      <c r="B18" s="351"/>
      <c r="C18" s="3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5"/>
      <c r="B24" s="346"/>
      <c r="C24" s="34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344"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5"/>
      <c r="B39" s="346"/>
      <c r="C39" s="347"/>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2" t="s">
        <v>636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5"/>
      <c r="B47" s="346"/>
      <c r="C47" s="3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4"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4"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45" sqref="J45"/>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5" s="72"/>
      <c r="B5" s="72"/>
      <c r="C5" s="72"/>
      <c r="D5" s="72"/>
      <c r="E5" s="72"/>
      <c r="F5" s="72"/>
      <c r="L5" s="72"/>
      <c r="M5" s="72"/>
      <c r="AC5" s="15"/>
    </row>
    <row r="6" spans="1:29"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row>
    <row r="9" spans="1:29" ht="18.75" customHeight="1"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6" t="str">
        <f>'1. паспорт местоположение'!A12:C12</f>
        <v>G_140-8</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row>
    <row r="12" spans="1:29"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6" t="str">
        <f>'1. паспорт местоположение'!A15</f>
        <v>Электросетевой комплекс в г.Светлогорске Калининградской области, принадлежащий ООО "Светлогорск-Строй-Сервис"</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522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0" t="s">
        <v>201</v>
      </c>
      <c r="B20" s="430" t="s">
        <v>200</v>
      </c>
      <c r="C20" s="428" t="s">
        <v>199</v>
      </c>
      <c r="D20" s="428"/>
      <c r="E20" s="432" t="s">
        <v>198</v>
      </c>
      <c r="F20" s="432"/>
      <c r="G20" s="438" t="s">
        <v>615</v>
      </c>
      <c r="H20" s="421" t="s">
        <v>616</v>
      </c>
      <c r="I20" s="422"/>
      <c r="J20" s="422"/>
      <c r="K20" s="422"/>
      <c r="L20" s="421" t="s">
        <v>617</v>
      </c>
      <c r="M20" s="422"/>
      <c r="N20" s="422"/>
      <c r="O20" s="422"/>
      <c r="P20" s="421" t="s">
        <v>618</v>
      </c>
      <c r="Q20" s="422"/>
      <c r="R20" s="422"/>
      <c r="S20" s="422"/>
      <c r="T20" s="421" t="s">
        <v>619</v>
      </c>
      <c r="U20" s="422"/>
      <c r="V20" s="422"/>
      <c r="W20" s="422"/>
      <c r="X20" s="421" t="s">
        <v>620</v>
      </c>
      <c r="Y20" s="422"/>
      <c r="Z20" s="422"/>
      <c r="AA20" s="422"/>
      <c r="AB20" s="434" t="s">
        <v>197</v>
      </c>
      <c r="AC20" s="435"/>
      <c r="AD20" s="90"/>
      <c r="AE20" s="90"/>
      <c r="AF20" s="90"/>
    </row>
    <row r="21" spans="1:32" ht="99.75" customHeight="1" x14ac:dyDescent="0.25">
      <c r="A21" s="431"/>
      <c r="B21" s="431"/>
      <c r="C21" s="428"/>
      <c r="D21" s="428"/>
      <c r="E21" s="432"/>
      <c r="F21" s="432"/>
      <c r="G21" s="439"/>
      <c r="H21" s="423" t="s">
        <v>3</v>
      </c>
      <c r="I21" s="423"/>
      <c r="J21" s="423" t="s">
        <v>621</v>
      </c>
      <c r="K21" s="423"/>
      <c r="L21" s="423" t="s">
        <v>3</v>
      </c>
      <c r="M21" s="423"/>
      <c r="N21" s="423" t="s">
        <v>196</v>
      </c>
      <c r="O21" s="423"/>
      <c r="P21" s="423" t="s">
        <v>3</v>
      </c>
      <c r="Q21" s="423"/>
      <c r="R21" s="423" t="s">
        <v>196</v>
      </c>
      <c r="S21" s="423"/>
      <c r="T21" s="423" t="s">
        <v>3</v>
      </c>
      <c r="U21" s="423"/>
      <c r="V21" s="423" t="s">
        <v>196</v>
      </c>
      <c r="W21" s="423"/>
      <c r="X21" s="423" t="s">
        <v>3</v>
      </c>
      <c r="Y21" s="423"/>
      <c r="Z21" s="423" t="s">
        <v>196</v>
      </c>
      <c r="AA21" s="423"/>
      <c r="AB21" s="436"/>
      <c r="AC21" s="437"/>
    </row>
    <row r="22" spans="1:32" ht="89.25" customHeight="1" x14ac:dyDescent="0.25">
      <c r="A22" s="417"/>
      <c r="B22" s="417"/>
      <c r="C22" s="338" t="s">
        <v>3</v>
      </c>
      <c r="D22" s="338" t="s">
        <v>194</v>
      </c>
      <c r="E22" s="339" t="s">
        <v>622</v>
      </c>
      <c r="F22" s="340" t="s">
        <v>623</v>
      </c>
      <c r="G22" s="440"/>
      <c r="H22" s="341" t="s">
        <v>501</v>
      </c>
      <c r="I22" s="341" t="s">
        <v>502</v>
      </c>
      <c r="J22" s="341" t="s">
        <v>501</v>
      </c>
      <c r="K22" s="341" t="s">
        <v>502</v>
      </c>
      <c r="L22" s="341" t="s">
        <v>501</v>
      </c>
      <c r="M22" s="341" t="s">
        <v>502</v>
      </c>
      <c r="N22" s="341" t="s">
        <v>501</v>
      </c>
      <c r="O22" s="341" t="s">
        <v>502</v>
      </c>
      <c r="P22" s="341" t="s">
        <v>501</v>
      </c>
      <c r="Q22" s="341" t="s">
        <v>502</v>
      </c>
      <c r="R22" s="341" t="s">
        <v>501</v>
      </c>
      <c r="S22" s="341" t="s">
        <v>502</v>
      </c>
      <c r="T22" s="341" t="s">
        <v>501</v>
      </c>
      <c r="U22" s="341" t="s">
        <v>502</v>
      </c>
      <c r="V22" s="341" t="s">
        <v>501</v>
      </c>
      <c r="W22" s="341" t="s">
        <v>502</v>
      </c>
      <c r="X22" s="341" t="s">
        <v>501</v>
      </c>
      <c r="Y22" s="341" t="s">
        <v>502</v>
      </c>
      <c r="Z22" s="341" t="s">
        <v>501</v>
      </c>
      <c r="AA22" s="341" t="s">
        <v>502</v>
      </c>
      <c r="AB22" s="338" t="s">
        <v>195</v>
      </c>
      <c r="AC22" s="338" t="s">
        <v>194</v>
      </c>
    </row>
    <row r="23" spans="1:32" ht="19.5" customHeight="1" x14ac:dyDescent="0.25">
      <c r="A23" s="83">
        <v>1</v>
      </c>
      <c r="B23" s="83">
        <v>2</v>
      </c>
      <c r="C23" s="333">
        <f t="shared" ref="C23:AC23" si="0">B23+1</f>
        <v>3</v>
      </c>
      <c r="D23" s="333">
        <f t="shared" si="0"/>
        <v>4</v>
      </c>
      <c r="E23" s="333">
        <f t="shared" si="0"/>
        <v>5</v>
      </c>
      <c r="F23" s="333">
        <f t="shared" si="0"/>
        <v>6</v>
      </c>
      <c r="G23" s="333">
        <f t="shared" si="0"/>
        <v>7</v>
      </c>
      <c r="H23" s="333">
        <f t="shared" si="0"/>
        <v>8</v>
      </c>
      <c r="I23" s="333">
        <f t="shared" si="0"/>
        <v>9</v>
      </c>
      <c r="J23" s="333">
        <f t="shared" si="0"/>
        <v>10</v>
      </c>
      <c r="K23" s="333">
        <f t="shared" si="0"/>
        <v>11</v>
      </c>
      <c r="L23" s="333">
        <f t="shared" si="0"/>
        <v>12</v>
      </c>
      <c r="M23" s="333">
        <f t="shared" si="0"/>
        <v>13</v>
      </c>
      <c r="N23" s="333">
        <f t="shared" si="0"/>
        <v>14</v>
      </c>
      <c r="O23" s="333">
        <f t="shared" si="0"/>
        <v>15</v>
      </c>
      <c r="P23" s="333">
        <f t="shared" si="0"/>
        <v>16</v>
      </c>
      <c r="Q23" s="333">
        <f t="shared" si="0"/>
        <v>17</v>
      </c>
      <c r="R23" s="333">
        <f t="shared" si="0"/>
        <v>18</v>
      </c>
      <c r="S23" s="333">
        <f t="shared" si="0"/>
        <v>19</v>
      </c>
      <c r="T23" s="333">
        <f t="shared" si="0"/>
        <v>20</v>
      </c>
      <c r="U23" s="333">
        <f t="shared" si="0"/>
        <v>21</v>
      </c>
      <c r="V23" s="333">
        <f t="shared" si="0"/>
        <v>22</v>
      </c>
      <c r="W23" s="333">
        <f t="shared" si="0"/>
        <v>23</v>
      </c>
      <c r="X23" s="333">
        <f t="shared" si="0"/>
        <v>24</v>
      </c>
      <c r="Y23" s="333">
        <f t="shared" si="0"/>
        <v>25</v>
      </c>
      <c r="Z23" s="333">
        <f t="shared" si="0"/>
        <v>26</v>
      </c>
      <c r="AA23" s="333">
        <f t="shared" si="0"/>
        <v>27</v>
      </c>
      <c r="AB23" s="333">
        <f>AA23+1</f>
        <v>28</v>
      </c>
      <c r="AC23" s="333">
        <f t="shared" si="0"/>
        <v>29</v>
      </c>
    </row>
    <row r="24" spans="1:32" ht="47.25" customHeight="1" x14ac:dyDescent="0.25">
      <c r="A24" s="88">
        <v>1</v>
      </c>
      <c r="B24" s="87" t="s">
        <v>193</v>
      </c>
      <c r="C24" s="335">
        <v>0</v>
      </c>
      <c r="D24" s="335">
        <v>0</v>
      </c>
      <c r="E24" s="335">
        <v>0</v>
      </c>
      <c r="F24" s="335">
        <v>0</v>
      </c>
      <c r="G24" s="335">
        <v>0</v>
      </c>
      <c r="H24" s="335">
        <v>0</v>
      </c>
      <c r="I24" s="335">
        <v>0</v>
      </c>
      <c r="J24" s="335">
        <v>0</v>
      </c>
      <c r="K24" s="335">
        <v>0</v>
      </c>
      <c r="L24" s="335">
        <v>0</v>
      </c>
      <c r="M24" s="335">
        <v>0</v>
      </c>
      <c r="N24" s="335">
        <v>0</v>
      </c>
      <c r="O24" s="335">
        <v>0</v>
      </c>
      <c r="P24" s="335">
        <v>0</v>
      </c>
      <c r="Q24" s="335">
        <v>0</v>
      </c>
      <c r="R24" s="335">
        <v>0</v>
      </c>
      <c r="S24" s="335">
        <v>0</v>
      </c>
      <c r="T24" s="335">
        <v>0</v>
      </c>
      <c r="U24" s="335">
        <v>0</v>
      </c>
      <c r="V24" s="335">
        <v>0</v>
      </c>
      <c r="W24" s="335">
        <v>0</v>
      </c>
      <c r="X24" s="335">
        <v>0</v>
      </c>
      <c r="Y24" s="335">
        <v>0</v>
      </c>
      <c r="Z24" s="335">
        <v>0</v>
      </c>
      <c r="AA24" s="335">
        <v>0</v>
      </c>
      <c r="AB24" s="335">
        <f>H24+L24+P24+T24+X24</f>
        <v>0</v>
      </c>
      <c r="AC24" s="335">
        <v>0</v>
      </c>
    </row>
    <row r="25" spans="1:32" ht="24" customHeight="1" x14ac:dyDescent="0.25">
      <c r="A25" s="85" t="s">
        <v>192</v>
      </c>
      <c r="B25" s="56" t="s">
        <v>191</v>
      </c>
      <c r="C25" s="335">
        <v>0</v>
      </c>
      <c r="D25" s="335">
        <v>0</v>
      </c>
      <c r="E25" s="336">
        <v>0</v>
      </c>
      <c r="F25" s="336">
        <v>0</v>
      </c>
      <c r="G25" s="336">
        <v>0</v>
      </c>
      <c r="H25" s="336">
        <v>0</v>
      </c>
      <c r="I25" s="336">
        <v>0</v>
      </c>
      <c r="J25" s="336">
        <v>0</v>
      </c>
      <c r="K25" s="336">
        <v>0</v>
      </c>
      <c r="L25" s="336">
        <v>0</v>
      </c>
      <c r="M25" s="336">
        <v>0</v>
      </c>
      <c r="N25" s="336">
        <v>0</v>
      </c>
      <c r="O25" s="336">
        <v>0</v>
      </c>
      <c r="P25" s="336">
        <v>0</v>
      </c>
      <c r="Q25" s="336">
        <v>0</v>
      </c>
      <c r="R25" s="336">
        <v>0</v>
      </c>
      <c r="S25" s="336">
        <v>0</v>
      </c>
      <c r="T25" s="336">
        <v>0</v>
      </c>
      <c r="U25" s="336">
        <v>0</v>
      </c>
      <c r="V25" s="336">
        <v>0</v>
      </c>
      <c r="W25" s="336">
        <v>0</v>
      </c>
      <c r="X25" s="336">
        <v>0</v>
      </c>
      <c r="Y25" s="336">
        <v>0</v>
      </c>
      <c r="Z25" s="336">
        <v>0</v>
      </c>
      <c r="AA25" s="336">
        <v>0</v>
      </c>
      <c r="AB25" s="335">
        <f t="shared" ref="AB25:AB64" si="1">H25+L25+P25+T25+X25</f>
        <v>0</v>
      </c>
      <c r="AC25" s="335">
        <v>0</v>
      </c>
    </row>
    <row r="26" spans="1:32" x14ac:dyDescent="0.25">
      <c r="A26" s="85" t="s">
        <v>190</v>
      </c>
      <c r="B26" s="56" t="s">
        <v>189</v>
      </c>
      <c r="C26" s="335">
        <v>0</v>
      </c>
      <c r="D26" s="335">
        <v>0</v>
      </c>
      <c r="E26" s="336">
        <v>0</v>
      </c>
      <c r="F26" s="336">
        <v>0</v>
      </c>
      <c r="G26" s="336">
        <v>0</v>
      </c>
      <c r="H26" s="336">
        <v>0</v>
      </c>
      <c r="I26" s="336">
        <v>0</v>
      </c>
      <c r="J26" s="336">
        <v>0</v>
      </c>
      <c r="K26" s="336">
        <v>0</v>
      </c>
      <c r="L26" s="336">
        <v>0</v>
      </c>
      <c r="M26" s="336">
        <v>0</v>
      </c>
      <c r="N26" s="336">
        <v>0</v>
      </c>
      <c r="O26" s="336">
        <v>0</v>
      </c>
      <c r="P26" s="336">
        <v>0</v>
      </c>
      <c r="Q26" s="336">
        <v>0</v>
      </c>
      <c r="R26" s="336">
        <v>0</v>
      </c>
      <c r="S26" s="336">
        <v>0</v>
      </c>
      <c r="T26" s="336">
        <v>0</v>
      </c>
      <c r="U26" s="336">
        <v>0</v>
      </c>
      <c r="V26" s="336">
        <v>0</v>
      </c>
      <c r="W26" s="336">
        <v>0</v>
      </c>
      <c r="X26" s="336">
        <v>0</v>
      </c>
      <c r="Y26" s="336">
        <v>0</v>
      </c>
      <c r="Z26" s="336">
        <v>0</v>
      </c>
      <c r="AA26" s="336">
        <v>0</v>
      </c>
      <c r="AB26" s="335">
        <f t="shared" si="1"/>
        <v>0</v>
      </c>
      <c r="AC26" s="335">
        <v>0</v>
      </c>
    </row>
    <row r="27" spans="1:32" ht="31.5" x14ac:dyDescent="0.25">
      <c r="A27" s="85" t="s">
        <v>188</v>
      </c>
      <c r="B27" s="56" t="s">
        <v>457</v>
      </c>
      <c r="C27" s="335">
        <v>0</v>
      </c>
      <c r="D27" s="335">
        <v>0</v>
      </c>
      <c r="E27" s="336">
        <v>0</v>
      </c>
      <c r="F27" s="336">
        <v>0</v>
      </c>
      <c r="G27" s="336">
        <v>0</v>
      </c>
      <c r="H27" s="336">
        <v>0</v>
      </c>
      <c r="I27" s="336">
        <v>0</v>
      </c>
      <c r="J27" s="336">
        <v>0</v>
      </c>
      <c r="K27" s="336">
        <v>0</v>
      </c>
      <c r="L27" s="336">
        <v>0</v>
      </c>
      <c r="M27" s="336">
        <v>0</v>
      </c>
      <c r="N27" s="336">
        <v>0</v>
      </c>
      <c r="O27" s="336">
        <v>0</v>
      </c>
      <c r="P27" s="336">
        <v>0</v>
      </c>
      <c r="Q27" s="336">
        <v>0</v>
      </c>
      <c r="R27" s="336">
        <v>0</v>
      </c>
      <c r="S27" s="336">
        <v>0</v>
      </c>
      <c r="T27" s="336">
        <v>0</v>
      </c>
      <c r="U27" s="336">
        <v>0</v>
      </c>
      <c r="V27" s="336">
        <v>0</v>
      </c>
      <c r="W27" s="336">
        <v>0</v>
      </c>
      <c r="X27" s="336">
        <v>0</v>
      </c>
      <c r="Y27" s="336">
        <v>0</v>
      </c>
      <c r="Z27" s="336">
        <v>0</v>
      </c>
      <c r="AA27" s="336">
        <v>0</v>
      </c>
      <c r="AB27" s="335">
        <f t="shared" si="1"/>
        <v>0</v>
      </c>
      <c r="AC27" s="335">
        <v>0</v>
      </c>
    </row>
    <row r="28" spans="1:32" x14ac:dyDescent="0.25">
      <c r="A28" s="85" t="s">
        <v>187</v>
      </c>
      <c r="B28" s="56" t="s">
        <v>186</v>
      </c>
      <c r="C28" s="335">
        <v>0</v>
      </c>
      <c r="D28" s="335">
        <v>0</v>
      </c>
      <c r="E28" s="336">
        <v>0</v>
      </c>
      <c r="F28" s="336">
        <v>0</v>
      </c>
      <c r="G28" s="336">
        <v>0</v>
      </c>
      <c r="H28" s="336">
        <v>0</v>
      </c>
      <c r="I28" s="336">
        <v>0</v>
      </c>
      <c r="J28" s="336">
        <v>0</v>
      </c>
      <c r="K28" s="336">
        <v>0</v>
      </c>
      <c r="L28" s="336">
        <v>0</v>
      </c>
      <c r="M28" s="336">
        <v>0</v>
      </c>
      <c r="N28" s="336">
        <v>0</v>
      </c>
      <c r="O28" s="336">
        <v>0</v>
      </c>
      <c r="P28" s="336">
        <v>0</v>
      </c>
      <c r="Q28" s="336">
        <v>0</v>
      </c>
      <c r="R28" s="336">
        <v>0</v>
      </c>
      <c r="S28" s="336">
        <v>0</v>
      </c>
      <c r="T28" s="336">
        <v>0</v>
      </c>
      <c r="U28" s="336">
        <v>0</v>
      </c>
      <c r="V28" s="336">
        <v>0</v>
      </c>
      <c r="W28" s="336">
        <v>0</v>
      </c>
      <c r="X28" s="336">
        <v>0</v>
      </c>
      <c r="Y28" s="336">
        <v>0</v>
      </c>
      <c r="Z28" s="336">
        <v>0</v>
      </c>
      <c r="AA28" s="336">
        <v>0</v>
      </c>
      <c r="AB28" s="335">
        <f t="shared" si="1"/>
        <v>0</v>
      </c>
      <c r="AC28" s="335">
        <v>0</v>
      </c>
    </row>
    <row r="29" spans="1:32" x14ac:dyDescent="0.25">
      <c r="A29" s="85" t="s">
        <v>185</v>
      </c>
      <c r="B29" s="89" t="s">
        <v>184</v>
      </c>
      <c r="C29" s="335">
        <v>0</v>
      </c>
      <c r="D29" s="335">
        <v>0</v>
      </c>
      <c r="E29" s="336">
        <v>0</v>
      </c>
      <c r="F29" s="336">
        <v>0</v>
      </c>
      <c r="G29" s="336">
        <v>0</v>
      </c>
      <c r="H29" s="336">
        <v>0</v>
      </c>
      <c r="I29" s="336">
        <v>0</v>
      </c>
      <c r="J29" s="336">
        <v>0</v>
      </c>
      <c r="K29" s="336">
        <v>0</v>
      </c>
      <c r="L29" s="336">
        <v>0</v>
      </c>
      <c r="M29" s="336">
        <v>0</v>
      </c>
      <c r="N29" s="336">
        <v>0</v>
      </c>
      <c r="O29" s="336">
        <v>0</v>
      </c>
      <c r="P29" s="336">
        <v>0</v>
      </c>
      <c r="Q29" s="336">
        <v>0</v>
      </c>
      <c r="R29" s="336">
        <v>0</v>
      </c>
      <c r="S29" s="336">
        <v>0</v>
      </c>
      <c r="T29" s="336">
        <v>0</v>
      </c>
      <c r="U29" s="336">
        <v>0</v>
      </c>
      <c r="V29" s="336">
        <v>0</v>
      </c>
      <c r="W29" s="336">
        <v>0</v>
      </c>
      <c r="X29" s="336">
        <v>0</v>
      </c>
      <c r="Y29" s="336">
        <v>0</v>
      </c>
      <c r="Z29" s="336">
        <v>0</v>
      </c>
      <c r="AA29" s="336">
        <v>0</v>
      </c>
      <c r="AB29" s="335">
        <f t="shared" si="1"/>
        <v>0</v>
      </c>
      <c r="AC29" s="335">
        <v>0</v>
      </c>
    </row>
    <row r="30" spans="1:32" ht="47.25" x14ac:dyDescent="0.25">
      <c r="A30" s="88" t="s">
        <v>64</v>
      </c>
      <c r="B30" s="87" t="s">
        <v>183</v>
      </c>
      <c r="C30" s="335">
        <v>0</v>
      </c>
      <c r="D30" s="335">
        <v>0</v>
      </c>
      <c r="E30" s="335">
        <v>0</v>
      </c>
      <c r="F30" s="335">
        <v>0</v>
      </c>
      <c r="G30" s="335">
        <v>0</v>
      </c>
      <c r="H30" s="335">
        <v>0</v>
      </c>
      <c r="I30" s="335">
        <v>0</v>
      </c>
      <c r="J30" s="335">
        <v>0</v>
      </c>
      <c r="K30" s="335">
        <v>0</v>
      </c>
      <c r="L30" s="335">
        <v>0</v>
      </c>
      <c r="M30" s="335">
        <v>0</v>
      </c>
      <c r="N30" s="335">
        <v>0</v>
      </c>
      <c r="O30" s="335">
        <v>0</v>
      </c>
      <c r="P30" s="335">
        <v>0</v>
      </c>
      <c r="Q30" s="335">
        <v>0</v>
      </c>
      <c r="R30" s="335">
        <v>0</v>
      </c>
      <c r="S30" s="335">
        <v>0</v>
      </c>
      <c r="T30" s="335">
        <v>0</v>
      </c>
      <c r="U30" s="335">
        <v>0</v>
      </c>
      <c r="V30" s="335">
        <v>0</v>
      </c>
      <c r="W30" s="335">
        <v>0</v>
      </c>
      <c r="X30" s="335">
        <v>0</v>
      </c>
      <c r="Y30" s="335">
        <v>0</v>
      </c>
      <c r="Z30" s="335">
        <v>0</v>
      </c>
      <c r="AA30" s="335">
        <v>0</v>
      </c>
      <c r="AB30" s="335">
        <f t="shared" si="1"/>
        <v>0</v>
      </c>
      <c r="AC30" s="335">
        <v>0</v>
      </c>
    </row>
    <row r="31" spans="1:32" x14ac:dyDescent="0.25">
      <c r="A31" s="88" t="s">
        <v>182</v>
      </c>
      <c r="B31" s="56" t="s">
        <v>181</v>
      </c>
      <c r="C31" s="335">
        <v>0</v>
      </c>
      <c r="D31" s="335">
        <v>0</v>
      </c>
      <c r="E31" s="336">
        <v>0</v>
      </c>
      <c r="F31" s="336">
        <v>0</v>
      </c>
      <c r="G31" s="336">
        <v>0</v>
      </c>
      <c r="H31" s="336">
        <v>0</v>
      </c>
      <c r="I31" s="336">
        <v>0</v>
      </c>
      <c r="J31" s="336">
        <v>0</v>
      </c>
      <c r="K31" s="336">
        <v>0</v>
      </c>
      <c r="L31" s="336">
        <v>0</v>
      </c>
      <c r="M31" s="336">
        <v>0</v>
      </c>
      <c r="N31" s="336">
        <v>0</v>
      </c>
      <c r="O31" s="336">
        <v>0</v>
      </c>
      <c r="P31" s="336">
        <v>0</v>
      </c>
      <c r="Q31" s="336">
        <v>0</v>
      </c>
      <c r="R31" s="336">
        <v>0</v>
      </c>
      <c r="S31" s="336">
        <v>0</v>
      </c>
      <c r="T31" s="336">
        <v>0</v>
      </c>
      <c r="U31" s="336">
        <v>0</v>
      </c>
      <c r="V31" s="336">
        <v>0</v>
      </c>
      <c r="W31" s="336">
        <v>0</v>
      </c>
      <c r="X31" s="336">
        <v>0</v>
      </c>
      <c r="Y31" s="336">
        <v>0</v>
      </c>
      <c r="Z31" s="336">
        <v>0</v>
      </c>
      <c r="AA31" s="336">
        <v>0</v>
      </c>
      <c r="AB31" s="335">
        <f t="shared" si="1"/>
        <v>0</v>
      </c>
      <c r="AC31" s="337">
        <v>0</v>
      </c>
    </row>
    <row r="32" spans="1:32" ht="31.5" x14ac:dyDescent="0.25">
      <c r="A32" s="88" t="s">
        <v>180</v>
      </c>
      <c r="B32" s="56" t="s">
        <v>179</v>
      </c>
      <c r="C32" s="335">
        <v>0</v>
      </c>
      <c r="D32" s="335">
        <v>0</v>
      </c>
      <c r="E32" s="336">
        <v>0</v>
      </c>
      <c r="F32" s="336">
        <v>0</v>
      </c>
      <c r="G32" s="336">
        <v>0</v>
      </c>
      <c r="H32" s="336">
        <v>0</v>
      </c>
      <c r="I32" s="336">
        <v>0</v>
      </c>
      <c r="J32" s="336">
        <v>0</v>
      </c>
      <c r="K32" s="336">
        <v>0</v>
      </c>
      <c r="L32" s="336">
        <v>0</v>
      </c>
      <c r="M32" s="336">
        <v>0</v>
      </c>
      <c r="N32" s="336">
        <v>0</v>
      </c>
      <c r="O32" s="336">
        <v>0</v>
      </c>
      <c r="P32" s="336">
        <v>0</v>
      </c>
      <c r="Q32" s="336">
        <v>0</v>
      </c>
      <c r="R32" s="336">
        <v>0</v>
      </c>
      <c r="S32" s="336">
        <v>0</v>
      </c>
      <c r="T32" s="336">
        <v>0</v>
      </c>
      <c r="U32" s="336">
        <v>0</v>
      </c>
      <c r="V32" s="336">
        <v>0</v>
      </c>
      <c r="W32" s="336">
        <v>0</v>
      </c>
      <c r="X32" s="336">
        <v>0</v>
      </c>
      <c r="Y32" s="336">
        <v>0</v>
      </c>
      <c r="Z32" s="336">
        <v>0</v>
      </c>
      <c r="AA32" s="336">
        <v>0</v>
      </c>
      <c r="AB32" s="335">
        <f t="shared" si="1"/>
        <v>0</v>
      </c>
      <c r="AC32" s="337">
        <v>0</v>
      </c>
    </row>
    <row r="33" spans="1:29" x14ac:dyDescent="0.25">
      <c r="A33" s="88" t="s">
        <v>178</v>
      </c>
      <c r="B33" s="56" t="s">
        <v>177</v>
      </c>
      <c r="C33" s="335">
        <v>0</v>
      </c>
      <c r="D33" s="335">
        <v>0</v>
      </c>
      <c r="E33" s="336">
        <v>0</v>
      </c>
      <c r="F33" s="336">
        <v>0</v>
      </c>
      <c r="G33" s="336">
        <v>0</v>
      </c>
      <c r="H33" s="336">
        <v>0</v>
      </c>
      <c r="I33" s="336">
        <v>0</v>
      </c>
      <c r="J33" s="336">
        <v>0</v>
      </c>
      <c r="K33" s="336">
        <v>0</v>
      </c>
      <c r="L33" s="336">
        <v>0</v>
      </c>
      <c r="M33" s="336">
        <v>0</v>
      </c>
      <c r="N33" s="336">
        <v>0</v>
      </c>
      <c r="O33" s="336">
        <v>0</v>
      </c>
      <c r="P33" s="336">
        <v>0</v>
      </c>
      <c r="Q33" s="336">
        <v>0</v>
      </c>
      <c r="R33" s="336">
        <v>0</v>
      </c>
      <c r="S33" s="336">
        <v>0</v>
      </c>
      <c r="T33" s="336">
        <v>0</v>
      </c>
      <c r="U33" s="336">
        <v>0</v>
      </c>
      <c r="V33" s="336">
        <v>0</v>
      </c>
      <c r="W33" s="336">
        <v>0</v>
      </c>
      <c r="X33" s="336">
        <v>0</v>
      </c>
      <c r="Y33" s="336">
        <v>0</v>
      </c>
      <c r="Z33" s="336">
        <v>0</v>
      </c>
      <c r="AA33" s="336">
        <v>0</v>
      </c>
      <c r="AB33" s="335">
        <f t="shared" si="1"/>
        <v>0</v>
      </c>
      <c r="AC33" s="337">
        <v>0</v>
      </c>
    </row>
    <row r="34" spans="1:29" x14ac:dyDescent="0.25">
      <c r="A34" s="88" t="s">
        <v>176</v>
      </c>
      <c r="B34" s="56" t="s">
        <v>175</v>
      </c>
      <c r="C34" s="335">
        <v>0</v>
      </c>
      <c r="D34" s="335">
        <v>0</v>
      </c>
      <c r="E34" s="336">
        <v>0</v>
      </c>
      <c r="F34" s="336">
        <v>0</v>
      </c>
      <c r="G34" s="336">
        <v>0</v>
      </c>
      <c r="H34" s="336">
        <v>0</v>
      </c>
      <c r="I34" s="336">
        <v>0</v>
      </c>
      <c r="J34" s="336">
        <v>0</v>
      </c>
      <c r="K34" s="336">
        <v>0</v>
      </c>
      <c r="L34" s="336">
        <v>0</v>
      </c>
      <c r="M34" s="336">
        <v>0</v>
      </c>
      <c r="N34" s="336">
        <v>0</v>
      </c>
      <c r="O34" s="336">
        <v>0</v>
      </c>
      <c r="P34" s="336">
        <v>0</v>
      </c>
      <c r="Q34" s="336">
        <v>0</v>
      </c>
      <c r="R34" s="336">
        <v>0</v>
      </c>
      <c r="S34" s="336">
        <v>0</v>
      </c>
      <c r="T34" s="336">
        <v>0</v>
      </c>
      <c r="U34" s="336">
        <v>0</v>
      </c>
      <c r="V34" s="336">
        <v>0</v>
      </c>
      <c r="W34" s="336">
        <v>0</v>
      </c>
      <c r="X34" s="336">
        <v>0</v>
      </c>
      <c r="Y34" s="336">
        <v>0</v>
      </c>
      <c r="Z34" s="336">
        <v>0</v>
      </c>
      <c r="AA34" s="336">
        <v>0</v>
      </c>
      <c r="AB34" s="335">
        <f t="shared" si="1"/>
        <v>0</v>
      </c>
      <c r="AC34" s="337">
        <v>0</v>
      </c>
    </row>
    <row r="35" spans="1:29" ht="31.5" x14ac:dyDescent="0.25">
      <c r="A35" s="88" t="s">
        <v>63</v>
      </c>
      <c r="B35" s="87" t="s">
        <v>174</v>
      </c>
      <c r="C35" s="335">
        <v>0</v>
      </c>
      <c r="D35" s="335">
        <v>0</v>
      </c>
      <c r="E35" s="335">
        <v>0</v>
      </c>
      <c r="F35" s="335">
        <v>0</v>
      </c>
      <c r="G35" s="335">
        <v>0</v>
      </c>
      <c r="H35" s="335">
        <v>0</v>
      </c>
      <c r="I35" s="335">
        <v>0</v>
      </c>
      <c r="J35" s="335">
        <v>0</v>
      </c>
      <c r="K35" s="335">
        <v>0</v>
      </c>
      <c r="L35" s="335">
        <v>0</v>
      </c>
      <c r="M35" s="335">
        <v>0</v>
      </c>
      <c r="N35" s="335">
        <v>0</v>
      </c>
      <c r="O35" s="335">
        <v>0</v>
      </c>
      <c r="P35" s="335">
        <v>0</v>
      </c>
      <c r="Q35" s="335">
        <v>0</v>
      </c>
      <c r="R35" s="335">
        <v>0</v>
      </c>
      <c r="S35" s="335">
        <v>0</v>
      </c>
      <c r="T35" s="335">
        <v>0</v>
      </c>
      <c r="U35" s="335">
        <v>0</v>
      </c>
      <c r="V35" s="335">
        <v>0</v>
      </c>
      <c r="W35" s="335">
        <v>0</v>
      </c>
      <c r="X35" s="335">
        <v>0</v>
      </c>
      <c r="Y35" s="335">
        <v>0</v>
      </c>
      <c r="Z35" s="335">
        <v>0</v>
      </c>
      <c r="AA35" s="335">
        <v>0</v>
      </c>
      <c r="AB35" s="335">
        <f t="shared" si="1"/>
        <v>0</v>
      </c>
      <c r="AC35" s="337">
        <v>0</v>
      </c>
    </row>
    <row r="36" spans="1:29" ht="31.5" x14ac:dyDescent="0.25">
      <c r="A36" s="85" t="s">
        <v>173</v>
      </c>
      <c r="B36" s="84" t="s">
        <v>172</v>
      </c>
      <c r="C36" s="335">
        <v>0</v>
      </c>
      <c r="D36" s="335">
        <v>0</v>
      </c>
      <c r="E36" s="336">
        <v>0</v>
      </c>
      <c r="F36" s="336">
        <v>0</v>
      </c>
      <c r="G36" s="336">
        <v>0</v>
      </c>
      <c r="H36" s="336">
        <v>0</v>
      </c>
      <c r="I36" s="336">
        <v>0</v>
      </c>
      <c r="J36" s="336">
        <v>0</v>
      </c>
      <c r="K36" s="336">
        <v>0</v>
      </c>
      <c r="L36" s="336">
        <v>0</v>
      </c>
      <c r="M36" s="336">
        <v>0</v>
      </c>
      <c r="N36" s="336">
        <v>0</v>
      </c>
      <c r="O36" s="336">
        <v>0</v>
      </c>
      <c r="P36" s="336">
        <v>0</v>
      </c>
      <c r="Q36" s="336">
        <v>0</v>
      </c>
      <c r="R36" s="336">
        <v>0</v>
      </c>
      <c r="S36" s="336">
        <v>0</v>
      </c>
      <c r="T36" s="336">
        <v>0</v>
      </c>
      <c r="U36" s="336">
        <v>0</v>
      </c>
      <c r="V36" s="336">
        <v>0</v>
      </c>
      <c r="W36" s="336">
        <v>0</v>
      </c>
      <c r="X36" s="336">
        <v>0</v>
      </c>
      <c r="Y36" s="336">
        <v>0</v>
      </c>
      <c r="Z36" s="336">
        <v>0</v>
      </c>
      <c r="AA36" s="336">
        <v>0</v>
      </c>
      <c r="AB36" s="335">
        <f t="shared" si="1"/>
        <v>0</v>
      </c>
      <c r="AC36" s="335">
        <v>0</v>
      </c>
    </row>
    <row r="37" spans="1:29" x14ac:dyDescent="0.25">
      <c r="A37" s="85" t="s">
        <v>171</v>
      </c>
      <c r="B37" s="84" t="s">
        <v>161</v>
      </c>
      <c r="C37" s="335">
        <v>0</v>
      </c>
      <c r="D37" s="335">
        <v>0</v>
      </c>
      <c r="E37" s="336">
        <v>0</v>
      </c>
      <c r="F37" s="336">
        <v>0</v>
      </c>
      <c r="G37" s="336">
        <v>0</v>
      </c>
      <c r="H37" s="336">
        <v>0</v>
      </c>
      <c r="I37" s="336">
        <v>0</v>
      </c>
      <c r="J37" s="336">
        <v>0.8</v>
      </c>
      <c r="K37" s="336">
        <v>0</v>
      </c>
      <c r="L37" s="336">
        <v>0</v>
      </c>
      <c r="M37" s="336">
        <v>0</v>
      </c>
      <c r="N37" s="336">
        <v>0</v>
      </c>
      <c r="O37" s="336">
        <v>0</v>
      </c>
      <c r="P37" s="336">
        <v>0</v>
      </c>
      <c r="Q37" s="336">
        <v>0</v>
      </c>
      <c r="R37" s="336">
        <v>0</v>
      </c>
      <c r="S37" s="336">
        <v>0</v>
      </c>
      <c r="T37" s="336">
        <v>0</v>
      </c>
      <c r="U37" s="336">
        <v>0</v>
      </c>
      <c r="V37" s="336">
        <v>0</v>
      </c>
      <c r="W37" s="336">
        <v>0</v>
      </c>
      <c r="X37" s="336">
        <v>0</v>
      </c>
      <c r="Y37" s="336">
        <v>0</v>
      </c>
      <c r="Z37" s="336">
        <v>0</v>
      </c>
      <c r="AA37" s="336">
        <v>0</v>
      </c>
      <c r="AB37" s="335">
        <f t="shared" si="1"/>
        <v>0</v>
      </c>
      <c r="AC37" s="335">
        <v>0</v>
      </c>
    </row>
    <row r="38" spans="1:29" x14ac:dyDescent="0.25">
      <c r="A38" s="85" t="s">
        <v>170</v>
      </c>
      <c r="B38" s="84" t="s">
        <v>159</v>
      </c>
      <c r="C38" s="335">
        <v>0</v>
      </c>
      <c r="D38" s="335">
        <v>0</v>
      </c>
      <c r="E38" s="336">
        <v>0</v>
      </c>
      <c r="F38" s="336">
        <v>0</v>
      </c>
      <c r="G38" s="336">
        <v>0</v>
      </c>
      <c r="H38" s="336">
        <v>0</v>
      </c>
      <c r="I38" s="336">
        <v>0</v>
      </c>
      <c r="J38" s="336">
        <v>0</v>
      </c>
      <c r="K38" s="336">
        <v>0</v>
      </c>
      <c r="L38" s="336">
        <v>0</v>
      </c>
      <c r="M38" s="336">
        <v>0</v>
      </c>
      <c r="N38" s="336">
        <v>0</v>
      </c>
      <c r="O38" s="336">
        <v>0</v>
      </c>
      <c r="P38" s="336">
        <v>0</v>
      </c>
      <c r="Q38" s="336">
        <v>0</v>
      </c>
      <c r="R38" s="336">
        <v>0</v>
      </c>
      <c r="S38" s="336">
        <v>0</v>
      </c>
      <c r="T38" s="336">
        <v>0</v>
      </c>
      <c r="U38" s="336">
        <v>0</v>
      </c>
      <c r="V38" s="336">
        <v>0</v>
      </c>
      <c r="W38" s="336">
        <v>0</v>
      </c>
      <c r="X38" s="336">
        <v>0</v>
      </c>
      <c r="Y38" s="336">
        <v>0</v>
      </c>
      <c r="Z38" s="336">
        <v>0</v>
      </c>
      <c r="AA38" s="336">
        <v>0</v>
      </c>
      <c r="AB38" s="335">
        <f t="shared" si="1"/>
        <v>0</v>
      </c>
      <c r="AC38" s="335">
        <v>0</v>
      </c>
    </row>
    <row r="39" spans="1:29" ht="31.5" x14ac:dyDescent="0.25">
      <c r="A39" s="85" t="s">
        <v>169</v>
      </c>
      <c r="B39" s="56" t="s">
        <v>157</v>
      </c>
      <c r="C39" s="335">
        <v>0</v>
      </c>
      <c r="D39" s="335">
        <v>0</v>
      </c>
      <c r="E39" s="336">
        <v>0</v>
      </c>
      <c r="F39" s="336">
        <v>0</v>
      </c>
      <c r="G39" s="336">
        <v>0</v>
      </c>
      <c r="H39" s="336">
        <v>0</v>
      </c>
      <c r="I39" s="336">
        <v>0</v>
      </c>
      <c r="J39" s="336">
        <v>0</v>
      </c>
      <c r="K39" s="336">
        <v>0</v>
      </c>
      <c r="L39" s="336">
        <v>0</v>
      </c>
      <c r="M39" s="336">
        <v>0</v>
      </c>
      <c r="N39" s="336">
        <v>0</v>
      </c>
      <c r="O39" s="336">
        <v>0</v>
      </c>
      <c r="P39" s="336">
        <v>0</v>
      </c>
      <c r="Q39" s="336">
        <v>0</v>
      </c>
      <c r="R39" s="336">
        <v>0</v>
      </c>
      <c r="S39" s="336">
        <v>0</v>
      </c>
      <c r="T39" s="336">
        <v>0</v>
      </c>
      <c r="U39" s="336">
        <v>0</v>
      </c>
      <c r="V39" s="336">
        <v>0</v>
      </c>
      <c r="W39" s="336">
        <v>0</v>
      </c>
      <c r="X39" s="336">
        <v>0</v>
      </c>
      <c r="Y39" s="336">
        <v>0</v>
      </c>
      <c r="Z39" s="336">
        <v>0</v>
      </c>
      <c r="AA39" s="336">
        <v>0</v>
      </c>
      <c r="AB39" s="335">
        <f t="shared" si="1"/>
        <v>0</v>
      </c>
      <c r="AC39" s="335">
        <v>0</v>
      </c>
    </row>
    <row r="40" spans="1:29" ht="31.5" x14ac:dyDescent="0.25">
      <c r="A40" s="85" t="s">
        <v>168</v>
      </c>
      <c r="B40" s="56" t="s">
        <v>155</v>
      </c>
      <c r="C40" s="335">
        <v>0</v>
      </c>
      <c r="D40" s="335">
        <v>0</v>
      </c>
      <c r="E40" s="336">
        <v>0</v>
      </c>
      <c r="F40" s="336">
        <v>0</v>
      </c>
      <c r="G40" s="336">
        <v>0</v>
      </c>
      <c r="H40" s="336">
        <v>0</v>
      </c>
      <c r="I40" s="336">
        <v>0</v>
      </c>
      <c r="J40" s="336">
        <v>0</v>
      </c>
      <c r="K40" s="336">
        <v>0</v>
      </c>
      <c r="L40" s="336">
        <v>0</v>
      </c>
      <c r="M40" s="336">
        <v>0</v>
      </c>
      <c r="N40" s="336">
        <v>0</v>
      </c>
      <c r="O40" s="336">
        <v>0</v>
      </c>
      <c r="P40" s="336">
        <v>0</v>
      </c>
      <c r="Q40" s="336">
        <v>0</v>
      </c>
      <c r="R40" s="336">
        <v>0</v>
      </c>
      <c r="S40" s="336">
        <v>0</v>
      </c>
      <c r="T40" s="336">
        <v>0</v>
      </c>
      <c r="U40" s="336">
        <v>0</v>
      </c>
      <c r="V40" s="336">
        <v>0</v>
      </c>
      <c r="W40" s="336">
        <v>0</v>
      </c>
      <c r="X40" s="336">
        <v>0</v>
      </c>
      <c r="Y40" s="336">
        <v>0</v>
      </c>
      <c r="Z40" s="336">
        <v>0</v>
      </c>
      <c r="AA40" s="336">
        <v>0</v>
      </c>
      <c r="AB40" s="335">
        <f t="shared" si="1"/>
        <v>0</v>
      </c>
      <c r="AC40" s="335">
        <v>0</v>
      </c>
    </row>
    <row r="41" spans="1:29" x14ac:dyDescent="0.25">
      <c r="A41" s="85" t="s">
        <v>167</v>
      </c>
      <c r="B41" s="56" t="s">
        <v>153</v>
      </c>
      <c r="C41" s="335">
        <v>0</v>
      </c>
      <c r="D41" s="335">
        <v>0</v>
      </c>
      <c r="E41" s="336">
        <v>0</v>
      </c>
      <c r="F41" s="336">
        <v>0</v>
      </c>
      <c r="G41" s="336">
        <v>0</v>
      </c>
      <c r="H41" s="336">
        <v>0</v>
      </c>
      <c r="I41" s="336">
        <v>0</v>
      </c>
      <c r="J41" s="336">
        <v>0.02</v>
      </c>
      <c r="K41" s="336">
        <v>0</v>
      </c>
      <c r="L41" s="336">
        <v>0</v>
      </c>
      <c r="M41" s="336">
        <v>0</v>
      </c>
      <c r="N41" s="336">
        <v>0</v>
      </c>
      <c r="O41" s="336">
        <v>0</v>
      </c>
      <c r="P41" s="336">
        <v>0</v>
      </c>
      <c r="Q41" s="336">
        <v>0</v>
      </c>
      <c r="R41" s="336">
        <v>0</v>
      </c>
      <c r="S41" s="336">
        <v>0</v>
      </c>
      <c r="T41" s="336">
        <v>0</v>
      </c>
      <c r="U41" s="336">
        <v>0</v>
      </c>
      <c r="V41" s="336">
        <v>0</v>
      </c>
      <c r="W41" s="336">
        <v>0</v>
      </c>
      <c r="X41" s="336">
        <v>0</v>
      </c>
      <c r="Y41" s="336">
        <v>0</v>
      </c>
      <c r="Z41" s="336">
        <v>0</v>
      </c>
      <c r="AA41" s="336">
        <v>0</v>
      </c>
      <c r="AB41" s="335">
        <f t="shared" si="1"/>
        <v>0</v>
      </c>
      <c r="AC41" s="335">
        <v>0</v>
      </c>
    </row>
    <row r="42" spans="1:29" ht="18.75" x14ac:dyDescent="0.25">
      <c r="A42" s="85" t="s">
        <v>166</v>
      </c>
      <c r="B42" s="84" t="s">
        <v>151</v>
      </c>
      <c r="C42" s="335">
        <v>0</v>
      </c>
      <c r="D42" s="335">
        <v>0</v>
      </c>
      <c r="E42" s="336">
        <v>0</v>
      </c>
      <c r="F42" s="336">
        <v>0</v>
      </c>
      <c r="G42" s="336">
        <v>0</v>
      </c>
      <c r="H42" s="336">
        <v>0</v>
      </c>
      <c r="I42" s="336">
        <v>0</v>
      </c>
      <c r="J42" s="336">
        <v>0</v>
      </c>
      <c r="K42" s="336">
        <v>0</v>
      </c>
      <c r="L42" s="336">
        <v>0</v>
      </c>
      <c r="M42" s="336">
        <v>0</v>
      </c>
      <c r="N42" s="336">
        <v>0</v>
      </c>
      <c r="O42" s="336">
        <v>0</v>
      </c>
      <c r="P42" s="336">
        <v>0</v>
      </c>
      <c r="Q42" s="336">
        <v>0</v>
      </c>
      <c r="R42" s="336">
        <v>0</v>
      </c>
      <c r="S42" s="336">
        <v>0</v>
      </c>
      <c r="T42" s="336">
        <v>0</v>
      </c>
      <c r="U42" s="336">
        <v>0</v>
      </c>
      <c r="V42" s="336">
        <v>0</v>
      </c>
      <c r="W42" s="336">
        <v>0</v>
      </c>
      <c r="X42" s="336">
        <v>0</v>
      </c>
      <c r="Y42" s="336">
        <v>0</v>
      </c>
      <c r="Z42" s="336">
        <v>0</v>
      </c>
      <c r="AA42" s="336">
        <v>0</v>
      </c>
      <c r="AB42" s="335">
        <f t="shared" si="1"/>
        <v>0</v>
      </c>
      <c r="AC42" s="335">
        <v>0</v>
      </c>
    </row>
    <row r="43" spans="1:29" x14ac:dyDescent="0.25">
      <c r="A43" s="88" t="s">
        <v>62</v>
      </c>
      <c r="B43" s="87" t="s">
        <v>165</v>
      </c>
      <c r="C43" s="335">
        <v>0</v>
      </c>
      <c r="D43" s="335">
        <v>0</v>
      </c>
      <c r="E43" s="335">
        <v>0</v>
      </c>
      <c r="F43" s="335">
        <v>0</v>
      </c>
      <c r="G43" s="335">
        <v>0</v>
      </c>
      <c r="H43" s="335">
        <v>0</v>
      </c>
      <c r="I43" s="335">
        <v>0</v>
      </c>
      <c r="J43" s="335">
        <v>0</v>
      </c>
      <c r="K43" s="335">
        <v>0</v>
      </c>
      <c r="L43" s="335">
        <v>0</v>
      </c>
      <c r="M43" s="335">
        <v>0</v>
      </c>
      <c r="N43" s="335">
        <v>0</v>
      </c>
      <c r="O43" s="335">
        <v>0</v>
      </c>
      <c r="P43" s="335">
        <v>0</v>
      </c>
      <c r="Q43" s="335">
        <v>0</v>
      </c>
      <c r="R43" s="335">
        <v>0</v>
      </c>
      <c r="S43" s="335">
        <v>0</v>
      </c>
      <c r="T43" s="335">
        <v>0</v>
      </c>
      <c r="U43" s="335">
        <v>0</v>
      </c>
      <c r="V43" s="335">
        <v>0</v>
      </c>
      <c r="W43" s="335">
        <v>0</v>
      </c>
      <c r="X43" s="335">
        <v>0</v>
      </c>
      <c r="Y43" s="335">
        <v>0</v>
      </c>
      <c r="Z43" s="335">
        <v>0</v>
      </c>
      <c r="AA43" s="335">
        <v>0</v>
      </c>
      <c r="AB43" s="335">
        <f t="shared" si="1"/>
        <v>0</v>
      </c>
      <c r="AC43" s="337">
        <v>0</v>
      </c>
    </row>
    <row r="44" spans="1:29" x14ac:dyDescent="0.25">
      <c r="A44" s="85" t="s">
        <v>164</v>
      </c>
      <c r="B44" s="56" t="s">
        <v>163</v>
      </c>
      <c r="C44" s="335">
        <v>0</v>
      </c>
      <c r="D44" s="335">
        <v>0</v>
      </c>
      <c r="E44" s="336">
        <v>0</v>
      </c>
      <c r="F44" s="336">
        <v>0</v>
      </c>
      <c r="G44" s="336">
        <v>0</v>
      </c>
      <c r="H44" s="336">
        <v>0</v>
      </c>
      <c r="I44" s="336">
        <v>0</v>
      </c>
      <c r="J44" s="336">
        <v>0</v>
      </c>
      <c r="K44" s="336">
        <v>0</v>
      </c>
      <c r="L44" s="336">
        <v>0</v>
      </c>
      <c r="M44" s="336">
        <v>0</v>
      </c>
      <c r="N44" s="336">
        <v>0</v>
      </c>
      <c r="O44" s="336">
        <v>0</v>
      </c>
      <c r="P44" s="336">
        <v>0</v>
      </c>
      <c r="Q44" s="336">
        <v>0</v>
      </c>
      <c r="R44" s="336">
        <v>0</v>
      </c>
      <c r="S44" s="336">
        <v>0</v>
      </c>
      <c r="T44" s="336">
        <v>0</v>
      </c>
      <c r="U44" s="336">
        <v>0</v>
      </c>
      <c r="V44" s="336">
        <v>0</v>
      </c>
      <c r="W44" s="336">
        <v>0</v>
      </c>
      <c r="X44" s="336">
        <v>0</v>
      </c>
      <c r="Y44" s="336">
        <v>0</v>
      </c>
      <c r="Z44" s="336">
        <v>0</v>
      </c>
      <c r="AA44" s="336">
        <v>0</v>
      </c>
      <c r="AB44" s="335">
        <f t="shared" si="1"/>
        <v>0</v>
      </c>
      <c r="AC44" s="335">
        <v>0</v>
      </c>
    </row>
    <row r="45" spans="1:29" x14ac:dyDescent="0.25">
      <c r="A45" s="85" t="s">
        <v>162</v>
      </c>
      <c r="B45" s="56" t="s">
        <v>161</v>
      </c>
      <c r="C45" s="335">
        <v>0</v>
      </c>
      <c r="D45" s="335">
        <v>0</v>
      </c>
      <c r="E45" s="336">
        <v>0</v>
      </c>
      <c r="F45" s="336">
        <v>0</v>
      </c>
      <c r="G45" s="336">
        <v>0</v>
      </c>
      <c r="H45" s="336">
        <v>0</v>
      </c>
      <c r="I45" s="336">
        <v>0</v>
      </c>
      <c r="J45" s="336">
        <v>0.8</v>
      </c>
      <c r="K45" s="336">
        <v>0</v>
      </c>
      <c r="L45" s="336">
        <v>0</v>
      </c>
      <c r="M45" s="336">
        <v>0</v>
      </c>
      <c r="N45" s="336">
        <v>0</v>
      </c>
      <c r="O45" s="336">
        <v>0</v>
      </c>
      <c r="P45" s="336">
        <v>0</v>
      </c>
      <c r="Q45" s="336">
        <v>0</v>
      </c>
      <c r="R45" s="336">
        <v>0</v>
      </c>
      <c r="S45" s="336">
        <v>0</v>
      </c>
      <c r="T45" s="336">
        <v>0</v>
      </c>
      <c r="U45" s="336">
        <v>0</v>
      </c>
      <c r="V45" s="336">
        <v>0</v>
      </c>
      <c r="W45" s="336">
        <v>0</v>
      </c>
      <c r="X45" s="336">
        <v>0</v>
      </c>
      <c r="Y45" s="336">
        <v>0</v>
      </c>
      <c r="Z45" s="336">
        <v>0</v>
      </c>
      <c r="AA45" s="336">
        <v>0</v>
      </c>
      <c r="AB45" s="335">
        <f t="shared" si="1"/>
        <v>0</v>
      </c>
      <c r="AC45" s="335">
        <v>0</v>
      </c>
    </row>
    <row r="46" spans="1:29" x14ac:dyDescent="0.25">
      <c r="A46" s="85" t="s">
        <v>160</v>
      </c>
      <c r="B46" s="56" t="s">
        <v>159</v>
      </c>
      <c r="C46" s="335">
        <v>0</v>
      </c>
      <c r="D46" s="335">
        <v>0</v>
      </c>
      <c r="E46" s="336">
        <v>0</v>
      </c>
      <c r="F46" s="336">
        <v>0</v>
      </c>
      <c r="G46" s="336">
        <v>0</v>
      </c>
      <c r="H46" s="336">
        <v>0</v>
      </c>
      <c r="I46" s="336">
        <v>0</v>
      </c>
      <c r="J46" s="336">
        <v>0</v>
      </c>
      <c r="K46" s="336">
        <v>0</v>
      </c>
      <c r="L46" s="336">
        <v>0</v>
      </c>
      <c r="M46" s="336">
        <v>0</v>
      </c>
      <c r="N46" s="336">
        <v>0</v>
      </c>
      <c r="O46" s="336">
        <v>0</v>
      </c>
      <c r="P46" s="336">
        <v>0</v>
      </c>
      <c r="Q46" s="336">
        <v>0</v>
      </c>
      <c r="R46" s="336">
        <v>0</v>
      </c>
      <c r="S46" s="336">
        <v>0</v>
      </c>
      <c r="T46" s="336">
        <v>0</v>
      </c>
      <c r="U46" s="336">
        <v>0</v>
      </c>
      <c r="V46" s="336">
        <v>0</v>
      </c>
      <c r="W46" s="336">
        <v>0</v>
      </c>
      <c r="X46" s="336">
        <v>0</v>
      </c>
      <c r="Y46" s="336">
        <v>0</v>
      </c>
      <c r="Z46" s="336">
        <v>0</v>
      </c>
      <c r="AA46" s="336">
        <v>0</v>
      </c>
      <c r="AB46" s="335">
        <f t="shared" si="1"/>
        <v>0</v>
      </c>
      <c r="AC46" s="335">
        <v>0</v>
      </c>
    </row>
    <row r="47" spans="1:29" ht="31.5" x14ac:dyDescent="0.25">
      <c r="A47" s="85" t="s">
        <v>158</v>
      </c>
      <c r="B47" s="56" t="s">
        <v>157</v>
      </c>
      <c r="C47" s="335">
        <v>0</v>
      </c>
      <c r="D47" s="335">
        <v>0</v>
      </c>
      <c r="E47" s="336">
        <v>0</v>
      </c>
      <c r="F47" s="336">
        <v>0</v>
      </c>
      <c r="G47" s="336">
        <v>0</v>
      </c>
      <c r="H47" s="336">
        <v>0</v>
      </c>
      <c r="I47" s="336">
        <v>0</v>
      </c>
      <c r="J47" s="336">
        <v>0</v>
      </c>
      <c r="K47" s="336">
        <v>0</v>
      </c>
      <c r="L47" s="336">
        <v>0</v>
      </c>
      <c r="M47" s="336">
        <v>0</v>
      </c>
      <c r="N47" s="336">
        <v>0</v>
      </c>
      <c r="O47" s="336">
        <v>0</v>
      </c>
      <c r="P47" s="336">
        <v>0</v>
      </c>
      <c r="Q47" s="336">
        <v>0</v>
      </c>
      <c r="R47" s="336">
        <v>0</v>
      </c>
      <c r="S47" s="336">
        <v>0</v>
      </c>
      <c r="T47" s="336">
        <v>0</v>
      </c>
      <c r="U47" s="336">
        <v>0</v>
      </c>
      <c r="V47" s="336">
        <v>0</v>
      </c>
      <c r="W47" s="336">
        <v>0</v>
      </c>
      <c r="X47" s="336">
        <v>0</v>
      </c>
      <c r="Y47" s="336">
        <v>0</v>
      </c>
      <c r="Z47" s="336">
        <v>0</v>
      </c>
      <c r="AA47" s="336">
        <v>0</v>
      </c>
      <c r="AB47" s="335">
        <f t="shared" si="1"/>
        <v>0</v>
      </c>
      <c r="AC47" s="335">
        <v>0</v>
      </c>
    </row>
    <row r="48" spans="1:29" ht="31.5" x14ac:dyDescent="0.25">
      <c r="A48" s="85" t="s">
        <v>156</v>
      </c>
      <c r="B48" s="56" t="s">
        <v>155</v>
      </c>
      <c r="C48" s="335">
        <v>0</v>
      </c>
      <c r="D48" s="335">
        <v>0</v>
      </c>
      <c r="E48" s="336">
        <v>0</v>
      </c>
      <c r="F48" s="336">
        <v>0</v>
      </c>
      <c r="G48" s="336">
        <v>0</v>
      </c>
      <c r="H48" s="336">
        <v>0</v>
      </c>
      <c r="I48" s="336">
        <v>0</v>
      </c>
      <c r="J48" s="336">
        <v>0</v>
      </c>
      <c r="K48" s="336">
        <v>0</v>
      </c>
      <c r="L48" s="336">
        <v>0</v>
      </c>
      <c r="M48" s="336">
        <v>0</v>
      </c>
      <c r="N48" s="336">
        <v>0</v>
      </c>
      <c r="O48" s="336">
        <v>0</v>
      </c>
      <c r="P48" s="336">
        <v>0</v>
      </c>
      <c r="Q48" s="336">
        <v>0</v>
      </c>
      <c r="R48" s="336">
        <v>0</v>
      </c>
      <c r="S48" s="336">
        <v>0</v>
      </c>
      <c r="T48" s="336">
        <v>0</v>
      </c>
      <c r="U48" s="336">
        <v>0</v>
      </c>
      <c r="V48" s="336">
        <v>0</v>
      </c>
      <c r="W48" s="336">
        <v>0</v>
      </c>
      <c r="X48" s="336">
        <v>0</v>
      </c>
      <c r="Y48" s="336">
        <v>0</v>
      </c>
      <c r="Z48" s="336">
        <v>0</v>
      </c>
      <c r="AA48" s="336">
        <v>0</v>
      </c>
      <c r="AB48" s="335">
        <f t="shared" si="1"/>
        <v>0</v>
      </c>
      <c r="AC48" s="335">
        <v>0</v>
      </c>
    </row>
    <row r="49" spans="1:29" x14ac:dyDescent="0.25">
      <c r="A49" s="85" t="s">
        <v>154</v>
      </c>
      <c r="B49" s="56" t="s">
        <v>153</v>
      </c>
      <c r="C49" s="335">
        <v>0</v>
      </c>
      <c r="D49" s="335">
        <v>0</v>
      </c>
      <c r="E49" s="336">
        <v>0</v>
      </c>
      <c r="F49" s="336">
        <v>0</v>
      </c>
      <c r="G49" s="336">
        <v>0</v>
      </c>
      <c r="H49" s="336">
        <v>0</v>
      </c>
      <c r="I49" s="336">
        <v>0</v>
      </c>
      <c r="J49" s="336">
        <v>0.02</v>
      </c>
      <c r="K49" s="336">
        <v>0</v>
      </c>
      <c r="L49" s="336">
        <v>0</v>
      </c>
      <c r="M49" s="336">
        <v>0</v>
      </c>
      <c r="N49" s="336">
        <v>0</v>
      </c>
      <c r="O49" s="336">
        <v>0</v>
      </c>
      <c r="P49" s="336">
        <v>0</v>
      </c>
      <c r="Q49" s="336">
        <v>0</v>
      </c>
      <c r="R49" s="336">
        <v>0</v>
      </c>
      <c r="S49" s="336">
        <v>0</v>
      </c>
      <c r="T49" s="336">
        <v>0</v>
      </c>
      <c r="U49" s="336">
        <v>0</v>
      </c>
      <c r="V49" s="336">
        <v>0</v>
      </c>
      <c r="W49" s="336">
        <v>0</v>
      </c>
      <c r="X49" s="336">
        <v>0</v>
      </c>
      <c r="Y49" s="336">
        <v>0</v>
      </c>
      <c r="Z49" s="336">
        <v>0</v>
      </c>
      <c r="AA49" s="336">
        <v>0</v>
      </c>
      <c r="AB49" s="335">
        <f t="shared" si="1"/>
        <v>0</v>
      </c>
      <c r="AC49" s="335">
        <v>0</v>
      </c>
    </row>
    <row r="50" spans="1:29" ht="18.75" x14ac:dyDescent="0.25">
      <c r="A50" s="85" t="s">
        <v>152</v>
      </c>
      <c r="B50" s="84" t="s">
        <v>151</v>
      </c>
      <c r="C50" s="335">
        <v>0</v>
      </c>
      <c r="D50" s="335">
        <v>0</v>
      </c>
      <c r="E50" s="336">
        <v>0</v>
      </c>
      <c r="F50" s="336">
        <v>0</v>
      </c>
      <c r="G50" s="336">
        <v>0</v>
      </c>
      <c r="H50" s="336">
        <v>0</v>
      </c>
      <c r="I50" s="336">
        <v>0</v>
      </c>
      <c r="J50" s="336">
        <v>0</v>
      </c>
      <c r="K50" s="336">
        <v>0</v>
      </c>
      <c r="L50" s="336">
        <v>0</v>
      </c>
      <c r="M50" s="336">
        <v>0</v>
      </c>
      <c r="N50" s="336">
        <v>0</v>
      </c>
      <c r="O50" s="336">
        <v>0</v>
      </c>
      <c r="P50" s="336">
        <v>0</v>
      </c>
      <c r="Q50" s="336">
        <v>0</v>
      </c>
      <c r="R50" s="336">
        <v>0</v>
      </c>
      <c r="S50" s="336">
        <v>0</v>
      </c>
      <c r="T50" s="336">
        <v>0</v>
      </c>
      <c r="U50" s="336">
        <v>0</v>
      </c>
      <c r="V50" s="336">
        <v>0</v>
      </c>
      <c r="W50" s="336">
        <v>0</v>
      </c>
      <c r="X50" s="336">
        <v>0</v>
      </c>
      <c r="Y50" s="336">
        <v>0</v>
      </c>
      <c r="Z50" s="336">
        <v>0</v>
      </c>
      <c r="AA50" s="336">
        <v>0</v>
      </c>
      <c r="AB50" s="335">
        <f t="shared" si="1"/>
        <v>0</v>
      </c>
      <c r="AC50" s="335">
        <v>0</v>
      </c>
    </row>
    <row r="51" spans="1:29" ht="35.25" customHeight="1" x14ac:dyDescent="0.25">
      <c r="A51" s="88" t="s">
        <v>60</v>
      </c>
      <c r="B51" s="87" t="s">
        <v>150</v>
      </c>
      <c r="C51" s="335">
        <v>0</v>
      </c>
      <c r="D51" s="335">
        <v>0</v>
      </c>
      <c r="E51" s="335">
        <v>0</v>
      </c>
      <c r="F51" s="335">
        <v>0</v>
      </c>
      <c r="G51" s="335">
        <v>0</v>
      </c>
      <c r="H51" s="335">
        <v>0</v>
      </c>
      <c r="I51" s="335">
        <v>0</v>
      </c>
      <c r="J51" s="335">
        <v>0</v>
      </c>
      <c r="K51" s="335">
        <v>0</v>
      </c>
      <c r="L51" s="335">
        <v>0</v>
      </c>
      <c r="M51" s="335">
        <v>0</v>
      </c>
      <c r="N51" s="335">
        <v>0</v>
      </c>
      <c r="O51" s="335">
        <v>0</v>
      </c>
      <c r="P51" s="335">
        <v>0</v>
      </c>
      <c r="Q51" s="335">
        <v>0</v>
      </c>
      <c r="R51" s="335">
        <v>0</v>
      </c>
      <c r="S51" s="335">
        <v>0</v>
      </c>
      <c r="T51" s="335">
        <v>0</v>
      </c>
      <c r="U51" s="335">
        <v>0</v>
      </c>
      <c r="V51" s="335">
        <v>0</v>
      </c>
      <c r="W51" s="335">
        <v>0</v>
      </c>
      <c r="X51" s="335">
        <v>0</v>
      </c>
      <c r="Y51" s="335">
        <v>0</v>
      </c>
      <c r="Z51" s="335">
        <v>0</v>
      </c>
      <c r="AA51" s="335">
        <v>0</v>
      </c>
      <c r="AB51" s="335">
        <f t="shared" si="1"/>
        <v>0</v>
      </c>
      <c r="AC51" s="337">
        <v>0</v>
      </c>
    </row>
    <row r="52" spans="1:29" x14ac:dyDescent="0.25">
      <c r="A52" s="85" t="s">
        <v>149</v>
      </c>
      <c r="B52" s="56" t="s">
        <v>148</v>
      </c>
      <c r="C52" s="336">
        <v>0</v>
      </c>
      <c r="D52" s="335">
        <v>0</v>
      </c>
      <c r="E52" s="336">
        <v>0</v>
      </c>
      <c r="F52" s="336">
        <v>0</v>
      </c>
      <c r="G52" s="336">
        <v>0</v>
      </c>
      <c r="H52" s="336">
        <v>0</v>
      </c>
      <c r="I52" s="336">
        <v>0</v>
      </c>
      <c r="J52" s="336">
        <v>1.3948499999999999</v>
      </c>
      <c r="K52" s="336">
        <v>0</v>
      </c>
      <c r="L52" s="336">
        <v>0</v>
      </c>
      <c r="M52" s="336">
        <v>0</v>
      </c>
      <c r="N52" s="335">
        <v>0</v>
      </c>
      <c r="O52" s="336">
        <v>0</v>
      </c>
      <c r="P52" s="336">
        <v>0</v>
      </c>
      <c r="Q52" s="336">
        <v>0</v>
      </c>
      <c r="R52" s="336">
        <v>0</v>
      </c>
      <c r="S52" s="336">
        <v>0</v>
      </c>
      <c r="T52" s="336">
        <v>0</v>
      </c>
      <c r="U52" s="336">
        <v>0</v>
      </c>
      <c r="V52" s="336">
        <v>0</v>
      </c>
      <c r="W52" s="336">
        <v>0</v>
      </c>
      <c r="X52" s="336">
        <v>0</v>
      </c>
      <c r="Y52" s="336">
        <v>0</v>
      </c>
      <c r="Z52" s="336">
        <v>0</v>
      </c>
      <c r="AA52" s="336">
        <v>0</v>
      </c>
      <c r="AB52" s="335">
        <f t="shared" si="1"/>
        <v>0</v>
      </c>
      <c r="AC52" s="335">
        <v>0</v>
      </c>
    </row>
    <row r="53" spans="1:29" x14ac:dyDescent="0.25">
      <c r="A53" s="85" t="s">
        <v>147</v>
      </c>
      <c r="B53" s="56" t="s">
        <v>141</v>
      </c>
      <c r="C53" s="335">
        <v>0</v>
      </c>
      <c r="D53" s="335">
        <v>0</v>
      </c>
      <c r="E53" s="336">
        <v>0</v>
      </c>
      <c r="F53" s="336">
        <v>0</v>
      </c>
      <c r="G53" s="336">
        <v>0</v>
      </c>
      <c r="H53" s="336">
        <v>0</v>
      </c>
      <c r="I53" s="336">
        <v>0</v>
      </c>
      <c r="J53" s="336">
        <v>0.8</v>
      </c>
      <c r="K53" s="336">
        <v>0</v>
      </c>
      <c r="L53" s="336">
        <v>0</v>
      </c>
      <c r="M53" s="336">
        <v>0</v>
      </c>
      <c r="N53" s="336">
        <v>0</v>
      </c>
      <c r="O53" s="336">
        <v>0</v>
      </c>
      <c r="P53" s="336">
        <v>0</v>
      </c>
      <c r="Q53" s="336">
        <v>0</v>
      </c>
      <c r="R53" s="336">
        <v>0</v>
      </c>
      <c r="S53" s="336">
        <v>0</v>
      </c>
      <c r="T53" s="336">
        <v>0</v>
      </c>
      <c r="U53" s="336">
        <v>0</v>
      </c>
      <c r="V53" s="336">
        <v>0</v>
      </c>
      <c r="W53" s="336">
        <v>0</v>
      </c>
      <c r="X53" s="336">
        <v>0</v>
      </c>
      <c r="Y53" s="336">
        <v>0</v>
      </c>
      <c r="Z53" s="336">
        <v>0</v>
      </c>
      <c r="AA53" s="336">
        <v>0</v>
      </c>
      <c r="AB53" s="335">
        <f t="shared" si="1"/>
        <v>0</v>
      </c>
      <c r="AC53" s="335">
        <v>0</v>
      </c>
    </row>
    <row r="54" spans="1:29" x14ac:dyDescent="0.25">
      <c r="A54" s="85" t="s">
        <v>146</v>
      </c>
      <c r="B54" s="84" t="s">
        <v>140</v>
      </c>
      <c r="C54" s="335">
        <v>0</v>
      </c>
      <c r="D54" s="335">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5">
        <f t="shared" si="1"/>
        <v>0</v>
      </c>
      <c r="AC54" s="335">
        <v>0</v>
      </c>
    </row>
    <row r="55" spans="1:29" x14ac:dyDescent="0.25">
      <c r="A55" s="85" t="s">
        <v>145</v>
      </c>
      <c r="B55" s="84" t="s">
        <v>139</v>
      </c>
      <c r="C55" s="335">
        <v>0</v>
      </c>
      <c r="D55" s="335">
        <v>0</v>
      </c>
      <c r="E55" s="336">
        <v>0</v>
      </c>
      <c r="F55" s="336">
        <v>0</v>
      </c>
      <c r="G55" s="336">
        <v>0</v>
      </c>
      <c r="H55" s="336">
        <v>0</v>
      </c>
      <c r="I55" s="336">
        <v>0</v>
      </c>
      <c r="J55" s="336">
        <v>0</v>
      </c>
      <c r="K55" s="336">
        <v>0</v>
      </c>
      <c r="L55" s="336">
        <v>0</v>
      </c>
      <c r="M55" s="336">
        <v>0</v>
      </c>
      <c r="N55" s="336">
        <v>0</v>
      </c>
      <c r="O55" s="336">
        <v>0</v>
      </c>
      <c r="P55" s="336">
        <v>0</v>
      </c>
      <c r="Q55" s="336">
        <v>0</v>
      </c>
      <c r="R55" s="336">
        <v>0</v>
      </c>
      <c r="S55" s="336">
        <v>0</v>
      </c>
      <c r="T55" s="336">
        <v>0</v>
      </c>
      <c r="U55" s="336">
        <v>0</v>
      </c>
      <c r="V55" s="336">
        <v>0</v>
      </c>
      <c r="W55" s="336">
        <v>0</v>
      </c>
      <c r="X55" s="336">
        <v>0</v>
      </c>
      <c r="Y55" s="336">
        <v>0</v>
      </c>
      <c r="Z55" s="336">
        <v>0</v>
      </c>
      <c r="AA55" s="336">
        <v>0</v>
      </c>
      <c r="AB55" s="335">
        <f t="shared" si="1"/>
        <v>0</v>
      </c>
      <c r="AC55" s="335">
        <v>0</v>
      </c>
    </row>
    <row r="56" spans="1:29" x14ac:dyDescent="0.25">
      <c r="A56" s="85" t="s">
        <v>144</v>
      </c>
      <c r="B56" s="84" t="s">
        <v>138</v>
      </c>
      <c r="C56" s="335">
        <v>0</v>
      </c>
      <c r="D56" s="335">
        <v>0</v>
      </c>
      <c r="E56" s="336">
        <v>0</v>
      </c>
      <c r="F56" s="336">
        <v>0</v>
      </c>
      <c r="G56" s="336">
        <v>0</v>
      </c>
      <c r="H56" s="336">
        <v>0</v>
      </c>
      <c r="I56" s="336">
        <v>0</v>
      </c>
      <c r="J56" s="336">
        <v>0.02</v>
      </c>
      <c r="K56" s="336">
        <v>0</v>
      </c>
      <c r="L56" s="336">
        <v>0</v>
      </c>
      <c r="M56" s="336">
        <v>0</v>
      </c>
      <c r="N56" s="336">
        <v>0</v>
      </c>
      <c r="O56" s="336">
        <v>0</v>
      </c>
      <c r="P56" s="336">
        <v>0</v>
      </c>
      <c r="Q56" s="336">
        <v>0</v>
      </c>
      <c r="R56" s="336">
        <v>0</v>
      </c>
      <c r="S56" s="336">
        <v>0</v>
      </c>
      <c r="T56" s="336">
        <v>0</v>
      </c>
      <c r="U56" s="336">
        <v>0</v>
      </c>
      <c r="V56" s="336">
        <v>0</v>
      </c>
      <c r="W56" s="336">
        <v>0</v>
      </c>
      <c r="X56" s="336">
        <v>0</v>
      </c>
      <c r="Y56" s="336">
        <v>0</v>
      </c>
      <c r="Z56" s="336">
        <v>0</v>
      </c>
      <c r="AA56" s="336">
        <v>0</v>
      </c>
      <c r="AB56" s="335">
        <f t="shared" si="1"/>
        <v>0</v>
      </c>
      <c r="AC56" s="335">
        <v>0</v>
      </c>
    </row>
    <row r="57" spans="1:29" ht="18.75" x14ac:dyDescent="0.25">
      <c r="A57" s="85" t="s">
        <v>143</v>
      </c>
      <c r="B57" s="84" t="s">
        <v>137</v>
      </c>
      <c r="C57" s="335">
        <v>0</v>
      </c>
      <c r="D57" s="335">
        <v>0</v>
      </c>
      <c r="E57" s="336">
        <v>0</v>
      </c>
      <c r="F57" s="336">
        <v>0</v>
      </c>
      <c r="G57" s="336">
        <v>0</v>
      </c>
      <c r="H57" s="336">
        <v>0</v>
      </c>
      <c r="I57" s="336">
        <v>0</v>
      </c>
      <c r="J57" s="336">
        <v>0</v>
      </c>
      <c r="K57" s="336">
        <v>0</v>
      </c>
      <c r="L57" s="336">
        <v>0</v>
      </c>
      <c r="M57" s="336">
        <v>0</v>
      </c>
      <c r="N57" s="336">
        <v>0</v>
      </c>
      <c r="O57" s="336">
        <v>0</v>
      </c>
      <c r="P57" s="336">
        <v>0</v>
      </c>
      <c r="Q57" s="336">
        <v>0</v>
      </c>
      <c r="R57" s="336">
        <v>0</v>
      </c>
      <c r="S57" s="336">
        <v>0</v>
      </c>
      <c r="T57" s="336">
        <v>0</v>
      </c>
      <c r="U57" s="336">
        <v>0</v>
      </c>
      <c r="V57" s="336">
        <v>0</v>
      </c>
      <c r="W57" s="336">
        <v>0</v>
      </c>
      <c r="X57" s="336">
        <v>0</v>
      </c>
      <c r="Y57" s="336">
        <v>0</v>
      </c>
      <c r="Z57" s="336">
        <v>0</v>
      </c>
      <c r="AA57" s="336">
        <v>0</v>
      </c>
      <c r="AB57" s="335">
        <f t="shared" si="1"/>
        <v>0</v>
      </c>
      <c r="AC57" s="335">
        <v>0</v>
      </c>
    </row>
    <row r="58" spans="1:29" ht="36.75" customHeight="1" x14ac:dyDescent="0.25">
      <c r="A58" s="88" t="s">
        <v>59</v>
      </c>
      <c r="B58" s="109" t="s">
        <v>243</v>
      </c>
      <c r="C58" s="335">
        <v>0</v>
      </c>
      <c r="D58" s="335">
        <v>0</v>
      </c>
      <c r="E58" s="335">
        <v>0</v>
      </c>
      <c r="F58" s="335">
        <v>0</v>
      </c>
      <c r="G58" s="335">
        <v>0</v>
      </c>
      <c r="H58" s="335">
        <v>0</v>
      </c>
      <c r="I58" s="335">
        <v>0</v>
      </c>
      <c r="J58" s="335">
        <v>0</v>
      </c>
      <c r="K58" s="335">
        <v>0</v>
      </c>
      <c r="L58" s="335">
        <v>0</v>
      </c>
      <c r="M58" s="335">
        <v>0</v>
      </c>
      <c r="N58" s="335">
        <v>0</v>
      </c>
      <c r="O58" s="335">
        <v>0</v>
      </c>
      <c r="P58" s="335">
        <v>0</v>
      </c>
      <c r="Q58" s="335">
        <v>0</v>
      </c>
      <c r="R58" s="335">
        <v>0</v>
      </c>
      <c r="S58" s="335">
        <v>0</v>
      </c>
      <c r="T58" s="335">
        <v>0</v>
      </c>
      <c r="U58" s="335">
        <v>0</v>
      </c>
      <c r="V58" s="335">
        <v>0</v>
      </c>
      <c r="W58" s="335">
        <v>0</v>
      </c>
      <c r="X58" s="335">
        <v>0</v>
      </c>
      <c r="Y58" s="335">
        <v>0</v>
      </c>
      <c r="Z58" s="335">
        <v>0</v>
      </c>
      <c r="AA58" s="335">
        <v>0</v>
      </c>
      <c r="AB58" s="335">
        <f t="shared" si="1"/>
        <v>0</v>
      </c>
      <c r="AC58" s="337">
        <v>0</v>
      </c>
    </row>
    <row r="59" spans="1:29" x14ac:dyDescent="0.25">
      <c r="A59" s="88" t="s">
        <v>57</v>
      </c>
      <c r="B59" s="87" t="s">
        <v>142</v>
      </c>
      <c r="C59" s="335">
        <v>0</v>
      </c>
      <c r="D59" s="335">
        <v>0</v>
      </c>
      <c r="E59" s="335">
        <v>0</v>
      </c>
      <c r="F59" s="335">
        <v>0</v>
      </c>
      <c r="G59" s="335">
        <v>0</v>
      </c>
      <c r="H59" s="335">
        <v>0</v>
      </c>
      <c r="I59" s="335">
        <v>0</v>
      </c>
      <c r="J59" s="335">
        <v>0</v>
      </c>
      <c r="K59" s="335">
        <v>0</v>
      </c>
      <c r="L59" s="335">
        <v>0</v>
      </c>
      <c r="M59" s="335">
        <v>0</v>
      </c>
      <c r="N59" s="335">
        <v>0</v>
      </c>
      <c r="O59" s="335">
        <v>0</v>
      </c>
      <c r="P59" s="335">
        <v>0</v>
      </c>
      <c r="Q59" s="335">
        <v>0</v>
      </c>
      <c r="R59" s="335">
        <v>0</v>
      </c>
      <c r="S59" s="335">
        <v>0</v>
      </c>
      <c r="T59" s="335">
        <v>0</v>
      </c>
      <c r="U59" s="335">
        <v>0</v>
      </c>
      <c r="V59" s="335">
        <v>0</v>
      </c>
      <c r="W59" s="335">
        <v>0</v>
      </c>
      <c r="X59" s="335">
        <v>0</v>
      </c>
      <c r="Y59" s="335">
        <v>0</v>
      </c>
      <c r="Z59" s="335">
        <v>0</v>
      </c>
      <c r="AA59" s="335">
        <v>0</v>
      </c>
      <c r="AB59" s="335">
        <f t="shared" si="1"/>
        <v>0</v>
      </c>
      <c r="AC59" s="337">
        <v>0</v>
      </c>
    </row>
    <row r="60" spans="1:29" x14ac:dyDescent="0.25">
      <c r="A60" s="85" t="s">
        <v>237</v>
      </c>
      <c r="B60" s="86" t="s">
        <v>163</v>
      </c>
      <c r="C60" s="335">
        <v>0</v>
      </c>
      <c r="D60" s="335">
        <v>0</v>
      </c>
      <c r="E60" s="336">
        <v>0</v>
      </c>
      <c r="F60" s="336">
        <v>0</v>
      </c>
      <c r="G60" s="336">
        <v>0</v>
      </c>
      <c r="H60" s="336">
        <v>0</v>
      </c>
      <c r="I60" s="336">
        <v>0</v>
      </c>
      <c r="J60" s="336">
        <v>0</v>
      </c>
      <c r="K60" s="336">
        <v>0</v>
      </c>
      <c r="L60" s="336">
        <v>0</v>
      </c>
      <c r="M60" s="336">
        <v>0</v>
      </c>
      <c r="N60" s="336">
        <v>0</v>
      </c>
      <c r="O60" s="336">
        <v>0</v>
      </c>
      <c r="P60" s="336">
        <v>0</v>
      </c>
      <c r="Q60" s="336">
        <v>0</v>
      </c>
      <c r="R60" s="336">
        <v>0</v>
      </c>
      <c r="S60" s="336">
        <v>0</v>
      </c>
      <c r="T60" s="336">
        <v>0</v>
      </c>
      <c r="U60" s="336">
        <v>0</v>
      </c>
      <c r="V60" s="336">
        <v>0</v>
      </c>
      <c r="W60" s="336">
        <v>0</v>
      </c>
      <c r="X60" s="336">
        <v>0</v>
      </c>
      <c r="Y60" s="336">
        <v>0</v>
      </c>
      <c r="Z60" s="336">
        <v>0</v>
      </c>
      <c r="AA60" s="336">
        <v>0</v>
      </c>
      <c r="AB60" s="335">
        <f t="shared" si="1"/>
        <v>0</v>
      </c>
      <c r="AC60" s="335">
        <v>0</v>
      </c>
    </row>
    <row r="61" spans="1:29" x14ac:dyDescent="0.25">
      <c r="A61" s="85" t="s">
        <v>238</v>
      </c>
      <c r="B61" s="86" t="s">
        <v>161</v>
      </c>
      <c r="C61" s="335">
        <v>0</v>
      </c>
      <c r="D61" s="335">
        <v>0</v>
      </c>
      <c r="E61" s="336">
        <v>0</v>
      </c>
      <c r="F61" s="336">
        <v>0</v>
      </c>
      <c r="G61" s="336">
        <v>0</v>
      </c>
      <c r="H61" s="336">
        <v>0</v>
      </c>
      <c r="I61" s="336">
        <v>0</v>
      </c>
      <c r="J61" s="336">
        <v>0</v>
      </c>
      <c r="K61" s="336">
        <v>0</v>
      </c>
      <c r="L61" s="336">
        <v>0</v>
      </c>
      <c r="M61" s="336">
        <v>0</v>
      </c>
      <c r="N61" s="336">
        <v>0</v>
      </c>
      <c r="O61" s="336">
        <v>0</v>
      </c>
      <c r="P61" s="336">
        <v>0</v>
      </c>
      <c r="Q61" s="336">
        <v>0</v>
      </c>
      <c r="R61" s="336">
        <v>0</v>
      </c>
      <c r="S61" s="336">
        <v>0</v>
      </c>
      <c r="T61" s="336">
        <v>0</v>
      </c>
      <c r="U61" s="336">
        <v>0</v>
      </c>
      <c r="V61" s="336">
        <v>0</v>
      </c>
      <c r="W61" s="336">
        <v>0</v>
      </c>
      <c r="X61" s="336">
        <v>0</v>
      </c>
      <c r="Y61" s="336">
        <v>0</v>
      </c>
      <c r="Z61" s="336">
        <v>0</v>
      </c>
      <c r="AA61" s="336">
        <v>0</v>
      </c>
      <c r="AB61" s="335">
        <f t="shared" si="1"/>
        <v>0</v>
      </c>
      <c r="AC61" s="335">
        <v>0</v>
      </c>
    </row>
    <row r="62" spans="1:29" x14ac:dyDescent="0.25">
      <c r="A62" s="85" t="s">
        <v>239</v>
      </c>
      <c r="B62" s="86" t="s">
        <v>159</v>
      </c>
      <c r="C62" s="335">
        <v>0</v>
      </c>
      <c r="D62" s="335">
        <v>0</v>
      </c>
      <c r="E62" s="336">
        <v>0</v>
      </c>
      <c r="F62" s="336">
        <v>0</v>
      </c>
      <c r="G62" s="336">
        <v>0</v>
      </c>
      <c r="H62" s="336">
        <v>0</v>
      </c>
      <c r="I62" s="336">
        <v>0</v>
      </c>
      <c r="J62" s="336">
        <v>0</v>
      </c>
      <c r="K62" s="336">
        <v>0</v>
      </c>
      <c r="L62" s="336">
        <v>0</v>
      </c>
      <c r="M62" s="336">
        <v>0</v>
      </c>
      <c r="N62" s="336">
        <v>0</v>
      </c>
      <c r="O62" s="336">
        <v>0</v>
      </c>
      <c r="P62" s="336">
        <v>0</v>
      </c>
      <c r="Q62" s="336">
        <v>0</v>
      </c>
      <c r="R62" s="336">
        <v>0</v>
      </c>
      <c r="S62" s="336">
        <v>0</v>
      </c>
      <c r="T62" s="336">
        <v>0</v>
      </c>
      <c r="U62" s="336">
        <v>0</v>
      </c>
      <c r="V62" s="336">
        <v>0</v>
      </c>
      <c r="W62" s="336">
        <v>0</v>
      </c>
      <c r="X62" s="336">
        <v>0</v>
      </c>
      <c r="Y62" s="336">
        <v>0</v>
      </c>
      <c r="Z62" s="336">
        <v>0</v>
      </c>
      <c r="AA62" s="336">
        <v>0</v>
      </c>
      <c r="AB62" s="335">
        <f t="shared" si="1"/>
        <v>0</v>
      </c>
      <c r="AC62" s="335">
        <v>0</v>
      </c>
    </row>
    <row r="63" spans="1:29" x14ac:dyDescent="0.25">
      <c r="A63" s="85" t="s">
        <v>240</v>
      </c>
      <c r="B63" s="86" t="s">
        <v>242</v>
      </c>
      <c r="C63" s="335">
        <v>0</v>
      </c>
      <c r="D63" s="335">
        <v>0</v>
      </c>
      <c r="E63" s="336">
        <v>0</v>
      </c>
      <c r="F63" s="336">
        <v>0</v>
      </c>
      <c r="G63" s="336">
        <v>0</v>
      </c>
      <c r="H63" s="336">
        <v>0</v>
      </c>
      <c r="I63" s="336">
        <v>0</v>
      </c>
      <c r="J63" s="336">
        <v>0</v>
      </c>
      <c r="K63" s="336">
        <v>0</v>
      </c>
      <c r="L63" s="336">
        <v>0</v>
      </c>
      <c r="M63" s="336">
        <v>0</v>
      </c>
      <c r="N63" s="336">
        <v>0</v>
      </c>
      <c r="O63" s="336">
        <v>0</v>
      </c>
      <c r="P63" s="336">
        <v>0</v>
      </c>
      <c r="Q63" s="336">
        <v>0</v>
      </c>
      <c r="R63" s="336">
        <v>0</v>
      </c>
      <c r="S63" s="336">
        <v>0</v>
      </c>
      <c r="T63" s="336">
        <v>0</v>
      </c>
      <c r="U63" s="336">
        <v>0</v>
      </c>
      <c r="V63" s="336">
        <v>0</v>
      </c>
      <c r="W63" s="336">
        <v>0</v>
      </c>
      <c r="X63" s="336">
        <v>0</v>
      </c>
      <c r="Y63" s="336">
        <v>0</v>
      </c>
      <c r="Z63" s="336">
        <v>0</v>
      </c>
      <c r="AA63" s="336">
        <v>0</v>
      </c>
      <c r="AB63" s="335">
        <f t="shared" si="1"/>
        <v>0</v>
      </c>
      <c r="AC63" s="335">
        <v>0</v>
      </c>
    </row>
    <row r="64" spans="1:29" ht="18.75" x14ac:dyDescent="0.25">
      <c r="A64" s="85" t="s">
        <v>241</v>
      </c>
      <c r="B64" s="84" t="s">
        <v>137</v>
      </c>
      <c r="C64" s="335">
        <v>0</v>
      </c>
      <c r="D64" s="335">
        <v>0</v>
      </c>
      <c r="E64" s="336">
        <v>0</v>
      </c>
      <c r="F64" s="336">
        <v>0</v>
      </c>
      <c r="G64" s="336">
        <v>0</v>
      </c>
      <c r="H64" s="336">
        <v>0</v>
      </c>
      <c r="I64" s="336">
        <v>0</v>
      </c>
      <c r="J64" s="336">
        <v>0</v>
      </c>
      <c r="K64" s="336">
        <v>0</v>
      </c>
      <c r="L64" s="336">
        <v>0</v>
      </c>
      <c r="M64" s="336">
        <v>0</v>
      </c>
      <c r="N64" s="336">
        <v>0</v>
      </c>
      <c r="O64" s="336">
        <v>0</v>
      </c>
      <c r="P64" s="336">
        <v>0</v>
      </c>
      <c r="Q64" s="336">
        <v>0</v>
      </c>
      <c r="R64" s="336">
        <v>0</v>
      </c>
      <c r="S64" s="336">
        <v>0</v>
      </c>
      <c r="T64" s="336">
        <v>0</v>
      </c>
      <c r="U64" s="336">
        <v>0</v>
      </c>
      <c r="V64" s="336">
        <v>0</v>
      </c>
      <c r="W64" s="336">
        <v>0</v>
      </c>
      <c r="X64" s="336">
        <v>0</v>
      </c>
      <c r="Y64" s="336">
        <v>0</v>
      </c>
      <c r="Z64" s="336">
        <v>0</v>
      </c>
      <c r="AA64" s="336">
        <v>0</v>
      </c>
      <c r="AB64" s="335">
        <f t="shared" si="1"/>
        <v>0</v>
      </c>
      <c r="AC64" s="335">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26"/>
      <c r="C66" s="426"/>
      <c r="D66" s="426"/>
      <c r="E66" s="426"/>
      <c r="F66" s="426"/>
      <c r="G66" s="426"/>
      <c r="H66" s="426"/>
      <c r="I66" s="426"/>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7"/>
      <c r="C68" s="427"/>
      <c r="D68" s="427"/>
      <c r="E68" s="427"/>
      <c r="F68" s="427"/>
      <c r="G68" s="427"/>
      <c r="H68" s="427"/>
      <c r="I68" s="427"/>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6"/>
      <c r="C70" s="426"/>
      <c r="D70" s="426"/>
      <c r="E70" s="426"/>
      <c r="F70" s="426"/>
      <c r="G70" s="426"/>
      <c r="H70" s="426"/>
      <c r="I70" s="426"/>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26"/>
      <c r="C72" s="426"/>
      <c r="D72" s="426"/>
      <c r="E72" s="426"/>
      <c r="F72" s="426"/>
      <c r="G72" s="426"/>
      <c r="H72" s="426"/>
      <c r="I72" s="426"/>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27"/>
      <c r="C73" s="427"/>
      <c r="D73" s="427"/>
      <c r="E73" s="427"/>
      <c r="F73" s="427"/>
      <c r="G73" s="427"/>
      <c r="H73" s="427"/>
      <c r="I73" s="427"/>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26"/>
      <c r="C74" s="426"/>
      <c r="D74" s="426"/>
      <c r="E74" s="426"/>
      <c r="F74" s="426"/>
      <c r="G74" s="426"/>
      <c r="H74" s="426"/>
      <c r="I74" s="426"/>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24"/>
      <c r="C75" s="424"/>
      <c r="D75" s="424"/>
      <c r="E75" s="424"/>
      <c r="F75" s="424"/>
      <c r="G75" s="424"/>
      <c r="H75" s="424"/>
      <c r="I75" s="424"/>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5"/>
      <c r="C77" s="425"/>
      <c r="D77" s="425"/>
      <c r="E77" s="425"/>
      <c r="F77" s="425"/>
      <c r="G77" s="425"/>
      <c r="H77" s="425"/>
      <c r="I77" s="425"/>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5"/>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356" t="str">
        <f>'1. паспорт местоположение'!A12:C12</f>
        <v>G_140-8</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6" t="str">
        <f>'1. паспорт местоположение'!A15</f>
        <v>Электросетевой комплекс в г.Светлогорске Калининградской области, принадлежащий ООО "Светлогорск-Строй-Сервис"</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s="26"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row>
    <row r="21" spans="1:48" s="26" customFormat="1" x14ac:dyDescent="0.25">
      <c r="A21" s="455" t="s">
        <v>535</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26" customFormat="1" ht="58.5" customHeight="1" x14ac:dyDescent="0.25">
      <c r="A22" s="446" t="s">
        <v>53</v>
      </c>
      <c r="B22" s="457" t="s">
        <v>25</v>
      </c>
      <c r="C22" s="446" t="s">
        <v>52</v>
      </c>
      <c r="D22" s="446" t="s">
        <v>51</v>
      </c>
      <c r="E22" s="460" t="s">
        <v>546</v>
      </c>
      <c r="F22" s="461"/>
      <c r="G22" s="461"/>
      <c r="H22" s="461"/>
      <c r="I22" s="461"/>
      <c r="J22" s="461"/>
      <c r="K22" s="461"/>
      <c r="L22" s="462"/>
      <c r="M22" s="446" t="s">
        <v>50</v>
      </c>
      <c r="N22" s="446" t="s">
        <v>49</v>
      </c>
      <c r="O22" s="446" t="s">
        <v>48</v>
      </c>
      <c r="P22" s="441" t="s">
        <v>273</v>
      </c>
      <c r="Q22" s="441" t="s">
        <v>47</v>
      </c>
      <c r="R22" s="441" t="s">
        <v>46</v>
      </c>
      <c r="S22" s="441" t="s">
        <v>45</v>
      </c>
      <c r="T22" s="441"/>
      <c r="U22" s="463" t="s">
        <v>44</v>
      </c>
      <c r="V22" s="463" t="s">
        <v>43</v>
      </c>
      <c r="W22" s="441" t="s">
        <v>42</v>
      </c>
      <c r="X22" s="441" t="s">
        <v>41</v>
      </c>
      <c r="Y22" s="441" t="s">
        <v>40</v>
      </c>
      <c r="Z22" s="448" t="s">
        <v>39</v>
      </c>
      <c r="AA22" s="441" t="s">
        <v>38</v>
      </c>
      <c r="AB22" s="441" t="s">
        <v>37</v>
      </c>
      <c r="AC22" s="441" t="s">
        <v>36</v>
      </c>
      <c r="AD22" s="441" t="s">
        <v>35</v>
      </c>
      <c r="AE22" s="441" t="s">
        <v>34</v>
      </c>
      <c r="AF22" s="441" t="s">
        <v>33</v>
      </c>
      <c r="AG22" s="441"/>
      <c r="AH22" s="441"/>
      <c r="AI22" s="441"/>
      <c r="AJ22" s="441"/>
      <c r="AK22" s="441"/>
      <c r="AL22" s="441" t="s">
        <v>32</v>
      </c>
      <c r="AM22" s="441"/>
      <c r="AN22" s="441"/>
      <c r="AO22" s="441"/>
      <c r="AP22" s="441" t="s">
        <v>31</v>
      </c>
      <c r="AQ22" s="441"/>
      <c r="AR22" s="441" t="s">
        <v>30</v>
      </c>
      <c r="AS22" s="441" t="s">
        <v>29</v>
      </c>
      <c r="AT22" s="441" t="s">
        <v>28</v>
      </c>
      <c r="AU22" s="441" t="s">
        <v>27</v>
      </c>
      <c r="AV22" s="449" t="s">
        <v>26</v>
      </c>
    </row>
    <row r="23" spans="1:48" s="26" customFormat="1" ht="64.5" customHeight="1" x14ac:dyDescent="0.25">
      <c r="A23" s="456"/>
      <c r="B23" s="458"/>
      <c r="C23" s="456"/>
      <c r="D23" s="456"/>
      <c r="E23" s="451" t="s">
        <v>24</v>
      </c>
      <c r="F23" s="442" t="s">
        <v>141</v>
      </c>
      <c r="G23" s="442" t="s">
        <v>140</v>
      </c>
      <c r="H23" s="442" t="s">
        <v>139</v>
      </c>
      <c r="I23" s="444" t="s">
        <v>454</v>
      </c>
      <c r="J23" s="444" t="s">
        <v>455</v>
      </c>
      <c r="K23" s="444" t="s">
        <v>456</v>
      </c>
      <c r="L23" s="442" t="s">
        <v>81</v>
      </c>
      <c r="M23" s="456"/>
      <c r="N23" s="456"/>
      <c r="O23" s="456"/>
      <c r="P23" s="441"/>
      <c r="Q23" s="441"/>
      <c r="R23" s="441"/>
      <c r="S23" s="453" t="s">
        <v>3</v>
      </c>
      <c r="T23" s="453" t="s">
        <v>12</v>
      </c>
      <c r="U23" s="463"/>
      <c r="V23" s="463"/>
      <c r="W23" s="441"/>
      <c r="X23" s="441"/>
      <c r="Y23" s="441"/>
      <c r="Z23" s="441"/>
      <c r="AA23" s="441"/>
      <c r="AB23" s="441"/>
      <c r="AC23" s="441"/>
      <c r="AD23" s="441"/>
      <c r="AE23" s="441"/>
      <c r="AF23" s="441" t="s">
        <v>23</v>
      </c>
      <c r="AG23" s="441"/>
      <c r="AH23" s="441" t="s">
        <v>22</v>
      </c>
      <c r="AI23" s="441"/>
      <c r="AJ23" s="446" t="s">
        <v>21</v>
      </c>
      <c r="AK23" s="446" t="s">
        <v>20</v>
      </c>
      <c r="AL23" s="446" t="s">
        <v>19</v>
      </c>
      <c r="AM23" s="446" t="s">
        <v>18</v>
      </c>
      <c r="AN23" s="446" t="s">
        <v>17</v>
      </c>
      <c r="AO23" s="446" t="s">
        <v>16</v>
      </c>
      <c r="AP23" s="446" t="s">
        <v>15</v>
      </c>
      <c r="AQ23" s="464" t="s">
        <v>12</v>
      </c>
      <c r="AR23" s="441"/>
      <c r="AS23" s="441"/>
      <c r="AT23" s="441"/>
      <c r="AU23" s="441"/>
      <c r="AV23" s="450"/>
    </row>
    <row r="24" spans="1:48" s="26" customFormat="1" ht="96.75" customHeight="1" x14ac:dyDescent="0.25">
      <c r="A24" s="447"/>
      <c r="B24" s="459"/>
      <c r="C24" s="447"/>
      <c r="D24" s="447"/>
      <c r="E24" s="452"/>
      <c r="F24" s="443"/>
      <c r="G24" s="443"/>
      <c r="H24" s="443"/>
      <c r="I24" s="445"/>
      <c r="J24" s="445"/>
      <c r="K24" s="445"/>
      <c r="L24" s="443"/>
      <c r="M24" s="447"/>
      <c r="N24" s="447"/>
      <c r="O24" s="447"/>
      <c r="P24" s="441"/>
      <c r="Q24" s="441"/>
      <c r="R24" s="441"/>
      <c r="S24" s="454"/>
      <c r="T24" s="454"/>
      <c r="U24" s="463"/>
      <c r="V24" s="463"/>
      <c r="W24" s="441"/>
      <c r="X24" s="441"/>
      <c r="Y24" s="441"/>
      <c r="Z24" s="441"/>
      <c r="AA24" s="441"/>
      <c r="AB24" s="441"/>
      <c r="AC24" s="441"/>
      <c r="AD24" s="441"/>
      <c r="AE24" s="441"/>
      <c r="AF24" s="164" t="s">
        <v>14</v>
      </c>
      <c r="AG24" s="164" t="s">
        <v>13</v>
      </c>
      <c r="AH24" s="165" t="s">
        <v>3</v>
      </c>
      <c r="AI24" s="165" t="s">
        <v>12</v>
      </c>
      <c r="AJ24" s="447"/>
      <c r="AK24" s="447"/>
      <c r="AL24" s="447"/>
      <c r="AM24" s="447"/>
      <c r="AN24" s="447"/>
      <c r="AO24" s="447"/>
      <c r="AP24" s="447"/>
      <c r="AQ24" s="465"/>
      <c r="AR24" s="441"/>
      <c r="AS24" s="441"/>
      <c r="AT24" s="441"/>
      <c r="AU24" s="441"/>
      <c r="AV24" s="45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1" t="s">
        <v>388</v>
      </c>
      <c r="B5" s="471"/>
      <c r="C5" s="93"/>
      <c r="D5" s="93"/>
      <c r="E5" s="93"/>
      <c r="F5" s="93"/>
      <c r="G5" s="93"/>
      <c r="H5" s="93"/>
    </row>
    <row r="6" spans="1:8" ht="18.75" x14ac:dyDescent="0.3">
      <c r="A6" s="169"/>
      <c r="B6" s="169"/>
      <c r="C6" s="169"/>
      <c r="D6" s="169"/>
      <c r="E6" s="169"/>
      <c r="F6" s="169"/>
      <c r="G6" s="169"/>
      <c r="H6" s="169"/>
    </row>
    <row r="7" spans="1:8" ht="18.75" x14ac:dyDescent="0.25">
      <c r="A7" s="352" t="s">
        <v>10</v>
      </c>
      <c r="B7" s="352"/>
      <c r="C7" s="168"/>
      <c r="D7" s="168"/>
      <c r="E7" s="168"/>
      <c r="F7" s="168"/>
      <c r="G7" s="168"/>
      <c r="H7" s="168"/>
    </row>
    <row r="8" spans="1:8" ht="18.75" x14ac:dyDescent="0.25">
      <c r="A8" s="168"/>
      <c r="B8" s="168"/>
      <c r="C8" s="168"/>
      <c r="D8" s="168"/>
      <c r="E8" s="168"/>
      <c r="F8" s="168"/>
      <c r="G8" s="168"/>
      <c r="H8" s="168"/>
    </row>
    <row r="9" spans="1:8" x14ac:dyDescent="0.25">
      <c r="A9" s="356" t="str">
        <f>'1. паспорт местоположение'!A9:C9</f>
        <v>Акционерное общество "Янтарьэнерго" ДЗО  ПАО "Россети"</v>
      </c>
      <c r="B9" s="356"/>
      <c r="C9" s="166"/>
      <c r="D9" s="166"/>
      <c r="E9" s="166"/>
      <c r="F9" s="166"/>
      <c r="G9" s="166"/>
      <c r="H9" s="166"/>
    </row>
    <row r="10" spans="1:8" x14ac:dyDescent="0.25">
      <c r="A10" s="349" t="s">
        <v>9</v>
      </c>
      <c r="B10" s="349"/>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6" t="str">
        <f>'1. паспорт местоположение'!A12:C12</f>
        <v>G_140-8</v>
      </c>
      <c r="B12" s="356"/>
      <c r="C12" s="166"/>
      <c r="D12" s="166"/>
      <c r="E12" s="166"/>
      <c r="F12" s="166"/>
      <c r="G12" s="166"/>
      <c r="H12" s="166"/>
    </row>
    <row r="13" spans="1:8" x14ac:dyDescent="0.25">
      <c r="A13" s="349" t="s">
        <v>8</v>
      </c>
      <c r="B13" s="349"/>
      <c r="C13" s="167"/>
      <c r="D13" s="167"/>
      <c r="E13" s="167"/>
      <c r="F13" s="167"/>
      <c r="G13" s="167"/>
      <c r="H13" s="167"/>
    </row>
    <row r="14" spans="1:8" ht="18.75" x14ac:dyDescent="0.25">
      <c r="A14" s="11"/>
      <c r="B14" s="11"/>
      <c r="C14" s="11"/>
      <c r="D14" s="11"/>
      <c r="E14" s="11"/>
      <c r="F14" s="11"/>
      <c r="G14" s="11"/>
      <c r="H14" s="11"/>
    </row>
    <row r="15" spans="1:8" x14ac:dyDescent="0.25">
      <c r="A15" s="356" t="str">
        <f>'1. паспорт местоположение'!A15:C15</f>
        <v>Электросетевой комплекс в г.Светлогорске Калининградской области, принадлежащий ООО "Светлогорск-Строй-Сервис"</v>
      </c>
      <c r="B15" s="356"/>
      <c r="C15" s="166"/>
      <c r="D15" s="166"/>
      <c r="E15" s="166"/>
      <c r="F15" s="166"/>
      <c r="G15" s="166"/>
      <c r="H15" s="166"/>
    </row>
    <row r="16" spans="1:8" x14ac:dyDescent="0.25">
      <c r="A16" s="349" t="s">
        <v>7</v>
      </c>
      <c r="B16" s="349"/>
      <c r="C16" s="167"/>
      <c r="D16" s="167"/>
      <c r="E16" s="167"/>
      <c r="F16" s="167"/>
      <c r="G16" s="167"/>
      <c r="H16" s="167"/>
    </row>
    <row r="17" spans="1:2" x14ac:dyDescent="0.25">
      <c r="B17" s="135"/>
    </row>
    <row r="18" spans="1:2" ht="33.75" customHeight="1" x14ac:dyDescent="0.25">
      <c r="A18" s="469" t="s">
        <v>536</v>
      </c>
      <c r="B18" s="470"/>
    </row>
    <row r="19" spans="1:2" x14ac:dyDescent="0.25">
      <c r="B19" s="49"/>
    </row>
    <row r="20" spans="1:2" ht="16.5" thickBot="1" x14ac:dyDescent="0.3">
      <c r="B20" s="136"/>
    </row>
    <row r="21" spans="1:2" ht="49.5" customHeight="1" thickBot="1" x14ac:dyDescent="0.3">
      <c r="A21" s="137" t="s">
        <v>399</v>
      </c>
      <c r="B21" s="138" t="str">
        <f>A15</f>
        <v>Электросетевой комплекс в г.Светлогорске Калининградской области, принадлежащий ООО "Светлогорск-Строй-Сервис"</v>
      </c>
    </row>
    <row r="22" spans="1:2" ht="16.5" thickBot="1" x14ac:dyDescent="0.3">
      <c r="A22" s="137" t="s">
        <v>400</v>
      </c>
      <c r="B22" s="138" t="str">
        <f>CONCATENATE('1. паспорт местоположение'!C26," ",'1. паспорт местоположение'!C27)</f>
        <v>Калининградская область г.Светлогорск</v>
      </c>
    </row>
    <row r="23" spans="1:2" ht="16.5" thickBot="1" x14ac:dyDescent="0.3">
      <c r="A23" s="137" t="s">
        <v>364</v>
      </c>
      <c r="B23" s="139" t="s">
        <v>624</v>
      </c>
    </row>
    <row r="24" spans="1:2" ht="16.5" thickBot="1" x14ac:dyDescent="0.3">
      <c r="A24" s="137" t="s">
        <v>401</v>
      </c>
      <c r="B24" s="139" t="s">
        <v>638</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2"/>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6" t="s">
        <v>426</v>
      </c>
    </row>
    <row r="57" spans="1:2" x14ac:dyDescent="0.25">
      <c r="A57" s="147" t="s">
        <v>427</v>
      </c>
      <c r="B57" s="467"/>
    </row>
    <row r="58" spans="1:2" x14ac:dyDescent="0.25">
      <c r="A58" s="147" t="s">
        <v>428</v>
      </c>
      <c r="B58" s="467"/>
    </row>
    <row r="59" spans="1:2" x14ac:dyDescent="0.25">
      <c r="A59" s="147" t="s">
        <v>429</v>
      </c>
      <c r="B59" s="467"/>
    </row>
    <row r="60" spans="1:2" x14ac:dyDescent="0.25">
      <c r="A60" s="147" t="s">
        <v>430</v>
      </c>
      <c r="B60" s="467"/>
    </row>
    <row r="61" spans="1:2" ht="16.5" thickBot="1" x14ac:dyDescent="0.3">
      <c r="A61" s="148" t="s">
        <v>431</v>
      </c>
      <c r="B61" s="468"/>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6" t="s">
        <v>445</v>
      </c>
    </row>
    <row r="74" spans="1:2" x14ac:dyDescent="0.25">
      <c r="A74" s="147" t="s">
        <v>446</v>
      </c>
      <c r="B74" s="467"/>
    </row>
    <row r="75" spans="1:2" x14ac:dyDescent="0.25">
      <c r="A75" s="147" t="s">
        <v>447</v>
      </c>
      <c r="B75" s="467"/>
    </row>
    <row r="76" spans="1:2" x14ac:dyDescent="0.25">
      <c r="A76" s="147" t="s">
        <v>448</v>
      </c>
      <c r="B76" s="467"/>
    </row>
    <row r="77" spans="1:2" x14ac:dyDescent="0.25">
      <c r="A77" s="147" t="s">
        <v>449</v>
      </c>
      <c r="B77" s="467"/>
    </row>
    <row r="78" spans="1:2" ht="16.5" thickBot="1" x14ac:dyDescent="0.3">
      <c r="A78" s="157" t="s">
        <v>450</v>
      </c>
      <c r="B78" s="468"/>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row>
    <row r="5" spans="1:28" s="12" customFormat="1" ht="15.75" x14ac:dyDescent="0.2">
      <c r="A5" s="17"/>
    </row>
    <row r="6" spans="1:28" s="12" customFormat="1" ht="18.75" x14ac:dyDescent="0.2">
      <c r="A6" s="352" t="s">
        <v>10</v>
      </c>
      <c r="B6" s="352"/>
      <c r="C6" s="352"/>
      <c r="D6" s="352"/>
      <c r="E6" s="352"/>
      <c r="F6" s="352"/>
      <c r="G6" s="352"/>
      <c r="H6" s="352"/>
      <c r="I6" s="352"/>
      <c r="J6" s="352"/>
      <c r="K6" s="352"/>
      <c r="L6" s="352"/>
      <c r="M6" s="352"/>
      <c r="N6" s="352"/>
      <c r="O6" s="352"/>
      <c r="P6" s="352"/>
      <c r="Q6" s="352"/>
      <c r="R6" s="352"/>
      <c r="S6" s="352"/>
      <c r="T6" s="13"/>
      <c r="U6" s="13"/>
      <c r="V6" s="13"/>
      <c r="W6" s="13"/>
      <c r="X6" s="13"/>
      <c r="Y6" s="13"/>
      <c r="Z6" s="13"/>
      <c r="AA6" s="13"/>
      <c r="AB6" s="13"/>
    </row>
    <row r="7" spans="1:28" s="12" customFormat="1" ht="18.75" x14ac:dyDescent="0.2">
      <c r="A7" s="352"/>
      <c r="B7" s="352"/>
      <c r="C7" s="352"/>
      <c r="D7" s="352"/>
      <c r="E7" s="352"/>
      <c r="F7" s="352"/>
      <c r="G7" s="352"/>
      <c r="H7" s="352"/>
      <c r="I7" s="352"/>
      <c r="J7" s="352"/>
      <c r="K7" s="352"/>
      <c r="L7" s="352"/>
      <c r="M7" s="352"/>
      <c r="N7" s="352"/>
      <c r="O7" s="352"/>
      <c r="P7" s="352"/>
      <c r="Q7" s="352"/>
      <c r="R7" s="352"/>
      <c r="S7" s="352"/>
      <c r="T7" s="13"/>
      <c r="U7" s="13"/>
      <c r="V7" s="13"/>
      <c r="W7" s="13"/>
      <c r="X7" s="13"/>
      <c r="Y7" s="13"/>
      <c r="Z7" s="13"/>
      <c r="AA7" s="13"/>
      <c r="AB7" s="13"/>
    </row>
    <row r="8" spans="1:28" s="12" customFormat="1" ht="18.75" x14ac:dyDescent="0.2">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13"/>
      <c r="U8" s="13"/>
      <c r="V8" s="13"/>
      <c r="W8" s="13"/>
      <c r="X8" s="13"/>
      <c r="Y8" s="13"/>
      <c r="Z8" s="13"/>
      <c r="AA8" s="13"/>
      <c r="AB8" s="13"/>
    </row>
    <row r="9" spans="1:28" s="12" customFormat="1" ht="18.75" x14ac:dyDescent="0.2">
      <c r="A9" s="349" t="s">
        <v>9</v>
      </c>
      <c r="B9" s="349"/>
      <c r="C9" s="349"/>
      <c r="D9" s="349"/>
      <c r="E9" s="349"/>
      <c r="F9" s="349"/>
      <c r="G9" s="349"/>
      <c r="H9" s="349"/>
      <c r="I9" s="349"/>
      <c r="J9" s="349"/>
      <c r="K9" s="349"/>
      <c r="L9" s="349"/>
      <c r="M9" s="349"/>
      <c r="N9" s="349"/>
      <c r="O9" s="349"/>
      <c r="P9" s="349"/>
      <c r="Q9" s="349"/>
      <c r="R9" s="349"/>
      <c r="S9" s="349"/>
      <c r="T9" s="13"/>
      <c r="U9" s="13"/>
      <c r="V9" s="13"/>
      <c r="W9" s="13"/>
      <c r="X9" s="13"/>
      <c r="Y9" s="13"/>
      <c r="Z9" s="13"/>
      <c r="AA9" s="13"/>
      <c r="AB9" s="13"/>
    </row>
    <row r="10" spans="1:28" s="12" customFormat="1" ht="18.75" x14ac:dyDescent="0.2">
      <c r="A10" s="352"/>
      <c r="B10" s="352"/>
      <c r="C10" s="352"/>
      <c r="D10" s="352"/>
      <c r="E10" s="352"/>
      <c r="F10" s="352"/>
      <c r="G10" s="352"/>
      <c r="H10" s="352"/>
      <c r="I10" s="352"/>
      <c r="J10" s="352"/>
      <c r="K10" s="352"/>
      <c r="L10" s="352"/>
      <c r="M10" s="352"/>
      <c r="N10" s="352"/>
      <c r="O10" s="352"/>
      <c r="P10" s="352"/>
      <c r="Q10" s="352"/>
      <c r="R10" s="352"/>
      <c r="S10" s="352"/>
      <c r="T10" s="13"/>
      <c r="U10" s="13"/>
      <c r="V10" s="13"/>
      <c r="W10" s="13"/>
      <c r="X10" s="13"/>
      <c r="Y10" s="13"/>
      <c r="Z10" s="13"/>
      <c r="AA10" s="13"/>
      <c r="AB10" s="13"/>
    </row>
    <row r="11" spans="1:28" s="12" customFormat="1" ht="18.75" x14ac:dyDescent="0.2">
      <c r="A11" s="356" t="str">
        <f>'1. паспорт местоположение'!A12:C12</f>
        <v>G_140-8</v>
      </c>
      <c r="B11" s="356"/>
      <c r="C11" s="356"/>
      <c r="D11" s="356"/>
      <c r="E11" s="356"/>
      <c r="F11" s="356"/>
      <c r="G11" s="356"/>
      <c r="H11" s="356"/>
      <c r="I11" s="356"/>
      <c r="J11" s="356"/>
      <c r="K11" s="356"/>
      <c r="L11" s="356"/>
      <c r="M11" s="356"/>
      <c r="N11" s="356"/>
      <c r="O11" s="356"/>
      <c r="P11" s="356"/>
      <c r="Q11" s="356"/>
      <c r="R11" s="356"/>
      <c r="S11" s="356"/>
      <c r="T11" s="13"/>
      <c r="U11" s="13"/>
      <c r="V11" s="13"/>
      <c r="W11" s="13"/>
      <c r="X11" s="13"/>
      <c r="Y11" s="13"/>
      <c r="Z11" s="13"/>
      <c r="AA11" s="13"/>
      <c r="AB11" s="13"/>
    </row>
    <row r="12" spans="1:28" s="12"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13"/>
      <c r="U12" s="13"/>
      <c r="V12" s="13"/>
      <c r="W12" s="13"/>
      <c r="X12" s="13"/>
      <c r="Y12" s="13"/>
      <c r="Z12" s="13"/>
      <c r="AA12" s="13"/>
      <c r="AB12" s="13"/>
    </row>
    <row r="13" spans="1:28" s="9"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0"/>
      <c r="U13" s="10"/>
      <c r="V13" s="10"/>
      <c r="W13" s="10"/>
      <c r="X13" s="10"/>
      <c r="Y13" s="10"/>
      <c r="Z13" s="10"/>
      <c r="AA13" s="10"/>
      <c r="AB13" s="10"/>
    </row>
    <row r="14" spans="1:28" s="3" customFormat="1" ht="12" x14ac:dyDescent="0.2">
      <c r="A14" s="356" t="str">
        <f>'1. паспорт местоположение'!A9:C9</f>
        <v>Акционерное общество "Янтарьэнерго" ДЗО  ПАО "Россети"</v>
      </c>
      <c r="B14" s="356"/>
      <c r="C14" s="356"/>
      <c r="D14" s="356"/>
      <c r="E14" s="356"/>
      <c r="F14" s="356"/>
      <c r="G14" s="356"/>
      <c r="H14" s="356"/>
      <c r="I14" s="356"/>
      <c r="J14" s="356"/>
      <c r="K14" s="356"/>
      <c r="L14" s="356"/>
      <c r="M14" s="356"/>
      <c r="N14" s="356"/>
      <c r="O14" s="356"/>
      <c r="P14" s="356"/>
      <c r="Q14" s="356"/>
      <c r="R14" s="356"/>
      <c r="S14" s="356"/>
      <c r="T14" s="8"/>
      <c r="U14" s="8"/>
      <c r="V14" s="8"/>
      <c r="W14" s="8"/>
      <c r="X14" s="8"/>
      <c r="Y14" s="8"/>
      <c r="Z14" s="8"/>
      <c r="AA14" s="8"/>
      <c r="AB14" s="8"/>
    </row>
    <row r="15" spans="1:28" s="3"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6"/>
      <c r="U15" s="6"/>
      <c r="V15" s="6"/>
      <c r="W15" s="6"/>
      <c r="X15" s="6"/>
      <c r="Y15" s="6"/>
      <c r="Z15" s="6"/>
      <c r="AA15" s="6"/>
      <c r="AB15" s="6"/>
    </row>
    <row r="16" spans="1:28" s="3"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4"/>
      <c r="U16" s="4"/>
      <c r="V16" s="4"/>
      <c r="W16" s="4"/>
      <c r="X16" s="4"/>
      <c r="Y16" s="4"/>
    </row>
    <row r="17" spans="1:28" s="3" customFormat="1" ht="45.75" customHeight="1" x14ac:dyDescent="0.2">
      <c r="A17" s="350" t="s">
        <v>511</v>
      </c>
      <c r="B17" s="350"/>
      <c r="C17" s="350"/>
      <c r="D17" s="350"/>
      <c r="E17" s="350"/>
      <c r="F17" s="350"/>
      <c r="G17" s="350"/>
      <c r="H17" s="350"/>
      <c r="I17" s="350"/>
      <c r="J17" s="350"/>
      <c r="K17" s="350"/>
      <c r="L17" s="350"/>
      <c r="M17" s="350"/>
      <c r="N17" s="350"/>
      <c r="O17" s="350"/>
      <c r="P17" s="350"/>
      <c r="Q17" s="350"/>
      <c r="R17" s="350"/>
      <c r="S17" s="350"/>
      <c r="T17" s="7"/>
      <c r="U17" s="7"/>
      <c r="V17" s="7"/>
      <c r="W17" s="7"/>
      <c r="X17" s="7"/>
      <c r="Y17" s="7"/>
      <c r="Z17" s="7"/>
      <c r="AA17" s="7"/>
      <c r="AB17" s="7"/>
    </row>
    <row r="18" spans="1:28"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4"/>
      <c r="U18" s="4"/>
      <c r="V18" s="4"/>
      <c r="W18" s="4"/>
      <c r="X18" s="4"/>
      <c r="Y18" s="4"/>
    </row>
    <row r="19" spans="1:28" s="3" customFormat="1" ht="54" customHeight="1" x14ac:dyDescent="0.2">
      <c r="A19" s="355" t="s">
        <v>6</v>
      </c>
      <c r="B19" s="355" t="s">
        <v>109</v>
      </c>
      <c r="C19" s="357" t="s">
        <v>398</v>
      </c>
      <c r="D19" s="355" t="s">
        <v>397</v>
      </c>
      <c r="E19" s="355" t="s">
        <v>108</v>
      </c>
      <c r="F19" s="355" t="s">
        <v>107</v>
      </c>
      <c r="G19" s="355" t="s">
        <v>393</v>
      </c>
      <c r="H19" s="355" t="s">
        <v>106</v>
      </c>
      <c r="I19" s="355" t="s">
        <v>105</v>
      </c>
      <c r="J19" s="355" t="s">
        <v>104</v>
      </c>
      <c r="K19" s="355" t="s">
        <v>103</v>
      </c>
      <c r="L19" s="355" t="s">
        <v>102</v>
      </c>
      <c r="M19" s="355" t="s">
        <v>101</v>
      </c>
      <c r="N19" s="355" t="s">
        <v>100</v>
      </c>
      <c r="O19" s="355" t="s">
        <v>99</v>
      </c>
      <c r="P19" s="355" t="s">
        <v>98</v>
      </c>
      <c r="Q19" s="355" t="s">
        <v>396</v>
      </c>
      <c r="R19" s="355"/>
      <c r="S19" s="359" t="s">
        <v>503</v>
      </c>
      <c r="T19" s="4"/>
      <c r="U19" s="4"/>
      <c r="V19" s="4"/>
      <c r="W19" s="4"/>
      <c r="X19" s="4"/>
      <c r="Y19" s="4"/>
    </row>
    <row r="20" spans="1:28" s="3" customFormat="1" ht="180.75" customHeight="1" x14ac:dyDescent="0.2">
      <c r="A20" s="355"/>
      <c r="B20" s="355"/>
      <c r="C20" s="358"/>
      <c r="D20" s="355"/>
      <c r="E20" s="355"/>
      <c r="F20" s="355"/>
      <c r="G20" s="355"/>
      <c r="H20" s="355"/>
      <c r="I20" s="355"/>
      <c r="J20" s="355"/>
      <c r="K20" s="355"/>
      <c r="L20" s="355"/>
      <c r="M20" s="355"/>
      <c r="N20" s="355"/>
      <c r="O20" s="355"/>
      <c r="P20" s="355"/>
      <c r="Q20" s="47" t="s">
        <v>394</v>
      </c>
      <c r="R20" s="48" t="s">
        <v>395</v>
      </c>
      <c r="S20" s="359"/>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E34" sqref="E34"/>
    </sheetView>
  </sheetViews>
  <sheetFormatPr defaultColWidth="10.7109375" defaultRowHeight="15.75" x14ac:dyDescent="0.25"/>
  <cols>
    <col min="1" max="1" width="9.5703125" style="57" customWidth="1"/>
    <col min="2" max="2" width="11.140625" style="57" customWidth="1"/>
    <col min="3" max="3" width="12.7109375" style="57" customWidth="1"/>
    <col min="4" max="4" width="21.85546875" style="57" customWidth="1"/>
    <col min="5" max="5" width="11.140625" style="57" customWidth="1"/>
    <col min="6" max="6" width="11" style="57" customWidth="1"/>
    <col min="7" max="7" width="8.7109375" style="57" customWidth="1"/>
    <col min="8" max="8" width="10.570312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8" t="str">
        <f>'1. паспорт местоположение'!A5:C5</f>
        <v>Год раскрытия информации: 2016 год</v>
      </c>
      <c r="B6" s="348"/>
      <c r="C6" s="348"/>
      <c r="D6" s="348"/>
      <c r="E6" s="348"/>
      <c r="F6" s="348"/>
      <c r="G6" s="348"/>
      <c r="H6" s="348"/>
      <c r="I6" s="348"/>
      <c r="J6" s="348"/>
      <c r="K6" s="348"/>
      <c r="L6" s="348"/>
      <c r="M6" s="348"/>
      <c r="N6" s="348"/>
      <c r="O6" s="348"/>
      <c r="P6" s="348"/>
      <c r="Q6" s="348"/>
      <c r="R6" s="348"/>
      <c r="S6" s="348"/>
      <c r="T6" s="348"/>
    </row>
    <row r="7" spans="1:20" s="12" customFormat="1" x14ac:dyDescent="0.2">
      <c r="A7" s="17"/>
      <c r="H7" s="16"/>
    </row>
    <row r="8" spans="1:20" s="12"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12"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2" customFormat="1" ht="18.75" customHeight="1" x14ac:dyDescent="0.2">
      <c r="A10" s="356" t="str">
        <f>'1. паспорт местоположение'!A9:C9</f>
        <v>Акционерное общество "Янтарьэнерго" ДЗО  ПАО "Россети"</v>
      </c>
      <c r="B10" s="356"/>
      <c r="C10" s="356"/>
      <c r="D10" s="356"/>
      <c r="E10" s="356"/>
      <c r="F10" s="356"/>
      <c r="G10" s="356"/>
      <c r="H10" s="356"/>
      <c r="I10" s="356"/>
      <c r="J10" s="356"/>
      <c r="K10" s="356"/>
      <c r="L10" s="356"/>
      <c r="M10" s="356"/>
      <c r="N10" s="356"/>
      <c r="O10" s="356"/>
      <c r="P10" s="356"/>
      <c r="Q10" s="356"/>
      <c r="R10" s="356"/>
      <c r="S10" s="356"/>
      <c r="T10" s="356"/>
    </row>
    <row r="11" spans="1:20" s="12"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12"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2" customFormat="1" ht="18.75" customHeight="1" x14ac:dyDescent="0.2">
      <c r="A13" s="356" t="str">
        <f>'1. паспорт местоположение'!A12:C12</f>
        <v>G_140-8</v>
      </c>
      <c r="B13" s="356"/>
      <c r="C13" s="356"/>
      <c r="D13" s="356"/>
      <c r="E13" s="356"/>
      <c r="F13" s="356"/>
      <c r="G13" s="356"/>
      <c r="H13" s="356"/>
      <c r="I13" s="356"/>
      <c r="J13" s="356"/>
      <c r="K13" s="356"/>
      <c r="L13" s="356"/>
      <c r="M13" s="356"/>
      <c r="N13" s="356"/>
      <c r="O13" s="356"/>
      <c r="P13" s="356"/>
      <c r="Q13" s="356"/>
      <c r="R13" s="356"/>
      <c r="S13" s="356"/>
      <c r="T13" s="356"/>
    </row>
    <row r="14" spans="1:20" s="12"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9"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12" x14ac:dyDescent="0.2">
      <c r="A16" s="356" t="str">
        <f>'1. паспорт местоположение'!A15</f>
        <v>Электросетевой комплекс в г.Светлогорске Калининградской области, принадлежащий ООО "Светлогорск-Строй-Сервис"</v>
      </c>
      <c r="B16" s="356"/>
      <c r="C16" s="356"/>
      <c r="D16" s="356"/>
      <c r="E16" s="356"/>
      <c r="F16" s="356"/>
      <c r="G16" s="356"/>
      <c r="H16" s="356"/>
      <c r="I16" s="356"/>
      <c r="J16" s="356"/>
      <c r="K16" s="356"/>
      <c r="L16" s="356"/>
      <c r="M16" s="356"/>
      <c r="N16" s="356"/>
      <c r="O16" s="356"/>
      <c r="P16" s="356"/>
      <c r="Q16" s="356"/>
      <c r="R16" s="356"/>
      <c r="S16" s="356"/>
      <c r="T16" s="356"/>
    </row>
    <row r="17" spans="1:113" s="3"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361"/>
    </row>
    <row r="19" spans="1:113" s="3" customFormat="1" ht="15" customHeight="1" x14ac:dyDescent="0.2">
      <c r="A19" s="351" t="s">
        <v>516</v>
      </c>
      <c r="B19" s="351"/>
      <c r="C19" s="351"/>
      <c r="D19" s="351"/>
      <c r="E19" s="351"/>
      <c r="F19" s="351"/>
      <c r="G19" s="351"/>
      <c r="H19" s="351"/>
      <c r="I19" s="351"/>
      <c r="J19" s="351"/>
      <c r="K19" s="351"/>
      <c r="L19" s="351"/>
      <c r="M19" s="351"/>
      <c r="N19" s="351"/>
      <c r="O19" s="351"/>
      <c r="P19" s="351"/>
      <c r="Q19" s="351"/>
      <c r="R19" s="351"/>
      <c r="S19" s="351"/>
      <c r="T19" s="351"/>
    </row>
    <row r="20" spans="1:113" s="65"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1" t="s">
        <v>6</v>
      </c>
      <c r="B21" s="364" t="s">
        <v>236</v>
      </c>
      <c r="C21" s="365"/>
      <c r="D21" s="368" t="s">
        <v>131</v>
      </c>
      <c r="E21" s="364" t="s">
        <v>545</v>
      </c>
      <c r="F21" s="365"/>
      <c r="G21" s="364" t="s">
        <v>287</v>
      </c>
      <c r="H21" s="365"/>
      <c r="I21" s="364" t="s">
        <v>130</v>
      </c>
      <c r="J21" s="365"/>
      <c r="K21" s="368" t="s">
        <v>129</v>
      </c>
      <c r="L21" s="364" t="s">
        <v>128</v>
      </c>
      <c r="M21" s="365"/>
      <c r="N21" s="364" t="s">
        <v>541</v>
      </c>
      <c r="O21" s="365"/>
      <c r="P21" s="368" t="s">
        <v>127</v>
      </c>
      <c r="Q21" s="374" t="s">
        <v>126</v>
      </c>
      <c r="R21" s="375"/>
      <c r="S21" s="374" t="s">
        <v>125</v>
      </c>
      <c r="T21" s="376"/>
    </row>
    <row r="22" spans="1:113" ht="204.75" customHeight="1" x14ac:dyDescent="0.25">
      <c r="A22" s="372"/>
      <c r="B22" s="366"/>
      <c r="C22" s="367"/>
      <c r="D22" s="370"/>
      <c r="E22" s="366"/>
      <c r="F22" s="367"/>
      <c r="G22" s="366"/>
      <c r="H22" s="367"/>
      <c r="I22" s="366"/>
      <c r="J22" s="367"/>
      <c r="K22" s="369"/>
      <c r="L22" s="366"/>
      <c r="M22" s="367"/>
      <c r="N22" s="366"/>
      <c r="O22" s="367"/>
      <c r="P22" s="369"/>
      <c r="Q22" s="121" t="s">
        <v>124</v>
      </c>
      <c r="R22" s="121" t="s">
        <v>515</v>
      </c>
      <c r="S22" s="121" t="s">
        <v>123</v>
      </c>
      <c r="T22" s="121" t="s">
        <v>122</v>
      </c>
    </row>
    <row r="23" spans="1:113" ht="51.75" customHeight="1" x14ac:dyDescent="0.25">
      <c r="A23" s="373"/>
      <c r="B23" s="180" t="s">
        <v>120</v>
      </c>
      <c r="C23" s="180" t="s">
        <v>121</v>
      </c>
      <c r="D23" s="369"/>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31.5" x14ac:dyDescent="0.25">
      <c r="A25" s="69">
        <v>1</v>
      </c>
      <c r="B25" s="67" t="s">
        <v>628</v>
      </c>
      <c r="C25" s="67" t="s">
        <v>644</v>
      </c>
      <c r="D25" s="67" t="s">
        <v>116</v>
      </c>
      <c r="E25" s="67" t="s">
        <v>640</v>
      </c>
      <c r="F25" s="67" t="s">
        <v>629</v>
      </c>
      <c r="G25" s="67" t="s">
        <v>639</v>
      </c>
      <c r="H25" s="67" t="s">
        <v>630</v>
      </c>
      <c r="I25" s="67" t="s">
        <v>614</v>
      </c>
      <c r="J25" s="66" t="s">
        <v>631</v>
      </c>
      <c r="K25" s="66" t="s">
        <v>614</v>
      </c>
      <c r="L25" s="66" t="s">
        <v>495</v>
      </c>
      <c r="M25" s="68">
        <v>15</v>
      </c>
      <c r="N25" s="68">
        <v>0.4</v>
      </c>
      <c r="O25" s="68">
        <f>0.4*2</f>
        <v>0.8</v>
      </c>
      <c r="P25" s="66" t="s">
        <v>614</v>
      </c>
      <c r="Q25" s="66" t="s">
        <v>614</v>
      </c>
      <c r="R25" s="66" t="s">
        <v>614</v>
      </c>
      <c r="S25" s="66" t="s">
        <v>614</v>
      </c>
      <c r="T25" s="66" t="s">
        <v>614</v>
      </c>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63" t="s">
        <v>551</v>
      </c>
      <c r="C30" s="363"/>
      <c r="D30" s="363"/>
      <c r="E30" s="363"/>
      <c r="F30" s="363"/>
      <c r="G30" s="363"/>
      <c r="H30" s="363"/>
      <c r="I30" s="363"/>
      <c r="J30" s="363"/>
      <c r="K30" s="363"/>
      <c r="L30" s="363"/>
      <c r="M30" s="363"/>
      <c r="N30" s="363"/>
      <c r="O30" s="363"/>
      <c r="P30" s="363"/>
      <c r="Q30" s="363"/>
      <c r="R30" s="363"/>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8" zoomScale="70" zoomScaleSheetLayoutView="70" workbookViewId="0">
      <selection activeCell="S32" sqref="S32"/>
    </sheetView>
  </sheetViews>
  <sheetFormatPr defaultColWidth="10.7109375" defaultRowHeight="15.75" x14ac:dyDescent="0.25"/>
  <cols>
    <col min="1" max="1" width="10.7109375" style="57"/>
    <col min="2" max="3" width="12.5703125" style="57" customWidth="1"/>
    <col min="4"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6" t="str">
        <f>'1. паспорт местоположение'!A9</f>
        <v>Акционерное общество "Янтарьэнерго" ДЗО  ПАО "Россети"</v>
      </c>
      <c r="F9" s="356"/>
      <c r="G9" s="356"/>
      <c r="H9" s="356"/>
      <c r="I9" s="356"/>
      <c r="J9" s="356"/>
      <c r="K9" s="356"/>
      <c r="L9" s="356"/>
      <c r="M9" s="356"/>
      <c r="N9" s="356"/>
      <c r="O9" s="356"/>
      <c r="P9" s="356"/>
      <c r="Q9" s="356"/>
      <c r="R9" s="356"/>
      <c r="S9" s="356"/>
      <c r="T9" s="356"/>
      <c r="U9" s="356"/>
      <c r="V9" s="356"/>
      <c r="W9" s="356"/>
      <c r="X9" s="356"/>
      <c r="Y9" s="356"/>
    </row>
    <row r="10" spans="1:27" s="12"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6" t="str">
        <f>'1. паспорт местоположение'!A12</f>
        <v>G_140-8</v>
      </c>
      <c r="F12" s="356"/>
      <c r="G12" s="356"/>
      <c r="H12" s="356"/>
      <c r="I12" s="356"/>
      <c r="J12" s="356"/>
      <c r="K12" s="356"/>
      <c r="L12" s="356"/>
      <c r="M12" s="356"/>
      <c r="N12" s="356"/>
      <c r="O12" s="356"/>
      <c r="P12" s="356"/>
      <c r="Q12" s="356"/>
      <c r="R12" s="356"/>
      <c r="S12" s="356"/>
      <c r="T12" s="356"/>
      <c r="U12" s="356"/>
      <c r="V12" s="356"/>
      <c r="W12" s="356"/>
      <c r="X12" s="356"/>
      <c r="Y12" s="356"/>
    </row>
    <row r="13" spans="1:27" s="12"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6" t="str">
        <f>'1. паспорт местоположение'!A15</f>
        <v>Электросетевой комплекс в г.Светлогорске Калининградской области, принадлежащий ООО "Светлогорск-Строй-Сервис"</v>
      </c>
      <c r="F15" s="356"/>
      <c r="G15" s="356"/>
      <c r="H15" s="356"/>
      <c r="I15" s="356"/>
      <c r="J15" s="356"/>
      <c r="K15" s="356"/>
      <c r="L15" s="356"/>
      <c r="M15" s="356"/>
      <c r="N15" s="356"/>
      <c r="O15" s="356"/>
      <c r="P15" s="356"/>
      <c r="Q15" s="356"/>
      <c r="R15" s="356"/>
      <c r="S15" s="356"/>
      <c r="T15" s="356"/>
      <c r="U15" s="356"/>
      <c r="V15" s="356"/>
      <c r="W15" s="356"/>
      <c r="X15" s="356"/>
      <c r="Y15" s="356"/>
    </row>
    <row r="16" spans="1:27" s="3"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518</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65" customFormat="1" ht="21" customHeight="1" x14ac:dyDescent="0.25"/>
    <row r="21" spans="1:27" ht="15.75" customHeight="1" x14ac:dyDescent="0.25">
      <c r="A21" s="378" t="s">
        <v>6</v>
      </c>
      <c r="B21" s="381" t="s">
        <v>525</v>
      </c>
      <c r="C21" s="382"/>
      <c r="D21" s="381" t="s">
        <v>527</v>
      </c>
      <c r="E21" s="382"/>
      <c r="F21" s="374" t="s">
        <v>103</v>
      </c>
      <c r="G21" s="376"/>
      <c r="H21" s="376"/>
      <c r="I21" s="375"/>
      <c r="J21" s="378" t="s">
        <v>528</v>
      </c>
      <c r="K21" s="381" t="s">
        <v>529</v>
      </c>
      <c r="L21" s="382"/>
      <c r="M21" s="381" t="s">
        <v>530</v>
      </c>
      <c r="N21" s="382"/>
      <c r="O21" s="381" t="s">
        <v>517</v>
      </c>
      <c r="P21" s="382"/>
      <c r="Q21" s="381" t="s">
        <v>136</v>
      </c>
      <c r="R21" s="382"/>
      <c r="S21" s="378" t="s">
        <v>135</v>
      </c>
      <c r="T21" s="378" t="s">
        <v>531</v>
      </c>
      <c r="U21" s="378" t="s">
        <v>526</v>
      </c>
      <c r="V21" s="381" t="s">
        <v>134</v>
      </c>
      <c r="W21" s="382"/>
      <c r="X21" s="374" t="s">
        <v>126</v>
      </c>
      <c r="Y21" s="376"/>
      <c r="Z21" s="374" t="s">
        <v>125</v>
      </c>
      <c r="AA21" s="376"/>
    </row>
    <row r="22" spans="1:27" ht="216" customHeight="1" x14ac:dyDescent="0.25">
      <c r="A22" s="379"/>
      <c r="B22" s="383"/>
      <c r="C22" s="384"/>
      <c r="D22" s="383"/>
      <c r="E22" s="384"/>
      <c r="F22" s="374" t="s">
        <v>133</v>
      </c>
      <c r="G22" s="375"/>
      <c r="H22" s="374" t="s">
        <v>132</v>
      </c>
      <c r="I22" s="375"/>
      <c r="J22" s="380"/>
      <c r="K22" s="383"/>
      <c r="L22" s="384"/>
      <c r="M22" s="383"/>
      <c r="N22" s="384"/>
      <c r="O22" s="383"/>
      <c r="P22" s="384"/>
      <c r="Q22" s="383"/>
      <c r="R22" s="384"/>
      <c r="S22" s="380"/>
      <c r="T22" s="380"/>
      <c r="U22" s="380"/>
      <c r="V22" s="383"/>
      <c r="W22" s="384"/>
      <c r="X22" s="121" t="s">
        <v>124</v>
      </c>
      <c r="Y22" s="121" t="s">
        <v>515</v>
      </c>
      <c r="Z22" s="121" t="s">
        <v>123</v>
      </c>
      <c r="AA22" s="121" t="s">
        <v>122</v>
      </c>
    </row>
    <row r="23" spans="1:27" ht="60" customHeight="1" x14ac:dyDescent="0.25">
      <c r="A23" s="380"/>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1" customFormat="1" ht="31.5" x14ac:dyDescent="0.25">
      <c r="A25" s="67">
        <v>1</v>
      </c>
      <c r="B25" s="67" t="s">
        <v>642</v>
      </c>
      <c r="C25" s="67" t="s">
        <v>642</v>
      </c>
      <c r="D25" s="67" t="s">
        <v>632</v>
      </c>
      <c r="E25" s="67" t="s">
        <v>632</v>
      </c>
      <c r="F25" s="328">
        <v>15</v>
      </c>
      <c r="G25" s="328">
        <v>15</v>
      </c>
      <c r="H25" s="328">
        <v>15</v>
      </c>
      <c r="I25" s="328">
        <v>15</v>
      </c>
      <c r="J25" s="329" t="s">
        <v>614</v>
      </c>
      <c r="K25" s="329" t="s">
        <v>66</v>
      </c>
      <c r="L25" s="183" t="s">
        <v>66</v>
      </c>
      <c r="M25" s="183" t="s">
        <v>643</v>
      </c>
      <c r="N25" s="330">
        <v>120</v>
      </c>
      <c r="O25" s="330" t="s">
        <v>633</v>
      </c>
      <c r="P25" s="330" t="s">
        <v>633</v>
      </c>
      <c r="Q25" s="330">
        <v>0.12</v>
      </c>
      <c r="R25" s="328">
        <v>0.01</v>
      </c>
      <c r="S25" s="329" t="s">
        <v>614</v>
      </c>
      <c r="T25" s="329" t="s">
        <v>614</v>
      </c>
      <c r="U25" s="329" t="s">
        <v>614</v>
      </c>
      <c r="V25" s="329" t="s">
        <v>614</v>
      </c>
      <c r="W25" s="330" t="s">
        <v>634</v>
      </c>
      <c r="X25" s="329" t="s">
        <v>614</v>
      </c>
      <c r="Y25" s="329" t="s">
        <v>614</v>
      </c>
      <c r="Z25" s="329" t="s">
        <v>614</v>
      </c>
      <c r="AA25" s="329" t="s">
        <v>614</v>
      </c>
    </row>
    <row r="26" spans="1:27" ht="31.5" x14ac:dyDescent="0.25">
      <c r="A26" s="343">
        <v>2</v>
      </c>
      <c r="B26" s="67" t="s">
        <v>641</v>
      </c>
      <c r="C26" s="67" t="s">
        <v>641</v>
      </c>
      <c r="D26" s="67" t="s">
        <v>635</v>
      </c>
      <c r="E26" s="67" t="s">
        <v>635</v>
      </c>
      <c r="F26" s="328">
        <v>15</v>
      </c>
      <c r="G26" s="328">
        <v>15</v>
      </c>
      <c r="H26" s="328">
        <v>15</v>
      </c>
      <c r="I26" s="328">
        <v>15</v>
      </c>
      <c r="J26" s="329" t="s">
        <v>614</v>
      </c>
      <c r="K26" s="329" t="s">
        <v>66</v>
      </c>
      <c r="L26" s="183" t="s">
        <v>66</v>
      </c>
      <c r="M26" s="183" t="s">
        <v>643</v>
      </c>
      <c r="N26" s="330">
        <v>120</v>
      </c>
      <c r="O26" s="330" t="s">
        <v>633</v>
      </c>
      <c r="P26" s="330" t="s">
        <v>633</v>
      </c>
      <c r="Q26" s="330">
        <v>0.19</v>
      </c>
      <c r="R26" s="328">
        <v>0.01</v>
      </c>
      <c r="S26" s="329" t="s">
        <v>614</v>
      </c>
      <c r="T26" s="329" t="s">
        <v>614</v>
      </c>
      <c r="U26" s="329" t="s">
        <v>614</v>
      </c>
      <c r="V26" s="329" t="s">
        <v>614</v>
      </c>
      <c r="W26" s="330" t="s">
        <v>634</v>
      </c>
      <c r="X26" s="329" t="s">
        <v>614</v>
      </c>
      <c r="Y26" s="329" t="s">
        <v>614</v>
      </c>
      <c r="Z26" s="329" t="s">
        <v>614</v>
      </c>
      <c r="AA26" s="329" t="s">
        <v>614</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8" t="str">
        <f>'1. паспорт местоположение'!A5:C5</f>
        <v>Год раскрытия информации: 2016 год</v>
      </c>
      <c r="B5" s="348"/>
      <c r="C5" s="34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2" t="s">
        <v>10</v>
      </c>
      <c r="B7" s="352"/>
      <c r="C7" s="352"/>
      <c r="D7" s="13"/>
      <c r="E7" s="13"/>
      <c r="F7" s="13"/>
      <c r="G7" s="13"/>
      <c r="H7" s="13"/>
      <c r="I7" s="13"/>
      <c r="J7" s="13"/>
      <c r="K7" s="13"/>
      <c r="L7" s="13"/>
      <c r="M7" s="13"/>
      <c r="N7" s="13"/>
      <c r="O7" s="13"/>
      <c r="P7" s="13"/>
      <c r="Q7" s="13"/>
      <c r="R7" s="13"/>
      <c r="S7" s="13"/>
      <c r="T7" s="13"/>
      <c r="U7" s="13"/>
    </row>
    <row r="8" spans="1:29" s="12" customFormat="1" ht="18.75" x14ac:dyDescent="0.2">
      <c r="A8" s="352"/>
      <c r="B8" s="352"/>
      <c r="C8" s="352"/>
      <c r="D8" s="14"/>
      <c r="E8" s="14"/>
      <c r="F8" s="14"/>
      <c r="G8" s="14"/>
      <c r="H8" s="13"/>
      <c r="I8" s="13"/>
      <c r="J8" s="13"/>
      <c r="K8" s="13"/>
      <c r="L8" s="13"/>
      <c r="M8" s="13"/>
      <c r="N8" s="13"/>
      <c r="O8" s="13"/>
      <c r="P8" s="13"/>
      <c r="Q8" s="13"/>
      <c r="R8" s="13"/>
      <c r="S8" s="13"/>
      <c r="T8" s="13"/>
      <c r="U8" s="13"/>
    </row>
    <row r="9" spans="1:29" s="12" customFormat="1" ht="18.75" x14ac:dyDescent="0.2">
      <c r="A9" s="356" t="str">
        <f>'1. паспорт местоположение'!A9:C9</f>
        <v>Акционерное общество "Янтарьэнерго" ДЗО  ПАО "Россети"</v>
      </c>
      <c r="B9" s="356"/>
      <c r="C9" s="356"/>
      <c r="D9" s="8"/>
      <c r="E9" s="8"/>
      <c r="F9" s="8"/>
      <c r="G9" s="8"/>
      <c r="H9" s="13"/>
      <c r="I9" s="13"/>
      <c r="J9" s="13"/>
      <c r="K9" s="13"/>
      <c r="L9" s="13"/>
      <c r="M9" s="13"/>
      <c r="N9" s="13"/>
      <c r="O9" s="13"/>
      <c r="P9" s="13"/>
      <c r="Q9" s="13"/>
      <c r="R9" s="13"/>
      <c r="S9" s="13"/>
      <c r="T9" s="13"/>
      <c r="U9" s="13"/>
    </row>
    <row r="10" spans="1:29" s="12" customFormat="1" ht="18.75" x14ac:dyDescent="0.2">
      <c r="A10" s="349" t="s">
        <v>9</v>
      </c>
      <c r="B10" s="349"/>
      <c r="C10" s="349"/>
      <c r="D10" s="6"/>
      <c r="E10" s="6"/>
      <c r="F10" s="6"/>
      <c r="G10" s="6"/>
      <c r="H10" s="13"/>
      <c r="I10" s="13"/>
      <c r="J10" s="13"/>
      <c r="K10" s="13"/>
      <c r="L10" s="13"/>
      <c r="M10" s="13"/>
      <c r="N10" s="13"/>
      <c r="O10" s="13"/>
      <c r="P10" s="13"/>
      <c r="Q10" s="13"/>
      <c r="R10" s="13"/>
      <c r="S10" s="13"/>
      <c r="T10" s="13"/>
      <c r="U10" s="13"/>
    </row>
    <row r="11" spans="1:29" s="12" customFormat="1" ht="18.75" x14ac:dyDescent="0.2">
      <c r="A11" s="352"/>
      <c r="B11" s="352"/>
      <c r="C11" s="352"/>
      <c r="D11" s="14"/>
      <c r="E11" s="14"/>
      <c r="F11" s="14"/>
      <c r="G11" s="14"/>
      <c r="H11" s="13"/>
      <c r="I11" s="13"/>
      <c r="J11" s="13"/>
      <c r="K11" s="13"/>
      <c r="L11" s="13"/>
      <c r="M11" s="13"/>
      <c r="N11" s="13"/>
      <c r="O11" s="13"/>
      <c r="P11" s="13"/>
      <c r="Q11" s="13"/>
      <c r="R11" s="13"/>
      <c r="S11" s="13"/>
      <c r="T11" s="13"/>
      <c r="U11" s="13"/>
    </row>
    <row r="12" spans="1:29" s="12" customFormat="1" ht="18.75" x14ac:dyDescent="0.2">
      <c r="A12" s="356" t="str">
        <f>'1. паспорт местоположение'!A12:C12</f>
        <v>G_140-8</v>
      </c>
      <c r="B12" s="356"/>
      <c r="C12" s="356"/>
      <c r="D12" s="8"/>
      <c r="E12" s="8"/>
      <c r="F12" s="8"/>
      <c r="G12" s="8"/>
      <c r="H12" s="13"/>
      <c r="I12" s="13"/>
      <c r="J12" s="13"/>
      <c r="K12" s="13"/>
      <c r="L12" s="13"/>
      <c r="M12" s="13"/>
      <c r="N12" s="13"/>
      <c r="O12" s="13"/>
      <c r="P12" s="13"/>
      <c r="Q12" s="13"/>
      <c r="R12" s="13"/>
      <c r="S12" s="13"/>
      <c r="T12" s="13"/>
      <c r="U12" s="13"/>
    </row>
    <row r="13" spans="1:29" s="12" customFormat="1" ht="18.75" x14ac:dyDescent="0.2">
      <c r="A13" s="349" t="s">
        <v>8</v>
      </c>
      <c r="B13" s="349"/>
      <c r="C13" s="3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0"/>
      <c r="B14" s="360"/>
      <c r="C14" s="360"/>
      <c r="D14" s="10"/>
      <c r="E14" s="10"/>
      <c r="F14" s="10"/>
      <c r="G14" s="10"/>
      <c r="H14" s="10"/>
      <c r="I14" s="10"/>
      <c r="J14" s="10"/>
      <c r="K14" s="10"/>
      <c r="L14" s="10"/>
      <c r="M14" s="10"/>
      <c r="N14" s="10"/>
      <c r="O14" s="10"/>
      <c r="P14" s="10"/>
      <c r="Q14" s="10"/>
      <c r="R14" s="10"/>
      <c r="S14" s="10"/>
      <c r="T14" s="10"/>
      <c r="U14" s="10"/>
    </row>
    <row r="15" spans="1:29" s="3" customFormat="1" ht="12" x14ac:dyDescent="0.2">
      <c r="A15" s="356" t="str">
        <f>'1. паспорт местоположение'!A15</f>
        <v>Электросетевой комплекс в г.Светлогорске Калининградской области, принадлежащий ООО "Светлогорск-Строй-Сервис"</v>
      </c>
      <c r="B15" s="356"/>
      <c r="C15" s="356"/>
      <c r="D15" s="8"/>
      <c r="E15" s="8"/>
      <c r="F15" s="8"/>
      <c r="G15" s="8"/>
      <c r="H15" s="8"/>
      <c r="I15" s="8"/>
      <c r="J15" s="8"/>
      <c r="K15" s="8"/>
      <c r="L15" s="8"/>
      <c r="M15" s="8"/>
      <c r="N15" s="8"/>
      <c r="O15" s="8"/>
      <c r="P15" s="8"/>
      <c r="Q15" s="8"/>
      <c r="R15" s="8"/>
      <c r="S15" s="8"/>
      <c r="T15" s="8"/>
      <c r="U15" s="8"/>
    </row>
    <row r="16" spans="1:29" s="3" customFormat="1" ht="15" customHeight="1" x14ac:dyDescent="0.2">
      <c r="A16" s="349" t="s">
        <v>7</v>
      </c>
      <c r="B16" s="349"/>
      <c r="C16" s="349"/>
      <c r="D16" s="6"/>
      <c r="E16" s="6"/>
      <c r="F16" s="6"/>
      <c r="G16" s="6"/>
      <c r="H16" s="6"/>
      <c r="I16" s="6"/>
      <c r="J16" s="6"/>
      <c r="K16" s="6"/>
      <c r="L16" s="6"/>
      <c r="M16" s="6"/>
      <c r="N16" s="6"/>
      <c r="O16" s="6"/>
      <c r="P16" s="6"/>
      <c r="Q16" s="6"/>
      <c r="R16" s="6"/>
      <c r="S16" s="6"/>
      <c r="T16" s="6"/>
      <c r="U16" s="6"/>
    </row>
    <row r="17" spans="1:21" s="3" customFormat="1" ht="15" customHeight="1" x14ac:dyDescent="0.2">
      <c r="A17" s="361"/>
      <c r="B17" s="361"/>
      <c r="C17" s="361"/>
      <c r="D17" s="4"/>
      <c r="E17" s="4"/>
      <c r="F17" s="4"/>
      <c r="G17" s="4"/>
      <c r="H17" s="4"/>
      <c r="I17" s="4"/>
      <c r="J17" s="4"/>
      <c r="K17" s="4"/>
      <c r="L17" s="4"/>
      <c r="M17" s="4"/>
      <c r="N17" s="4"/>
      <c r="O17" s="4"/>
      <c r="P17" s="4"/>
      <c r="Q17" s="4"/>
      <c r="R17" s="4"/>
    </row>
    <row r="18" spans="1:21" s="3" customFormat="1" ht="27.75" customHeight="1" x14ac:dyDescent="0.2">
      <c r="A18" s="350" t="s">
        <v>510</v>
      </c>
      <c r="B18" s="350"/>
      <c r="C18" s="3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29" t="s">
        <v>637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75"/>
      <c r="AB6" s="175"/>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75"/>
      <c r="AB7" s="175"/>
    </row>
    <row r="8" spans="1:28" x14ac:dyDescent="0.25">
      <c r="A8" s="356" t="str">
        <f>'1. паспорт местоположение'!A9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176"/>
      <c r="AB8" s="17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77"/>
      <c r="AB9" s="177"/>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75"/>
      <c r="AB10" s="175"/>
    </row>
    <row r="11" spans="1:28" x14ac:dyDescent="0.25">
      <c r="A11" s="356" t="str">
        <f>'1. паспорт местоположение'!A12:C12</f>
        <v>G_140-8</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176"/>
      <c r="AB11" s="17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77"/>
      <c r="AB12" s="177"/>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1"/>
      <c r="AB13" s="11"/>
    </row>
    <row r="14" spans="1:28" x14ac:dyDescent="0.25">
      <c r="A14" s="356" t="str">
        <f>'1. паспорт местоположение'!A15</f>
        <v>Электросетевой комплекс в г.Светлогорске Калининградской области, принадлежащий ООО "Светлогорск-Строй-Сервис"</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76"/>
      <c r="AB14" s="17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77"/>
      <c r="AB15" s="177"/>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86"/>
      <c r="AB16" s="186"/>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86"/>
      <c r="AB17" s="186"/>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86"/>
      <c r="AB18" s="186"/>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86"/>
      <c r="AB19" s="186"/>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187"/>
      <c r="AB20" s="187"/>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187"/>
      <c r="AB21" s="187"/>
    </row>
    <row r="22" spans="1:28" x14ac:dyDescent="0.25">
      <c r="A22" s="386" t="s">
        <v>542</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188"/>
      <c r="AB22" s="188"/>
    </row>
    <row r="23" spans="1:28" ht="32.25" customHeight="1" x14ac:dyDescent="0.25">
      <c r="A23" s="388" t="s">
        <v>389</v>
      </c>
      <c r="B23" s="389"/>
      <c r="C23" s="389"/>
      <c r="D23" s="389"/>
      <c r="E23" s="389"/>
      <c r="F23" s="389"/>
      <c r="G23" s="389"/>
      <c r="H23" s="389"/>
      <c r="I23" s="389"/>
      <c r="J23" s="389"/>
      <c r="K23" s="389"/>
      <c r="L23" s="390"/>
      <c r="M23" s="387" t="s">
        <v>390</v>
      </c>
      <c r="N23" s="387"/>
      <c r="O23" s="387"/>
      <c r="P23" s="387"/>
      <c r="Q23" s="387"/>
      <c r="R23" s="387"/>
      <c r="S23" s="387"/>
      <c r="T23" s="387"/>
      <c r="U23" s="387"/>
      <c r="V23" s="387"/>
      <c r="W23" s="387"/>
      <c r="X23" s="387"/>
      <c r="Y23" s="387"/>
      <c r="Z23" s="387"/>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2" t="s">
        <v>10</v>
      </c>
      <c r="B7" s="352"/>
      <c r="C7" s="352"/>
      <c r="D7" s="352"/>
      <c r="E7" s="352"/>
      <c r="F7" s="352"/>
      <c r="G7" s="352"/>
      <c r="H7" s="352"/>
      <c r="I7" s="352"/>
      <c r="J7" s="352"/>
      <c r="K7" s="352"/>
      <c r="L7" s="352"/>
      <c r="M7" s="352"/>
      <c r="N7" s="352"/>
      <c r="O7" s="352"/>
      <c r="P7" s="13"/>
      <c r="Q7" s="13"/>
      <c r="R7" s="13"/>
      <c r="S7" s="13"/>
      <c r="T7" s="13"/>
      <c r="U7" s="13"/>
      <c r="V7" s="13"/>
      <c r="W7" s="13"/>
      <c r="X7" s="13"/>
      <c r="Y7" s="13"/>
      <c r="Z7" s="13"/>
    </row>
    <row r="8" spans="1:28" s="12" customFormat="1" ht="18.75" x14ac:dyDescent="0.2">
      <c r="A8" s="352"/>
      <c r="B8" s="352"/>
      <c r="C8" s="352"/>
      <c r="D8" s="352"/>
      <c r="E8" s="352"/>
      <c r="F8" s="352"/>
      <c r="G8" s="352"/>
      <c r="H8" s="352"/>
      <c r="I8" s="352"/>
      <c r="J8" s="352"/>
      <c r="K8" s="352"/>
      <c r="L8" s="352"/>
      <c r="M8" s="352"/>
      <c r="N8" s="352"/>
      <c r="O8" s="352"/>
      <c r="P8" s="13"/>
      <c r="Q8" s="13"/>
      <c r="R8" s="13"/>
      <c r="S8" s="13"/>
      <c r="T8" s="13"/>
      <c r="U8" s="13"/>
      <c r="V8" s="13"/>
      <c r="W8" s="13"/>
      <c r="X8" s="13"/>
      <c r="Y8" s="13"/>
      <c r="Z8" s="13"/>
    </row>
    <row r="9" spans="1:28" s="12" customFormat="1" ht="18.75" x14ac:dyDescent="0.2">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13"/>
      <c r="Q9" s="13"/>
      <c r="R9" s="13"/>
      <c r="S9" s="13"/>
      <c r="T9" s="13"/>
      <c r="U9" s="13"/>
      <c r="V9" s="13"/>
      <c r="W9" s="13"/>
      <c r="X9" s="13"/>
      <c r="Y9" s="13"/>
      <c r="Z9" s="13"/>
    </row>
    <row r="10" spans="1:28" s="12" customFormat="1" ht="18.75" x14ac:dyDescent="0.2">
      <c r="A10" s="349" t="s">
        <v>9</v>
      </c>
      <c r="B10" s="349"/>
      <c r="C10" s="349"/>
      <c r="D10" s="349"/>
      <c r="E10" s="349"/>
      <c r="F10" s="349"/>
      <c r="G10" s="349"/>
      <c r="H10" s="349"/>
      <c r="I10" s="349"/>
      <c r="J10" s="349"/>
      <c r="K10" s="349"/>
      <c r="L10" s="349"/>
      <c r="M10" s="349"/>
      <c r="N10" s="349"/>
      <c r="O10" s="349"/>
      <c r="P10" s="13"/>
      <c r="Q10" s="13"/>
      <c r="R10" s="13"/>
      <c r="S10" s="13"/>
      <c r="T10" s="13"/>
      <c r="U10" s="13"/>
      <c r="V10" s="13"/>
      <c r="W10" s="13"/>
      <c r="X10" s="13"/>
      <c r="Y10" s="13"/>
      <c r="Z10" s="13"/>
    </row>
    <row r="11" spans="1:28" s="12" customFormat="1" ht="18.75" x14ac:dyDescent="0.2">
      <c r="A11" s="352"/>
      <c r="B11" s="352"/>
      <c r="C11" s="352"/>
      <c r="D11" s="352"/>
      <c r="E11" s="352"/>
      <c r="F11" s="352"/>
      <c r="G11" s="352"/>
      <c r="H11" s="352"/>
      <c r="I11" s="352"/>
      <c r="J11" s="352"/>
      <c r="K11" s="352"/>
      <c r="L11" s="352"/>
      <c r="M11" s="352"/>
      <c r="N11" s="352"/>
      <c r="O11" s="352"/>
      <c r="P11" s="13"/>
      <c r="Q11" s="13"/>
      <c r="R11" s="13"/>
      <c r="S11" s="13"/>
      <c r="T11" s="13"/>
      <c r="U11" s="13"/>
      <c r="V11" s="13"/>
      <c r="W11" s="13"/>
      <c r="X11" s="13"/>
      <c r="Y11" s="13"/>
      <c r="Z11" s="13"/>
    </row>
    <row r="12" spans="1:28" s="12" customFormat="1" ht="18.75" x14ac:dyDescent="0.2">
      <c r="A12" s="356" t="str">
        <f>'1. паспорт местоположение'!A12:C12</f>
        <v>G_140-8</v>
      </c>
      <c r="B12" s="356"/>
      <c r="C12" s="356"/>
      <c r="D12" s="356"/>
      <c r="E12" s="356"/>
      <c r="F12" s="356"/>
      <c r="G12" s="356"/>
      <c r="H12" s="356"/>
      <c r="I12" s="356"/>
      <c r="J12" s="356"/>
      <c r="K12" s="356"/>
      <c r="L12" s="356"/>
      <c r="M12" s="356"/>
      <c r="N12" s="356"/>
      <c r="O12" s="356"/>
      <c r="P12" s="13"/>
      <c r="Q12" s="13"/>
      <c r="R12" s="13"/>
      <c r="S12" s="13"/>
      <c r="T12" s="13"/>
      <c r="U12" s="13"/>
      <c r="V12" s="13"/>
      <c r="W12" s="13"/>
      <c r="X12" s="13"/>
      <c r="Y12" s="13"/>
      <c r="Z12" s="13"/>
    </row>
    <row r="13" spans="1:28" s="12" customFormat="1" ht="18.75" x14ac:dyDescent="0.2">
      <c r="A13" s="349" t="s">
        <v>8</v>
      </c>
      <c r="B13" s="349"/>
      <c r="C13" s="349"/>
      <c r="D13" s="349"/>
      <c r="E13" s="349"/>
      <c r="F13" s="349"/>
      <c r="G13" s="349"/>
      <c r="H13" s="349"/>
      <c r="I13" s="349"/>
      <c r="J13" s="349"/>
      <c r="K13" s="349"/>
      <c r="L13" s="349"/>
      <c r="M13" s="349"/>
      <c r="N13" s="349"/>
      <c r="O13" s="349"/>
      <c r="P13" s="13"/>
      <c r="Q13" s="13"/>
      <c r="R13" s="13"/>
      <c r="S13" s="13"/>
      <c r="T13" s="13"/>
      <c r="U13" s="13"/>
      <c r="V13" s="13"/>
      <c r="W13" s="13"/>
      <c r="X13" s="13"/>
      <c r="Y13" s="13"/>
      <c r="Z13" s="13"/>
    </row>
    <row r="14" spans="1:28" s="9" customFormat="1" ht="15.75" customHeight="1" x14ac:dyDescent="0.2">
      <c r="A14" s="360"/>
      <c r="B14" s="360"/>
      <c r="C14" s="360"/>
      <c r="D14" s="360"/>
      <c r="E14" s="360"/>
      <c r="F14" s="360"/>
      <c r="G14" s="360"/>
      <c r="H14" s="360"/>
      <c r="I14" s="360"/>
      <c r="J14" s="360"/>
      <c r="K14" s="360"/>
      <c r="L14" s="360"/>
      <c r="M14" s="360"/>
      <c r="N14" s="360"/>
      <c r="O14" s="360"/>
      <c r="P14" s="10"/>
      <c r="Q14" s="10"/>
      <c r="R14" s="10"/>
      <c r="S14" s="10"/>
      <c r="T14" s="10"/>
      <c r="U14" s="10"/>
      <c r="V14" s="10"/>
      <c r="W14" s="10"/>
      <c r="X14" s="10"/>
      <c r="Y14" s="10"/>
      <c r="Z14" s="10"/>
    </row>
    <row r="15" spans="1:28" s="3" customFormat="1" ht="12" x14ac:dyDescent="0.2">
      <c r="A15" s="356" t="str">
        <f>'1. паспорт местоположение'!A15</f>
        <v>Электросетевой комплекс в г.Светлогорске Калининградской области, принадлежащий ООО "Светлогорск-Строй-Сервис"</v>
      </c>
      <c r="B15" s="356"/>
      <c r="C15" s="356"/>
      <c r="D15" s="356"/>
      <c r="E15" s="356"/>
      <c r="F15" s="356"/>
      <c r="G15" s="356"/>
      <c r="H15" s="356"/>
      <c r="I15" s="356"/>
      <c r="J15" s="356"/>
      <c r="K15" s="356"/>
      <c r="L15" s="356"/>
      <c r="M15" s="356"/>
      <c r="N15" s="356"/>
      <c r="O15" s="356"/>
      <c r="P15" s="8"/>
      <c r="Q15" s="8"/>
      <c r="R15" s="8"/>
      <c r="S15" s="8"/>
      <c r="T15" s="8"/>
      <c r="U15" s="8"/>
      <c r="V15" s="8"/>
      <c r="W15" s="8"/>
      <c r="X15" s="8"/>
      <c r="Y15" s="8"/>
      <c r="Z15" s="8"/>
    </row>
    <row r="16" spans="1:28" s="3" customFormat="1" ht="15" customHeight="1" x14ac:dyDescent="0.2">
      <c r="A16" s="349" t="s">
        <v>7</v>
      </c>
      <c r="B16" s="349"/>
      <c r="C16" s="349"/>
      <c r="D16" s="349"/>
      <c r="E16" s="349"/>
      <c r="F16" s="349"/>
      <c r="G16" s="349"/>
      <c r="H16" s="349"/>
      <c r="I16" s="349"/>
      <c r="J16" s="349"/>
      <c r="K16" s="349"/>
      <c r="L16" s="349"/>
      <c r="M16" s="349"/>
      <c r="N16" s="349"/>
      <c r="O16" s="349"/>
      <c r="P16" s="6"/>
      <c r="Q16" s="6"/>
      <c r="R16" s="6"/>
      <c r="S16" s="6"/>
      <c r="T16" s="6"/>
      <c r="U16" s="6"/>
      <c r="V16" s="6"/>
      <c r="W16" s="6"/>
      <c r="X16" s="6"/>
      <c r="Y16" s="6"/>
      <c r="Z16" s="6"/>
    </row>
    <row r="17" spans="1:26" s="3" customFormat="1" ht="15" customHeight="1" x14ac:dyDescent="0.2">
      <c r="A17" s="361"/>
      <c r="B17" s="361"/>
      <c r="C17" s="361"/>
      <c r="D17" s="361"/>
      <c r="E17" s="361"/>
      <c r="F17" s="361"/>
      <c r="G17" s="361"/>
      <c r="H17" s="361"/>
      <c r="I17" s="361"/>
      <c r="J17" s="361"/>
      <c r="K17" s="361"/>
      <c r="L17" s="361"/>
      <c r="M17" s="361"/>
      <c r="N17" s="361"/>
      <c r="O17" s="361"/>
      <c r="P17" s="4"/>
      <c r="Q17" s="4"/>
      <c r="R17" s="4"/>
      <c r="S17" s="4"/>
      <c r="T17" s="4"/>
      <c r="U17" s="4"/>
      <c r="V17" s="4"/>
      <c r="W17" s="4"/>
    </row>
    <row r="18" spans="1:26" s="3" customFormat="1" ht="91.5" customHeight="1" x14ac:dyDescent="0.2">
      <c r="A18" s="392" t="s">
        <v>519</v>
      </c>
      <c r="B18" s="392"/>
      <c r="C18" s="392"/>
      <c r="D18" s="392"/>
      <c r="E18" s="392"/>
      <c r="F18" s="392"/>
      <c r="G18" s="392"/>
      <c r="H18" s="392"/>
      <c r="I18" s="392"/>
      <c r="J18" s="392"/>
      <c r="K18" s="392"/>
      <c r="L18" s="392"/>
      <c r="M18" s="392"/>
      <c r="N18" s="392"/>
      <c r="O18" s="392"/>
      <c r="P18" s="7"/>
      <c r="Q18" s="7"/>
      <c r="R18" s="7"/>
      <c r="S18" s="7"/>
      <c r="T18" s="7"/>
      <c r="U18" s="7"/>
      <c r="V18" s="7"/>
      <c r="W18" s="7"/>
      <c r="X18" s="7"/>
      <c r="Y18" s="7"/>
      <c r="Z18" s="7"/>
    </row>
    <row r="19" spans="1:26" s="3" customFormat="1" ht="78" customHeight="1" x14ac:dyDescent="0.2">
      <c r="A19" s="355" t="s">
        <v>6</v>
      </c>
      <c r="B19" s="355" t="s">
        <v>89</v>
      </c>
      <c r="C19" s="355" t="s">
        <v>88</v>
      </c>
      <c r="D19" s="355" t="s">
        <v>77</v>
      </c>
      <c r="E19" s="393" t="s">
        <v>87</v>
      </c>
      <c r="F19" s="394"/>
      <c r="G19" s="394"/>
      <c r="H19" s="394"/>
      <c r="I19" s="395"/>
      <c r="J19" s="355" t="s">
        <v>86</v>
      </c>
      <c r="K19" s="355"/>
      <c r="L19" s="355"/>
      <c r="M19" s="355"/>
      <c r="N19" s="355"/>
      <c r="O19" s="355"/>
      <c r="P19" s="4"/>
      <c r="Q19" s="4"/>
      <c r="R19" s="4"/>
      <c r="S19" s="4"/>
      <c r="T19" s="4"/>
      <c r="U19" s="4"/>
      <c r="V19" s="4"/>
      <c r="W19" s="4"/>
    </row>
    <row r="20" spans="1:26" s="3" customFormat="1" ht="51" customHeight="1" x14ac:dyDescent="0.2">
      <c r="A20" s="355"/>
      <c r="B20" s="355"/>
      <c r="C20" s="355"/>
      <c r="D20" s="3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0" zoomScale="80" zoomScaleSheetLayoutView="80" workbookViewId="0">
      <selection activeCell="B25" sqref="B25"/>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409" t="str">
        <f>'[1]1. паспорт местоположение'!A5:C5</f>
        <v>Год раскрытия информации: 2016 год</v>
      </c>
      <c r="B5" s="409"/>
      <c r="C5" s="409"/>
      <c r="D5" s="409"/>
      <c r="E5" s="409"/>
      <c r="F5" s="409"/>
      <c r="G5" s="409"/>
      <c r="H5" s="40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52" t="str">
        <f>'[1]1. паспорт местоположение'!A7:C7</f>
        <v xml:space="preserve">Паспорт инвестиционного проекта </v>
      </c>
      <c r="B7" s="352"/>
      <c r="C7" s="352"/>
      <c r="D7" s="352"/>
      <c r="E7" s="352"/>
      <c r="F7" s="352"/>
      <c r="G7" s="352"/>
      <c r="H7" s="35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1"/>
      <c r="AR7" s="201"/>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8"/>
      <c r="AR8" s="198"/>
    </row>
    <row r="9" spans="1:44" ht="18.75" x14ac:dyDescent="0.2">
      <c r="A9" s="351" t="str">
        <f>'[1]1. паспорт местоположение'!A9:C9</f>
        <v xml:space="preserve">                         АО "Янтарьэнерго"                         </v>
      </c>
      <c r="B9" s="351"/>
      <c r="C9" s="351"/>
      <c r="D9" s="351"/>
      <c r="E9" s="351"/>
      <c r="F9" s="351"/>
      <c r="G9" s="351"/>
      <c r="H9" s="351"/>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2"/>
      <c r="AR9" s="202"/>
    </row>
    <row r="10" spans="1:44" x14ac:dyDescent="0.2">
      <c r="A10" s="349" t="s">
        <v>9</v>
      </c>
      <c r="B10" s="349"/>
      <c r="C10" s="349"/>
      <c r="D10" s="349"/>
      <c r="E10" s="349"/>
      <c r="F10" s="349"/>
      <c r="G10" s="349"/>
      <c r="H10" s="34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3"/>
      <c r="AR10" s="203"/>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51" t="str">
        <f>'1. паспорт местоположение'!A12:C12</f>
        <v>G_140-8</v>
      </c>
      <c r="B12" s="351"/>
      <c r="C12" s="351"/>
      <c r="D12" s="351"/>
      <c r="E12" s="351"/>
      <c r="F12" s="351"/>
      <c r="G12" s="351"/>
      <c r="H12" s="351"/>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2"/>
      <c r="AR12" s="202"/>
    </row>
    <row r="13" spans="1:44" x14ac:dyDescent="0.2">
      <c r="A13" s="349" t="s">
        <v>8</v>
      </c>
      <c r="B13" s="349"/>
      <c r="C13" s="349"/>
      <c r="D13" s="349"/>
      <c r="E13" s="349"/>
      <c r="F13" s="349"/>
      <c r="G13" s="349"/>
      <c r="H13" s="34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3"/>
      <c r="AR13" s="203"/>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4"/>
      <c r="AR14" s="204"/>
    </row>
    <row r="15" spans="1:44" ht="18.75" x14ac:dyDescent="0.2">
      <c r="A15" s="351" t="str">
        <f>'1. паспорт местоположение'!A15</f>
        <v>Электросетевой комплекс в г.Светлогорске Калининградской области, принадлежащий ООО "Светлогорск-Строй-Сервис"</v>
      </c>
      <c r="B15" s="351"/>
      <c r="C15" s="351"/>
      <c r="D15" s="351"/>
      <c r="E15" s="351"/>
      <c r="F15" s="351"/>
      <c r="G15" s="351"/>
      <c r="H15" s="351"/>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2"/>
      <c r="AR15" s="202"/>
    </row>
    <row r="16" spans="1:44" x14ac:dyDescent="0.2">
      <c r="A16" s="349" t="s">
        <v>7</v>
      </c>
      <c r="B16" s="349"/>
      <c r="C16" s="349"/>
      <c r="D16" s="349"/>
      <c r="E16" s="349"/>
      <c r="F16" s="349"/>
      <c r="G16" s="349"/>
      <c r="H16" s="34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3"/>
      <c r="AR16" s="203"/>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51" t="s">
        <v>520</v>
      </c>
      <c r="B18" s="351"/>
      <c r="C18" s="351"/>
      <c r="D18" s="351"/>
      <c r="E18" s="351"/>
      <c r="F18" s="351"/>
      <c r="G18" s="351"/>
      <c r="H18" s="3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362</v>
      </c>
      <c r="B24" s="212" t="s">
        <v>1</v>
      </c>
      <c r="D24" s="213"/>
      <c r="E24" s="214"/>
      <c r="F24" s="214"/>
      <c r="G24" s="214"/>
      <c r="H24" s="214"/>
    </row>
    <row r="25" spans="1:44" x14ac:dyDescent="0.2">
      <c r="A25" s="215" t="s">
        <v>565</v>
      </c>
      <c r="B25" s="216">
        <f>$B$126/1.18</f>
        <v>1394849.9999999998</v>
      </c>
    </row>
    <row r="26" spans="1:44" x14ac:dyDescent="0.2">
      <c r="A26" s="217" t="s">
        <v>360</v>
      </c>
      <c r="B26" s="218">
        <v>0</v>
      </c>
    </row>
    <row r="27" spans="1:44" x14ac:dyDescent="0.2">
      <c r="A27" s="217" t="s">
        <v>358</v>
      </c>
      <c r="B27" s="218">
        <f>$B$123</f>
        <v>25</v>
      </c>
      <c r="D27" s="210" t="s">
        <v>361</v>
      </c>
    </row>
    <row r="28" spans="1:44" ht="16.149999999999999" customHeight="1" thickBot="1" x14ac:dyDescent="0.25">
      <c r="A28" s="219" t="s">
        <v>356</v>
      </c>
      <c r="B28" s="220">
        <v>1</v>
      </c>
      <c r="D28" s="399" t="s">
        <v>359</v>
      </c>
      <c r="E28" s="400"/>
      <c r="F28" s="401"/>
      <c r="G28" s="402">
        <f>IF(SUM(B89:L89)=0,"не окупается",SUM(B89:L89))</f>
        <v>1.8767633558574324</v>
      </c>
      <c r="H28" s="403"/>
    </row>
    <row r="29" spans="1:44" ht="15.6" customHeight="1" x14ac:dyDescent="0.2">
      <c r="A29" s="215" t="s">
        <v>354</v>
      </c>
      <c r="B29" s="216">
        <f>$B$126*$B$127</f>
        <v>16459.23</v>
      </c>
      <c r="D29" s="399" t="s">
        <v>357</v>
      </c>
      <c r="E29" s="400"/>
      <c r="F29" s="401"/>
      <c r="G29" s="402">
        <f>IF(SUM(B90:L90)=0,"не окупается",SUM(B90:L90))</f>
        <v>2.0372400217887749</v>
      </c>
      <c r="H29" s="403"/>
    </row>
    <row r="30" spans="1:44" ht="27.6" customHeight="1" x14ac:dyDescent="0.2">
      <c r="A30" s="217" t="s">
        <v>566</v>
      </c>
      <c r="B30" s="218">
        <v>1</v>
      </c>
      <c r="D30" s="399" t="s">
        <v>355</v>
      </c>
      <c r="E30" s="400"/>
      <c r="F30" s="401"/>
      <c r="G30" s="404">
        <f>L87</f>
        <v>16739421.728692221</v>
      </c>
      <c r="H30" s="405"/>
    </row>
    <row r="31" spans="1:44" x14ac:dyDescent="0.2">
      <c r="A31" s="217" t="s">
        <v>353</v>
      </c>
      <c r="B31" s="218">
        <v>1</v>
      </c>
      <c r="D31" s="406"/>
      <c r="E31" s="407"/>
      <c r="F31" s="408"/>
      <c r="G31" s="406"/>
      <c r="H31" s="408"/>
    </row>
    <row r="32" spans="1:44" x14ac:dyDescent="0.2">
      <c r="A32" s="217" t="s">
        <v>331</v>
      </c>
      <c r="B32" s="218"/>
    </row>
    <row r="33" spans="1:42" x14ac:dyDescent="0.2">
      <c r="A33" s="217" t="s">
        <v>352</v>
      </c>
      <c r="B33" s="218"/>
    </row>
    <row r="34" spans="1:42" x14ac:dyDescent="0.2">
      <c r="A34" s="217" t="s">
        <v>351</v>
      </c>
      <c r="B34" s="218"/>
    </row>
    <row r="35" spans="1:42" x14ac:dyDescent="0.2">
      <c r="A35" s="221"/>
      <c r="B35" s="218"/>
    </row>
    <row r="36" spans="1:42" ht="16.5" thickBot="1" x14ac:dyDescent="0.25">
      <c r="A36" s="219" t="s">
        <v>323</v>
      </c>
      <c r="B36" s="222">
        <v>0.2</v>
      </c>
    </row>
    <row r="37" spans="1:42" x14ac:dyDescent="0.2">
      <c r="A37" s="215" t="s">
        <v>567</v>
      </c>
      <c r="B37" s="216">
        <v>0</v>
      </c>
    </row>
    <row r="38" spans="1:42" x14ac:dyDescent="0.2">
      <c r="A38" s="217" t="s">
        <v>350</v>
      </c>
      <c r="B38" s="218"/>
    </row>
    <row r="39" spans="1:42" ht="16.5" thickBot="1" x14ac:dyDescent="0.25">
      <c r="A39" s="223" t="s">
        <v>349</v>
      </c>
      <c r="B39" s="224"/>
    </row>
    <row r="40" spans="1:42" x14ac:dyDescent="0.2">
      <c r="A40" s="225" t="s">
        <v>568</v>
      </c>
      <c r="B40" s="226">
        <v>1</v>
      </c>
    </row>
    <row r="41" spans="1:42" x14ac:dyDescent="0.2">
      <c r="A41" s="227" t="s">
        <v>348</v>
      </c>
      <c r="B41" s="228"/>
    </row>
    <row r="42" spans="1:42" x14ac:dyDescent="0.2">
      <c r="A42" s="227" t="s">
        <v>347</v>
      </c>
      <c r="B42" s="229"/>
    </row>
    <row r="43" spans="1:42" x14ac:dyDescent="0.2">
      <c r="A43" s="227" t="s">
        <v>346</v>
      </c>
      <c r="B43" s="229">
        <v>0</v>
      </c>
    </row>
    <row r="44" spans="1:42" x14ac:dyDescent="0.2">
      <c r="A44" s="227" t="s">
        <v>345</v>
      </c>
      <c r="B44" s="229">
        <f>B129</f>
        <v>0.20499999999999999</v>
      </c>
    </row>
    <row r="45" spans="1:42" x14ac:dyDescent="0.2">
      <c r="A45" s="227" t="s">
        <v>344</v>
      </c>
      <c r="B45" s="229">
        <f>1-B43</f>
        <v>1</v>
      </c>
    </row>
    <row r="46" spans="1:42" ht="16.5" thickBot="1" x14ac:dyDescent="0.25">
      <c r="A46" s="230" t="s">
        <v>343</v>
      </c>
      <c r="B46" s="231">
        <f>B45*B44+B43*B42*(1-B36)</f>
        <v>0.20499999999999999</v>
      </c>
      <c r="C46" s="232"/>
    </row>
    <row r="47" spans="1:42" s="235" customFormat="1" x14ac:dyDescent="0.2">
      <c r="A47" s="233" t="s">
        <v>342</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341</v>
      </c>
      <c r="B48" s="237">
        <f>C136</f>
        <v>5.8000000000000003E-2</v>
      </c>
      <c r="C48" s="237">
        <f t="shared" ref="C48:AP49" si="1">D136</f>
        <v>5.5E-2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340</v>
      </c>
      <c r="B49" s="237">
        <f>C137</f>
        <v>5.8000000000000052E-2</v>
      </c>
      <c r="C49" s="237">
        <f t="shared" si="1"/>
        <v>0.11619000000000002</v>
      </c>
      <c r="D49" s="237">
        <f t="shared" si="1"/>
        <v>0.17758045</v>
      </c>
      <c r="E49" s="237">
        <f t="shared" si="1"/>
        <v>0.24234737475000001</v>
      </c>
      <c r="F49" s="237">
        <f t="shared" si="1"/>
        <v>0.31067648036124984</v>
      </c>
      <c r="G49" s="237">
        <f t="shared" si="1"/>
        <v>0.38276368678111861</v>
      </c>
      <c r="H49" s="237">
        <f t="shared" si="1"/>
        <v>0.45881568955408003</v>
      </c>
      <c r="I49" s="237">
        <f t="shared" si="1"/>
        <v>0.53905055247955436</v>
      </c>
      <c r="J49" s="237">
        <f t="shared" si="1"/>
        <v>0.62369833286592979</v>
      </c>
      <c r="K49" s="237">
        <f t="shared" si="1"/>
        <v>0.71300174117355586</v>
      </c>
      <c r="L49" s="237">
        <f t="shared" si="1"/>
        <v>0.80721683693810142</v>
      </c>
      <c r="M49" s="237">
        <f t="shared" si="1"/>
        <v>0.90661376296969687</v>
      </c>
      <c r="N49" s="237">
        <f t="shared" si="1"/>
        <v>1.0114775199330301</v>
      </c>
      <c r="O49" s="237">
        <f t="shared" si="1"/>
        <v>1.1221087835293466</v>
      </c>
      <c r="P49" s="237">
        <f t="shared" si="1"/>
        <v>1.2388247666234604</v>
      </c>
      <c r="Q49" s="237">
        <f t="shared" si="1"/>
        <v>1.3619601287877505</v>
      </c>
      <c r="R49" s="237">
        <f t="shared" si="1"/>
        <v>1.4918679358710767</v>
      </c>
      <c r="S49" s="237">
        <f t="shared" si="1"/>
        <v>1.6289206723439857</v>
      </c>
      <c r="T49" s="237">
        <f t="shared" si="1"/>
        <v>1.7735113093229047</v>
      </c>
      <c r="U49" s="237">
        <f t="shared" si="1"/>
        <v>1.9260544313356642</v>
      </c>
      <c r="V49" s="237">
        <f t="shared" si="1"/>
        <v>2.0869874250591254</v>
      </c>
      <c r="W49" s="237">
        <f t="shared" si="1"/>
        <v>2.2567717334373771</v>
      </c>
      <c r="X49" s="237">
        <f t="shared" si="1"/>
        <v>2.4358941787764326</v>
      </c>
      <c r="Y49" s="237">
        <f t="shared" si="1"/>
        <v>2.6248683586091359</v>
      </c>
      <c r="Z49" s="237">
        <f t="shared" si="1"/>
        <v>2.8242361183326383</v>
      </c>
      <c r="AA49" s="237">
        <f t="shared" si="1"/>
        <v>3.0345691048409336</v>
      </c>
      <c r="AB49" s="237">
        <f t="shared" si="1"/>
        <v>3.2564704056071845</v>
      </c>
      <c r="AC49" s="237">
        <f t="shared" si="1"/>
        <v>3.4905762779155793</v>
      </c>
      <c r="AD49" s="237">
        <f t="shared" si="1"/>
        <v>3.7375579732009356</v>
      </c>
      <c r="AE49" s="237">
        <f t="shared" si="1"/>
        <v>3.9981236617269866</v>
      </c>
      <c r="AF49" s="237">
        <f t="shared" si="1"/>
        <v>4.2730204631219708</v>
      </c>
      <c r="AG49" s="237">
        <f t="shared" si="1"/>
        <v>4.563036588593679</v>
      </c>
      <c r="AH49" s="237">
        <f t="shared" si="1"/>
        <v>4.8690036009663311</v>
      </c>
      <c r="AI49" s="237">
        <f t="shared" si="1"/>
        <v>5.1917987990194794</v>
      </c>
      <c r="AJ49" s="237">
        <f t="shared" si="1"/>
        <v>5.5323477329655502</v>
      </c>
      <c r="AK49" s="237">
        <f t="shared" si="1"/>
        <v>5.8916268582786548</v>
      </c>
      <c r="AL49" s="237">
        <f t="shared" si="1"/>
        <v>6.2706663354839804</v>
      </c>
      <c r="AM49" s="237">
        <f t="shared" si="1"/>
        <v>6.6705529839355986</v>
      </c>
      <c r="AN49" s="237">
        <f t="shared" si="1"/>
        <v>7.0924333980520569</v>
      </c>
      <c r="AO49" s="237">
        <f t="shared" si="1"/>
        <v>7.5375172349449198</v>
      </c>
      <c r="AP49" s="237">
        <f t="shared" si="1"/>
        <v>8.0070806828668903</v>
      </c>
    </row>
    <row r="50" spans="1:45" s="235" customFormat="1" ht="16.5" thickBot="1" x14ac:dyDescent="0.25">
      <c r="A50" s="238" t="s">
        <v>569</v>
      </c>
      <c r="B50" s="239">
        <f>IF($B$124="да",($B$126-0.05),0)</f>
        <v>0</v>
      </c>
      <c r="C50" s="239">
        <f>C108*(1+C49)</f>
        <v>2400555.4206301328</v>
      </c>
      <c r="D50" s="239">
        <f t="shared" ref="D50:AP50" si="2">D108*(1+D49)</f>
        <v>5065171.9375295797</v>
      </c>
      <c r="E50" s="239">
        <f t="shared" si="2"/>
        <v>8096600.5971116759</v>
      </c>
      <c r="F50" s="239">
        <f t="shared" si="2"/>
        <v>8541913.6299528163</v>
      </c>
      <c r="G50" s="239">
        <f t="shared" si="2"/>
        <v>9011718.8796002213</v>
      </c>
      <c r="H50" s="239">
        <f t="shared" si="2"/>
        <v>9507363.4179782327</v>
      </c>
      <c r="I50" s="239">
        <f t="shared" si="2"/>
        <v>10030268.405967036</v>
      </c>
      <c r="J50" s="239">
        <f t="shared" si="2"/>
        <v>10581933.168295223</v>
      </c>
      <c r="K50" s="239">
        <f t="shared" si="2"/>
        <v>11163939.492551459</v>
      </c>
      <c r="L50" s="239">
        <f t="shared" si="2"/>
        <v>11777956.16464179</v>
      </c>
      <c r="M50" s="239">
        <f t="shared" si="2"/>
        <v>12425743.753697086</v>
      </c>
      <c r="N50" s="239">
        <f t="shared" si="2"/>
        <v>13109159.660150426</v>
      </c>
      <c r="O50" s="239">
        <f t="shared" si="2"/>
        <v>13830163.441458698</v>
      </c>
      <c r="P50" s="239">
        <f t="shared" si="2"/>
        <v>14590822.430738926</v>
      </c>
      <c r="Q50" s="239">
        <f t="shared" si="2"/>
        <v>15393317.664429564</v>
      </c>
      <c r="R50" s="239">
        <f t="shared" si="2"/>
        <v>16239950.135973191</v>
      </c>
      <c r="S50" s="239">
        <f t="shared" si="2"/>
        <v>17133147.393451713</v>
      </c>
      <c r="T50" s="239">
        <f t="shared" si="2"/>
        <v>18075470.500091556</v>
      </c>
      <c r="U50" s="239">
        <f t="shared" si="2"/>
        <v>19069621.377596591</v>
      </c>
      <c r="V50" s="239">
        <f t="shared" si="2"/>
        <v>20118450.5533644</v>
      </c>
      <c r="W50" s="239">
        <f t="shared" si="2"/>
        <v>21224965.333799444</v>
      </c>
      <c r="X50" s="239">
        <f t="shared" si="2"/>
        <v>22392338.427158408</v>
      </c>
      <c r="Y50" s="239">
        <f t="shared" si="2"/>
        <v>23623917.040652119</v>
      </c>
      <c r="Z50" s="239">
        <f t="shared" si="2"/>
        <v>24923232.477887984</v>
      </c>
      <c r="AA50" s="239">
        <f t="shared" si="2"/>
        <v>26294010.264171824</v>
      </c>
      <c r="AB50" s="239">
        <f t="shared" si="2"/>
        <v>27740180.828701273</v>
      </c>
      <c r="AC50" s="239">
        <f t="shared" si="2"/>
        <v>29265890.77427984</v>
      </c>
      <c r="AD50" s="239">
        <f t="shared" si="2"/>
        <v>30875514.766865227</v>
      </c>
      <c r="AE50" s="239">
        <f t="shared" si="2"/>
        <v>32573668.079042815</v>
      </c>
      <c r="AF50" s="239">
        <f t="shared" si="2"/>
        <v>34365219.823390171</v>
      </c>
      <c r="AG50" s="239">
        <f t="shared" si="2"/>
        <v>36255306.913676627</v>
      </c>
      <c r="AH50" s="239">
        <f t="shared" si="2"/>
        <v>38249348.793928839</v>
      </c>
      <c r="AI50" s="239">
        <f t="shared" si="2"/>
        <v>40353062.977594927</v>
      </c>
      <c r="AJ50" s="239">
        <f t="shared" si="2"/>
        <v>42572481.441362642</v>
      </c>
      <c r="AK50" s="239">
        <f t="shared" si="2"/>
        <v>44913967.920637585</v>
      </c>
      <c r="AL50" s="239">
        <f t="shared" si="2"/>
        <v>47384236.15627265</v>
      </c>
      <c r="AM50" s="239">
        <f t="shared" si="2"/>
        <v>49990369.144867636</v>
      </c>
      <c r="AN50" s="239">
        <f t="shared" si="2"/>
        <v>52739839.447835363</v>
      </c>
      <c r="AO50" s="239">
        <f t="shared" si="2"/>
        <v>55640530.617466308</v>
      </c>
      <c r="AP50" s="239">
        <f t="shared" si="2"/>
        <v>58700759.801426955</v>
      </c>
    </row>
    <row r="51" spans="1:45" ht="16.5" thickBot="1" x14ac:dyDescent="0.25"/>
    <row r="52" spans="1:45" x14ac:dyDescent="0.2">
      <c r="A52" s="240" t="s">
        <v>339</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338</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337</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336</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335</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570</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334</v>
      </c>
      <c r="B59" s="250">
        <f t="shared" ref="B59:AP59" si="8">B50*$B$28</f>
        <v>0</v>
      </c>
      <c r="C59" s="250">
        <f t="shared" si="8"/>
        <v>2400555.4206301328</v>
      </c>
      <c r="D59" s="250">
        <f t="shared" si="8"/>
        <v>5065171.9375295797</v>
      </c>
      <c r="E59" s="250">
        <f t="shared" si="8"/>
        <v>8096600.5971116759</v>
      </c>
      <c r="F59" s="250">
        <f t="shared" si="8"/>
        <v>8541913.6299528163</v>
      </c>
      <c r="G59" s="250">
        <f t="shared" si="8"/>
        <v>9011718.8796002213</v>
      </c>
      <c r="H59" s="250">
        <f t="shared" si="8"/>
        <v>9507363.4179782327</v>
      </c>
      <c r="I59" s="250">
        <f t="shared" si="8"/>
        <v>10030268.405967036</v>
      </c>
      <c r="J59" s="250">
        <f t="shared" si="8"/>
        <v>10581933.168295223</v>
      </c>
      <c r="K59" s="250">
        <f t="shared" si="8"/>
        <v>11163939.492551459</v>
      </c>
      <c r="L59" s="250">
        <f t="shared" si="8"/>
        <v>11777956.16464179</v>
      </c>
      <c r="M59" s="250">
        <f t="shared" si="8"/>
        <v>12425743.753697086</v>
      </c>
      <c r="N59" s="250">
        <f t="shared" si="8"/>
        <v>13109159.660150426</v>
      </c>
      <c r="O59" s="250">
        <f t="shared" si="8"/>
        <v>13830163.441458698</v>
      </c>
      <c r="P59" s="250">
        <f t="shared" si="8"/>
        <v>14590822.430738926</v>
      </c>
      <c r="Q59" s="250">
        <f t="shared" si="8"/>
        <v>15393317.664429564</v>
      </c>
      <c r="R59" s="250">
        <f t="shared" si="8"/>
        <v>16239950.135973191</v>
      </c>
      <c r="S59" s="250">
        <f t="shared" si="8"/>
        <v>17133147.393451713</v>
      </c>
      <c r="T59" s="250">
        <f t="shared" si="8"/>
        <v>18075470.500091556</v>
      </c>
      <c r="U59" s="250">
        <f t="shared" si="8"/>
        <v>19069621.377596591</v>
      </c>
      <c r="V59" s="250">
        <f t="shared" si="8"/>
        <v>20118450.5533644</v>
      </c>
      <c r="W59" s="250">
        <f t="shared" si="8"/>
        <v>21224965.333799444</v>
      </c>
      <c r="X59" s="250">
        <f t="shared" si="8"/>
        <v>22392338.427158408</v>
      </c>
      <c r="Y59" s="250">
        <f t="shared" si="8"/>
        <v>23623917.040652119</v>
      </c>
      <c r="Z59" s="250">
        <f t="shared" si="8"/>
        <v>24923232.477887984</v>
      </c>
      <c r="AA59" s="250">
        <f t="shared" si="8"/>
        <v>26294010.264171824</v>
      </c>
      <c r="AB59" s="250">
        <f t="shared" si="8"/>
        <v>27740180.828701273</v>
      </c>
      <c r="AC59" s="250">
        <f t="shared" si="8"/>
        <v>29265890.77427984</v>
      </c>
      <c r="AD59" s="250">
        <f t="shared" si="8"/>
        <v>30875514.766865227</v>
      </c>
      <c r="AE59" s="250">
        <f t="shared" si="8"/>
        <v>32573668.079042815</v>
      </c>
      <c r="AF59" s="250">
        <f t="shared" si="8"/>
        <v>34365219.823390171</v>
      </c>
      <c r="AG59" s="250">
        <f t="shared" si="8"/>
        <v>36255306.913676627</v>
      </c>
      <c r="AH59" s="250">
        <f t="shared" si="8"/>
        <v>38249348.793928839</v>
      </c>
      <c r="AI59" s="250">
        <f t="shared" si="8"/>
        <v>40353062.977594927</v>
      </c>
      <c r="AJ59" s="250">
        <f t="shared" si="8"/>
        <v>42572481.441362642</v>
      </c>
      <c r="AK59" s="250">
        <f t="shared" si="8"/>
        <v>44913967.920637585</v>
      </c>
      <c r="AL59" s="250">
        <f t="shared" si="8"/>
        <v>47384236.15627265</v>
      </c>
      <c r="AM59" s="250">
        <f t="shared" si="8"/>
        <v>49990369.144867636</v>
      </c>
      <c r="AN59" s="250">
        <f t="shared" si="8"/>
        <v>52739839.447835363</v>
      </c>
      <c r="AO59" s="250">
        <f t="shared" si="8"/>
        <v>55640530.617466308</v>
      </c>
      <c r="AP59" s="250">
        <f t="shared" si="8"/>
        <v>58700759.801426955</v>
      </c>
    </row>
    <row r="60" spans="1:45" x14ac:dyDescent="0.2">
      <c r="A60" s="242" t="s">
        <v>333</v>
      </c>
      <c r="B60" s="243">
        <f t="shared" ref="B60:Z60" si="9">SUM(B61:B65)</f>
        <v>0</v>
      </c>
      <c r="C60" s="243">
        <f t="shared" si="9"/>
        <v>-18371.627933700001</v>
      </c>
      <c r="D60" s="243">
        <f>SUM(D61:D65)</f>
        <v>-19382.067470053498</v>
      </c>
      <c r="E60" s="243">
        <f t="shared" si="9"/>
        <v>-20448.081180906443</v>
      </c>
      <c r="F60" s="243">
        <f t="shared" si="9"/>
        <v>-21572.725645856295</v>
      </c>
      <c r="G60" s="243">
        <f t="shared" si="9"/>
        <v>-22759.225556378391</v>
      </c>
      <c r="H60" s="243">
        <f t="shared" si="9"/>
        <v>-24010.9829619792</v>
      </c>
      <c r="I60" s="243">
        <f t="shared" si="9"/>
        <v>-25331.587024888056</v>
      </c>
      <c r="J60" s="243">
        <f t="shared" si="9"/>
        <v>-26724.824311256896</v>
      </c>
      <c r="K60" s="243">
        <f t="shared" si="9"/>
        <v>-28194.689648376025</v>
      </c>
      <c r="L60" s="243">
        <f t="shared" si="9"/>
        <v>-29745.397579036708</v>
      </c>
      <c r="M60" s="243">
        <f t="shared" si="9"/>
        <v>-31381.394445883721</v>
      </c>
      <c r="N60" s="243">
        <f t="shared" si="9"/>
        <v>-33107.371140407326</v>
      </c>
      <c r="O60" s="243">
        <f t="shared" si="9"/>
        <v>-34928.276553129726</v>
      </c>
      <c r="P60" s="243">
        <f t="shared" si="9"/>
        <v>-36849.331763551854</v>
      </c>
      <c r="Q60" s="243">
        <f t="shared" si="9"/>
        <v>-38876.045010547205</v>
      </c>
      <c r="R60" s="243">
        <f t="shared" si="9"/>
        <v>-41014.227486127304</v>
      </c>
      <c r="S60" s="243">
        <f t="shared" si="9"/>
        <v>-43270.009997864297</v>
      </c>
      <c r="T60" s="243">
        <f t="shared" si="9"/>
        <v>-45649.86054774683</v>
      </c>
      <c r="U60" s="243">
        <f t="shared" si="9"/>
        <v>-48160.602877872901</v>
      </c>
      <c r="V60" s="243">
        <f t="shared" si="9"/>
        <v>-50809.436036155908</v>
      </c>
      <c r="W60" s="243">
        <f t="shared" si="9"/>
        <v>-53603.955018144479</v>
      </c>
      <c r="X60" s="243">
        <f t="shared" si="9"/>
        <v>-56552.172544142421</v>
      </c>
      <c r="Y60" s="243">
        <f t="shared" si="9"/>
        <v>-59662.542034070248</v>
      </c>
      <c r="Z60" s="243">
        <f t="shared" si="9"/>
        <v>-62943.981845944108</v>
      </c>
      <c r="AA60" s="243">
        <f t="shared" ref="AA60:AP60" si="10">SUM(AA61:AA65)</f>
        <v>-66405.900847471043</v>
      </c>
      <c r="AB60" s="243">
        <f t="shared" si="10"/>
        <v>-70058.225394081936</v>
      </c>
      <c r="AC60" s="243">
        <f t="shared" si="10"/>
        <v>-73911.427790756439</v>
      </c>
      <c r="AD60" s="243">
        <f t="shared" si="10"/>
        <v>-77976.556319248033</v>
      </c>
      <c r="AE60" s="243">
        <f t="shared" si="10"/>
        <v>-82265.266916806664</v>
      </c>
      <c r="AF60" s="243">
        <f t="shared" si="10"/>
        <v>-86789.856597231032</v>
      </c>
      <c r="AG60" s="243">
        <f t="shared" si="10"/>
        <v>-91563.298710078743</v>
      </c>
      <c r="AH60" s="243">
        <f t="shared" si="10"/>
        <v>-96599.280139133058</v>
      </c>
      <c r="AI60" s="243">
        <f t="shared" si="10"/>
        <v>-101912.24054678538</v>
      </c>
      <c r="AJ60" s="243">
        <f t="shared" si="10"/>
        <v>-107517.41377685856</v>
      </c>
      <c r="AK60" s="243">
        <f t="shared" si="10"/>
        <v>-113430.87153458578</v>
      </c>
      <c r="AL60" s="243">
        <f t="shared" si="10"/>
        <v>-119669.56946898799</v>
      </c>
      <c r="AM60" s="243">
        <f t="shared" si="10"/>
        <v>-126251.39578978231</v>
      </c>
      <c r="AN60" s="243">
        <f t="shared" si="10"/>
        <v>-133195.22255822035</v>
      </c>
      <c r="AO60" s="243">
        <f t="shared" si="10"/>
        <v>-140520.95979892247</v>
      </c>
      <c r="AP60" s="243">
        <f t="shared" si="10"/>
        <v>-148249.6125878632</v>
      </c>
    </row>
    <row r="61" spans="1:45" x14ac:dyDescent="0.2">
      <c r="A61" s="251" t="s">
        <v>332</v>
      </c>
      <c r="B61" s="243"/>
      <c r="C61" s="243">
        <f>-IF(C$47&lt;=$B$30,0,$B$29*(1+C$49)*$B$28)</f>
        <v>-18371.627933700001</v>
      </c>
      <c r="D61" s="243">
        <f>-IF(D$47&lt;=$B$30,0,$B$29*(1+D$49)*$B$28)</f>
        <v>-19382.067470053498</v>
      </c>
      <c r="E61" s="243">
        <f t="shared" ref="E61:AP61" si="11">-IF(E$47&lt;=$B$30,0,$B$29*(1+E$49)*$B$28)</f>
        <v>-20448.081180906443</v>
      </c>
      <c r="F61" s="243">
        <f t="shared" si="11"/>
        <v>-21572.725645856295</v>
      </c>
      <c r="G61" s="243">
        <f t="shared" si="11"/>
        <v>-22759.225556378391</v>
      </c>
      <c r="H61" s="243">
        <f t="shared" si="11"/>
        <v>-24010.9829619792</v>
      </c>
      <c r="I61" s="243">
        <f t="shared" si="11"/>
        <v>-25331.587024888056</v>
      </c>
      <c r="J61" s="243">
        <f t="shared" si="11"/>
        <v>-26724.824311256896</v>
      </c>
      <c r="K61" s="243">
        <f t="shared" si="11"/>
        <v>-28194.689648376025</v>
      </c>
      <c r="L61" s="243">
        <f t="shared" si="11"/>
        <v>-29745.397579036708</v>
      </c>
      <c r="M61" s="243">
        <f t="shared" si="11"/>
        <v>-31381.394445883721</v>
      </c>
      <c r="N61" s="243">
        <f t="shared" si="11"/>
        <v>-33107.371140407326</v>
      </c>
      <c r="O61" s="243">
        <f t="shared" si="11"/>
        <v>-34928.276553129726</v>
      </c>
      <c r="P61" s="243">
        <f t="shared" si="11"/>
        <v>-36849.331763551854</v>
      </c>
      <c r="Q61" s="243">
        <f t="shared" si="11"/>
        <v>-38876.045010547205</v>
      </c>
      <c r="R61" s="243">
        <f t="shared" si="11"/>
        <v>-41014.227486127304</v>
      </c>
      <c r="S61" s="243">
        <f t="shared" si="11"/>
        <v>-43270.009997864297</v>
      </c>
      <c r="T61" s="243">
        <f t="shared" si="11"/>
        <v>-45649.86054774683</v>
      </c>
      <c r="U61" s="243">
        <f t="shared" si="11"/>
        <v>-48160.602877872901</v>
      </c>
      <c r="V61" s="243">
        <f t="shared" si="11"/>
        <v>-50809.436036155908</v>
      </c>
      <c r="W61" s="243">
        <f t="shared" si="11"/>
        <v>-53603.955018144479</v>
      </c>
      <c r="X61" s="243">
        <f t="shared" si="11"/>
        <v>-56552.172544142421</v>
      </c>
      <c r="Y61" s="243">
        <f t="shared" si="11"/>
        <v>-59662.542034070248</v>
      </c>
      <c r="Z61" s="243">
        <f t="shared" si="11"/>
        <v>-62943.981845944108</v>
      </c>
      <c r="AA61" s="243">
        <f t="shared" si="11"/>
        <v>-66405.900847471043</v>
      </c>
      <c r="AB61" s="243">
        <f t="shared" si="11"/>
        <v>-70058.225394081936</v>
      </c>
      <c r="AC61" s="243">
        <f t="shared" si="11"/>
        <v>-73911.427790756439</v>
      </c>
      <c r="AD61" s="243">
        <f t="shared" si="11"/>
        <v>-77976.556319248033</v>
      </c>
      <c r="AE61" s="243">
        <f t="shared" si="11"/>
        <v>-82265.266916806664</v>
      </c>
      <c r="AF61" s="243">
        <f t="shared" si="11"/>
        <v>-86789.856597231032</v>
      </c>
      <c r="AG61" s="243">
        <f t="shared" si="11"/>
        <v>-91563.298710078743</v>
      </c>
      <c r="AH61" s="243">
        <f t="shared" si="11"/>
        <v>-96599.280139133058</v>
      </c>
      <c r="AI61" s="243">
        <f t="shared" si="11"/>
        <v>-101912.24054678538</v>
      </c>
      <c r="AJ61" s="243">
        <f t="shared" si="11"/>
        <v>-107517.41377685856</v>
      </c>
      <c r="AK61" s="243">
        <f t="shared" si="11"/>
        <v>-113430.87153458578</v>
      </c>
      <c r="AL61" s="243">
        <f t="shared" si="11"/>
        <v>-119669.56946898799</v>
      </c>
      <c r="AM61" s="243">
        <f t="shared" si="11"/>
        <v>-126251.39578978231</v>
      </c>
      <c r="AN61" s="243">
        <f t="shared" si="11"/>
        <v>-133195.22255822035</v>
      </c>
      <c r="AO61" s="243">
        <f t="shared" si="11"/>
        <v>-140520.95979892247</v>
      </c>
      <c r="AP61" s="243">
        <f t="shared" si="11"/>
        <v>-148249.6125878632</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567</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567</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571</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330</v>
      </c>
      <c r="B66" s="250">
        <f t="shared" ref="B66:AO66" si="12">B59+B60</f>
        <v>0</v>
      </c>
      <c r="C66" s="250">
        <f t="shared" si="12"/>
        <v>2382183.7926964327</v>
      </c>
      <c r="D66" s="250">
        <f t="shared" si="12"/>
        <v>5045789.8700595265</v>
      </c>
      <c r="E66" s="250">
        <f t="shared" si="12"/>
        <v>8076152.515930769</v>
      </c>
      <c r="F66" s="250">
        <f t="shared" si="12"/>
        <v>8520340.9043069594</v>
      </c>
      <c r="G66" s="250">
        <f t="shared" si="12"/>
        <v>8988959.6540438421</v>
      </c>
      <c r="H66" s="250">
        <f t="shared" si="12"/>
        <v>9483352.435016254</v>
      </c>
      <c r="I66" s="250">
        <f t="shared" si="12"/>
        <v>10004936.818942148</v>
      </c>
      <c r="J66" s="250">
        <f t="shared" si="12"/>
        <v>10555208.343983967</v>
      </c>
      <c r="K66" s="250">
        <f t="shared" si="12"/>
        <v>11135744.802903082</v>
      </c>
      <c r="L66" s="250">
        <f t="shared" si="12"/>
        <v>11748210.767062753</v>
      </c>
      <c r="M66" s="250">
        <f t="shared" si="12"/>
        <v>12394362.359251203</v>
      </c>
      <c r="N66" s="250">
        <f t="shared" si="12"/>
        <v>13076052.289010018</v>
      </c>
      <c r="O66" s="250">
        <f t="shared" si="12"/>
        <v>13795235.164905569</v>
      </c>
      <c r="P66" s="250">
        <f t="shared" si="12"/>
        <v>14553973.098975373</v>
      </c>
      <c r="Q66" s="250">
        <f t="shared" si="12"/>
        <v>15354441.619419016</v>
      </c>
      <c r="R66" s="250">
        <f t="shared" si="12"/>
        <v>16198935.908487063</v>
      </c>
      <c r="S66" s="250">
        <f t="shared" si="12"/>
        <v>17089877.38345385</v>
      </c>
      <c r="T66" s="250">
        <f t="shared" si="12"/>
        <v>18029820.639543809</v>
      </c>
      <c r="U66" s="250">
        <f t="shared" si="12"/>
        <v>19021460.774718717</v>
      </c>
      <c r="V66" s="250">
        <f t="shared" si="12"/>
        <v>20067641.117328245</v>
      </c>
      <c r="W66" s="250">
        <f t="shared" si="12"/>
        <v>21171361.3787813</v>
      </c>
      <c r="X66" s="250">
        <f t="shared" si="12"/>
        <v>22335786.254614264</v>
      </c>
      <c r="Y66" s="250">
        <f t="shared" si="12"/>
        <v>23564254.498618048</v>
      </c>
      <c r="Z66" s="250">
        <f t="shared" si="12"/>
        <v>24860288.496042039</v>
      </c>
      <c r="AA66" s="250">
        <f t="shared" si="12"/>
        <v>26227604.363324352</v>
      </c>
      <c r="AB66" s="250">
        <f t="shared" si="12"/>
        <v>27670122.603307191</v>
      </c>
      <c r="AC66" s="250">
        <f t="shared" si="12"/>
        <v>29191979.346489083</v>
      </c>
      <c r="AD66" s="250">
        <f t="shared" si="12"/>
        <v>30797538.210545979</v>
      </c>
      <c r="AE66" s="250">
        <f t="shared" si="12"/>
        <v>32491402.812126007</v>
      </c>
      <c r="AF66" s="250">
        <f t="shared" si="12"/>
        <v>34278429.966792941</v>
      </c>
      <c r="AG66" s="250">
        <f t="shared" si="12"/>
        <v>36163743.614966549</v>
      </c>
      <c r="AH66" s="250">
        <f t="shared" si="12"/>
        <v>38152749.513789706</v>
      </c>
      <c r="AI66" s="250">
        <f t="shared" si="12"/>
        <v>40251150.737048142</v>
      </c>
      <c r="AJ66" s="250">
        <f t="shared" si="12"/>
        <v>42464964.027585782</v>
      </c>
      <c r="AK66" s="250">
        <f t="shared" si="12"/>
        <v>44800537.049102999</v>
      </c>
      <c r="AL66" s="250">
        <f t="shared" si="12"/>
        <v>47264566.58680366</v>
      </c>
      <c r="AM66" s="250">
        <f t="shared" si="12"/>
        <v>49864117.749077857</v>
      </c>
      <c r="AN66" s="250">
        <f t="shared" si="12"/>
        <v>52606644.225277141</v>
      </c>
      <c r="AO66" s="250">
        <f t="shared" si="12"/>
        <v>55500009.657667384</v>
      </c>
      <c r="AP66" s="250">
        <f>AP59+AP60</f>
        <v>58552510.188839093</v>
      </c>
    </row>
    <row r="67" spans="1:45" x14ac:dyDescent="0.2">
      <c r="A67" s="251" t="s">
        <v>325</v>
      </c>
      <c r="B67" s="253"/>
      <c r="C67" s="243">
        <f>-($B$25)*1.18*$B$28/$B$27</f>
        <v>-65836.919999999984</v>
      </c>
      <c r="D67" s="243">
        <f>C67</f>
        <v>-65836.919999999984</v>
      </c>
      <c r="E67" s="243">
        <f t="shared" ref="E67:AP67" si="13">D67</f>
        <v>-65836.919999999984</v>
      </c>
      <c r="F67" s="243">
        <f t="shared" si="13"/>
        <v>-65836.919999999984</v>
      </c>
      <c r="G67" s="243">
        <f t="shared" si="13"/>
        <v>-65836.919999999984</v>
      </c>
      <c r="H67" s="243">
        <f t="shared" si="13"/>
        <v>-65836.919999999984</v>
      </c>
      <c r="I67" s="243">
        <f t="shared" si="13"/>
        <v>-65836.919999999984</v>
      </c>
      <c r="J67" s="243">
        <f t="shared" si="13"/>
        <v>-65836.919999999984</v>
      </c>
      <c r="K67" s="243">
        <f t="shared" si="13"/>
        <v>-65836.919999999984</v>
      </c>
      <c r="L67" s="243">
        <f t="shared" si="13"/>
        <v>-65836.919999999984</v>
      </c>
      <c r="M67" s="243">
        <f t="shared" si="13"/>
        <v>-65836.919999999984</v>
      </c>
      <c r="N67" s="243">
        <f t="shared" si="13"/>
        <v>-65836.919999999984</v>
      </c>
      <c r="O67" s="243">
        <f t="shared" si="13"/>
        <v>-65836.919999999984</v>
      </c>
      <c r="P67" s="243">
        <f t="shared" si="13"/>
        <v>-65836.919999999984</v>
      </c>
      <c r="Q67" s="243">
        <f t="shared" si="13"/>
        <v>-65836.919999999984</v>
      </c>
      <c r="R67" s="243">
        <f t="shared" si="13"/>
        <v>-65836.919999999984</v>
      </c>
      <c r="S67" s="243">
        <f t="shared" si="13"/>
        <v>-65836.919999999984</v>
      </c>
      <c r="T67" s="243">
        <f t="shared" si="13"/>
        <v>-65836.919999999984</v>
      </c>
      <c r="U67" s="243">
        <f t="shared" si="13"/>
        <v>-65836.919999999984</v>
      </c>
      <c r="V67" s="243">
        <f t="shared" si="13"/>
        <v>-65836.919999999984</v>
      </c>
      <c r="W67" s="243">
        <f t="shared" si="13"/>
        <v>-65836.919999999984</v>
      </c>
      <c r="X67" s="243">
        <f t="shared" si="13"/>
        <v>-65836.919999999984</v>
      </c>
      <c r="Y67" s="243">
        <f t="shared" si="13"/>
        <v>-65836.919999999984</v>
      </c>
      <c r="Z67" s="243">
        <f t="shared" si="13"/>
        <v>-65836.919999999984</v>
      </c>
      <c r="AA67" s="243">
        <f t="shared" si="13"/>
        <v>-65836.919999999984</v>
      </c>
      <c r="AB67" s="243">
        <f t="shared" si="13"/>
        <v>-65836.919999999984</v>
      </c>
      <c r="AC67" s="243">
        <f t="shared" si="13"/>
        <v>-65836.919999999984</v>
      </c>
      <c r="AD67" s="243">
        <f t="shared" si="13"/>
        <v>-65836.919999999984</v>
      </c>
      <c r="AE67" s="243">
        <f t="shared" si="13"/>
        <v>-65836.919999999984</v>
      </c>
      <c r="AF67" s="243">
        <f t="shared" si="13"/>
        <v>-65836.919999999984</v>
      </c>
      <c r="AG67" s="243">
        <f t="shared" si="13"/>
        <v>-65836.919999999984</v>
      </c>
      <c r="AH67" s="243">
        <f t="shared" si="13"/>
        <v>-65836.919999999984</v>
      </c>
      <c r="AI67" s="243">
        <f t="shared" si="13"/>
        <v>-65836.919999999984</v>
      </c>
      <c r="AJ67" s="243">
        <f t="shared" si="13"/>
        <v>-65836.919999999984</v>
      </c>
      <c r="AK67" s="243">
        <f t="shared" si="13"/>
        <v>-65836.919999999984</v>
      </c>
      <c r="AL67" s="243">
        <f t="shared" si="13"/>
        <v>-65836.919999999984</v>
      </c>
      <c r="AM67" s="243">
        <f t="shared" si="13"/>
        <v>-65836.919999999984</v>
      </c>
      <c r="AN67" s="243">
        <f t="shared" si="13"/>
        <v>-65836.919999999984</v>
      </c>
      <c r="AO67" s="243">
        <f t="shared" si="13"/>
        <v>-65836.919999999984</v>
      </c>
      <c r="AP67" s="243">
        <f t="shared" si="13"/>
        <v>-65836.919999999984</v>
      </c>
      <c r="AQ67" s="254">
        <f>SUM(B67:AA67)/1.18</f>
        <v>-1394849.9999999988</v>
      </c>
      <c r="AR67" s="255">
        <f>SUM(B67:AF67)/1.18</f>
        <v>-1673819.9999999986</v>
      </c>
      <c r="AS67" s="255">
        <f>SUM(B67:AP67)/1.18</f>
        <v>-2231759.9999999981</v>
      </c>
    </row>
    <row r="68" spans="1:45" ht="28.5" x14ac:dyDescent="0.2">
      <c r="A68" s="252" t="s">
        <v>326</v>
      </c>
      <c r="B68" s="250">
        <f t="shared" ref="B68:J68" si="14">B66+B67</f>
        <v>0</v>
      </c>
      <c r="C68" s="250">
        <f>C66+C67</f>
        <v>2316346.8726964328</v>
      </c>
      <c r="D68" s="250">
        <f>D66+D67</f>
        <v>4979952.9500595266</v>
      </c>
      <c r="E68" s="250">
        <f t="shared" si="14"/>
        <v>8010315.5959307691</v>
      </c>
      <c r="F68" s="250">
        <f>F66+C67</f>
        <v>8454503.9843069594</v>
      </c>
      <c r="G68" s="250">
        <f t="shared" si="14"/>
        <v>8923122.7340438422</v>
      </c>
      <c r="H68" s="250">
        <f t="shared" si="14"/>
        <v>9417515.515016254</v>
      </c>
      <c r="I68" s="250">
        <f t="shared" si="14"/>
        <v>9939099.8989421483</v>
      </c>
      <c r="J68" s="250">
        <f t="shared" si="14"/>
        <v>10489371.423983967</v>
      </c>
      <c r="K68" s="250">
        <f>K66+K67</f>
        <v>11069907.882903082</v>
      </c>
      <c r="L68" s="250">
        <f>L66+L67</f>
        <v>11682373.847062754</v>
      </c>
      <c r="M68" s="250">
        <f t="shared" ref="M68:AO68" si="15">M66+M67</f>
        <v>12328525.439251203</v>
      </c>
      <c r="N68" s="250">
        <f t="shared" si="15"/>
        <v>13010215.369010018</v>
      </c>
      <c r="O68" s="250">
        <f t="shared" si="15"/>
        <v>13729398.244905569</v>
      </c>
      <c r="P68" s="250">
        <f t="shared" si="15"/>
        <v>14488136.178975374</v>
      </c>
      <c r="Q68" s="250">
        <f t="shared" si="15"/>
        <v>15288604.699419016</v>
      </c>
      <c r="R68" s="250">
        <f t="shared" si="15"/>
        <v>16133098.988487063</v>
      </c>
      <c r="S68" s="250">
        <f t="shared" si="15"/>
        <v>17024040.463453848</v>
      </c>
      <c r="T68" s="250">
        <f t="shared" si="15"/>
        <v>17963983.719543807</v>
      </c>
      <c r="U68" s="250">
        <f t="shared" si="15"/>
        <v>18955623.854718715</v>
      </c>
      <c r="V68" s="250">
        <f t="shared" si="15"/>
        <v>20001804.197328243</v>
      </c>
      <c r="W68" s="250">
        <f t="shared" si="15"/>
        <v>21105524.458781298</v>
      </c>
      <c r="X68" s="250">
        <f t="shared" si="15"/>
        <v>22269949.334614262</v>
      </c>
      <c r="Y68" s="250">
        <f t="shared" si="15"/>
        <v>23498417.578618046</v>
      </c>
      <c r="Z68" s="250">
        <f t="shared" si="15"/>
        <v>24794451.576042037</v>
      </c>
      <c r="AA68" s="250">
        <f t="shared" si="15"/>
        <v>26161767.44332435</v>
      </c>
      <c r="AB68" s="250">
        <f t="shared" si="15"/>
        <v>27604285.683307189</v>
      </c>
      <c r="AC68" s="250">
        <f t="shared" si="15"/>
        <v>29126142.426489081</v>
      </c>
      <c r="AD68" s="250">
        <f t="shared" si="15"/>
        <v>30731701.290545978</v>
      </c>
      <c r="AE68" s="250">
        <f t="shared" si="15"/>
        <v>32425565.892126005</v>
      </c>
      <c r="AF68" s="250">
        <f t="shared" si="15"/>
        <v>34212593.046792939</v>
      </c>
      <c r="AG68" s="250">
        <f t="shared" si="15"/>
        <v>36097906.694966547</v>
      </c>
      <c r="AH68" s="250">
        <f t="shared" si="15"/>
        <v>38086912.593789704</v>
      </c>
      <c r="AI68" s="250">
        <f t="shared" si="15"/>
        <v>40185313.81704814</v>
      </c>
      <c r="AJ68" s="250">
        <f t="shared" si="15"/>
        <v>42399127.10758578</v>
      </c>
      <c r="AK68" s="250">
        <f t="shared" si="15"/>
        <v>44734700.129102997</v>
      </c>
      <c r="AL68" s="250">
        <f t="shared" si="15"/>
        <v>47198729.666803658</v>
      </c>
      <c r="AM68" s="250">
        <f t="shared" si="15"/>
        <v>49798280.829077855</v>
      </c>
      <c r="AN68" s="250">
        <f t="shared" si="15"/>
        <v>52540807.305277139</v>
      </c>
      <c r="AO68" s="250">
        <f t="shared" si="15"/>
        <v>55434172.737667382</v>
      </c>
      <c r="AP68" s="250">
        <f>AP66+AP67</f>
        <v>58486673.268839091</v>
      </c>
      <c r="AQ68" s="195">
        <v>25</v>
      </c>
      <c r="AR68" s="195">
        <v>30</v>
      </c>
      <c r="AS68" s="195">
        <v>40</v>
      </c>
    </row>
    <row r="69" spans="1:45" x14ac:dyDescent="0.2">
      <c r="A69" s="251" t="s">
        <v>324</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329</v>
      </c>
      <c r="B70" s="250">
        <f t="shared" ref="B70:AO70" si="17">B68+B69</f>
        <v>0</v>
      </c>
      <c r="C70" s="250">
        <f t="shared" si="17"/>
        <v>2316346.8726964328</v>
      </c>
      <c r="D70" s="250">
        <f t="shared" si="17"/>
        <v>4979952.9500595266</v>
      </c>
      <c r="E70" s="250">
        <f t="shared" si="17"/>
        <v>8010315.5959307691</v>
      </c>
      <c r="F70" s="250">
        <f t="shared" si="17"/>
        <v>8454503.9843069594</v>
      </c>
      <c r="G70" s="250">
        <f t="shared" si="17"/>
        <v>8923122.7340438422</v>
      </c>
      <c r="H70" s="250">
        <f t="shared" si="17"/>
        <v>9417515.515016254</v>
      </c>
      <c r="I70" s="250">
        <f t="shared" si="17"/>
        <v>9939099.8989421483</v>
      </c>
      <c r="J70" s="250">
        <f t="shared" si="17"/>
        <v>10489371.423983967</v>
      </c>
      <c r="K70" s="250">
        <f t="shared" si="17"/>
        <v>11069907.882903082</v>
      </c>
      <c r="L70" s="250">
        <f t="shared" si="17"/>
        <v>11682373.847062754</v>
      </c>
      <c r="M70" s="250">
        <f t="shared" si="17"/>
        <v>12328525.439251203</v>
      </c>
      <c r="N70" s="250">
        <f t="shared" si="17"/>
        <v>13010215.369010018</v>
      </c>
      <c r="O70" s="250">
        <f t="shared" si="17"/>
        <v>13729398.244905569</v>
      </c>
      <c r="P70" s="250">
        <f t="shared" si="17"/>
        <v>14488136.178975374</v>
      </c>
      <c r="Q70" s="250">
        <f t="shared" si="17"/>
        <v>15288604.699419016</v>
      </c>
      <c r="R70" s="250">
        <f t="shared" si="17"/>
        <v>16133098.988487063</v>
      </c>
      <c r="S70" s="250">
        <f t="shared" si="17"/>
        <v>17024040.463453848</v>
      </c>
      <c r="T70" s="250">
        <f t="shared" si="17"/>
        <v>17963983.719543807</v>
      </c>
      <c r="U70" s="250">
        <f t="shared" si="17"/>
        <v>18955623.854718715</v>
      </c>
      <c r="V70" s="250">
        <f t="shared" si="17"/>
        <v>20001804.197328243</v>
      </c>
      <c r="W70" s="250">
        <f t="shared" si="17"/>
        <v>21105524.458781298</v>
      </c>
      <c r="X70" s="250">
        <f t="shared" si="17"/>
        <v>22269949.334614262</v>
      </c>
      <c r="Y70" s="250">
        <f t="shared" si="17"/>
        <v>23498417.578618046</v>
      </c>
      <c r="Z70" s="250">
        <f t="shared" si="17"/>
        <v>24794451.576042037</v>
      </c>
      <c r="AA70" s="250">
        <f t="shared" si="17"/>
        <v>26161767.44332435</v>
      </c>
      <c r="AB70" s="250">
        <f t="shared" si="17"/>
        <v>27604285.683307189</v>
      </c>
      <c r="AC70" s="250">
        <f t="shared" si="17"/>
        <v>29126142.426489081</v>
      </c>
      <c r="AD70" s="250">
        <f t="shared" si="17"/>
        <v>30731701.290545978</v>
      </c>
      <c r="AE70" s="250">
        <f t="shared" si="17"/>
        <v>32425565.892126005</v>
      </c>
      <c r="AF70" s="250">
        <f t="shared" si="17"/>
        <v>34212593.046792939</v>
      </c>
      <c r="AG70" s="250">
        <f t="shared" si="17"/>
        <v>36097906.694966547</v>
      </c>
      <c r="AH70" s="250">
        <f t="shared" si="17"/>
        <v>38086912.593789704</v>
      </c>
      <c r="AI70" s="250">
        <f t="shared" si="17"/>
        <v>40185313.81704814</v>
      </c>
      <c r="AJ70" s="250">
        <f t="shared" si="17"/>
        <v>42399127.10758578</v>
      </c>
      <c r="AK70" s="250">
        <f t="shared" si="17"/>
        <v>44734700.129102997</v>
      </c>
      <c r="AL70" s="250">
        <f t="shared" si="17"/>
        <v>47198729.666803658</v>
      </c>
      <c r="AM70" s="250">
        <f t="shared" si="17"/>
        <v>49798280.829077855</v>
      </c>
      <c r="AN70" s="250">
        <f t="shared" si="17"/>
        <v>52540807.305277139</v>
      </c>
      <c r="AO70" s="250">
        <f t="shared" si="17"/>
        <v>55434172.737667382</v>
      </c>
      <c r="AP70" s="250">
        <f>AP68+AP69</f>
        <v>58486673.268839091</v>
      </c>
    </row>
    <row r="71" spans="1:45" x14ac:dyDescent="0.2">
      <c r="A71" s="251" t="s">
        <v>323</v>
      </c>
      <c r="B71" s="243">
        <f t="shared" ref="B71:AP71" si="18">-B70*$B$36</f>
        <v>0</v>
      </c>
      <c r="C71" s="243">
        <f t="shared" si="18"/>
        <v>-463269.3745392866</v>
      </c>
      <c r="D71" s="243">
        <f t="shared" si="18"/>
        <v>-995990.59001190541</v>
      </c>
      <c r="E71" s="243">
        <f t="shared" si="18"/>
        <v>-1602063.1191861539</v>
      </c>
      <c r="F71" s="243">
        <f t="shared" si="18"/>
        <v>-1690900.796861392</v>
      </c>
      <c r="G71" s="243">
        <f t="shared" si="18"/>
        <v>-1784624.5468087685</v>
      </c>
      <c r="H71" s="243">
        <f t="shared" si="18"/>
        <v>-1883503.1030032509</v>
      </c>
      <c r="I71" s="243">
        <f t="shared" si="18"/>
        <v>-1987819.9797884298</v>
      </c>
      <c r="J71" s="243">
        <f t="shared" si="18"/>
        <v>-2097874.2847967935</v>
      </c>
      <c r="K71" s="243">
        <f t="shared" si="18"/>
        <v>-2213981.5765806166</v>
      </c>
      <c r="L71" s="243">
        <f t="shared" si="18"/>
        <v>-2336474.7694125506</v>
      </c>
      <c r="M71" s="243">
        <f t="shared" si="18"/>
        <v>-2465705.0878502405</v>
      </c>
      <c r="N71" s="243">
        <f t="shared" si="18"/>
        <v>-2602043.0738020036</v>
      </c>
      <c r="O71" s="243">
        <f t="shared" si="18"/>
        <v>-2745879.6489811139</v>
      </c>
      <c r="P71" s="243">
        <f t="shared" si="18"/>
        <v>-2897627.2357950751</v>
      </c>
      <c r="Q71" s="243">
        <f t="shared" si="18"/>
        <v>-3057720.9398838035</v>
      </c>
      <c r="R71" s="243">
        <f t="shared" si="18"/>
        <v>-3226619.7976974128</v>
      </c>
      <c r="S71" s="243">
        <f t="shared" si="18"/>
        <v>-3404808.0926907696</v>
      </c>
      <c r="T71" s="243">
        <f t="shared" si="18"/>
        <v>-3592796.7439087615</v>
      </c>
      <c r="U71" s="243">
        <f t="shared" si="18"/>
        <v>-3791124.7709437432</v>
      </c>
      <c r="V71" s="243">
        <f t="shared" si="18"/>
        <v>-4000360.8394656489</v>
      </c>
      <c r="W71" s="243">
        <f t="shared" si="18"/>
        <v>-4221104.8917562598</v>
      </c>
      <c r="X71" s="243">
        <f t="shared" si="18"/>
        <v>-4453989.8669228526</v>
      </c>
      <c r="Y71" s="243">
        <f t="shared" si="18"/>
        <v>-4699683.5157236094</v>
      </c>
      <c r="Z71" s="243">
        <f t="shared" si="18"/>
        <v>-4958890.3152084081</v>
      </c>
      <c r="AA71" s="243">
        <f t="shared" si="18"/>
        <v>-5232353.4886648702</v>
      </c>
      <c r="AB71" s="243">
        <f t="shared" si="18"/>
        <v>-5520857.1366614383</v>
      </c>
      <c r="AC71" s="243">
        <f t="shared" si="18"/>
        <v>-5825228.4852978168</v>
      </c>
      <c r="AD71" s="243">
        <f t="shared" si="18"/>
        <v>-6146340.2581091961</v>
      </c>
      <c r="AE71" s="243">
        <f t="shared" si="18"/>
        <v>-6485113.1784252012</v>
      </c>
      <c r="AF71" s="243">
        <f t="shared" si="18"/>
        <v>-6842518.6093585882</v>
      </c>
      <c r="AG71" s="243">
        <f t="shared" si="18"/>
        <v>-7219581.33899331</v>
      </c>
      <c r="AH71" s="243">
        <f t="shared" si="18"/>
        <v>-7617382.5187579412</v>
      </c>
      <c r="AI71" s="243">
        <f t="shared" si="18"/>
        <v>-8037062.7634096285</v>
      </c>
      <c r="AJ71" s="243">
        <f t="shared" si="18"/>
        <v>-8479825.4215171561</v>
      </c>
      <c r="AK71" s="243">
        <f t="shared" si="18"/>
        <v>-8946940.0258205999</v>
      </c>
      <c r="AL71" s="243">
        <f t="shared" si="18"/>
        <v>-9439745.9333607312</v>
      </c>
      <c r="AM71" s="243">
        <f t="shared" si="18"/>
        <v>-9959656.1658155713</v>
      </c>
      <c r="AN71" s="243">
        <f t="shared" si="18"/>
        <v>-10508161.461055428</v>
      </c>
      <c r="AO71" s="243">
        <f t="shared" si="18"/>
        <v>-11086834.547533477</v>
      </c>
      <c r="AP71" s="243">
        <f t="shared" si="18"/>
        <v>-11697334.653767819</v>
      </c>
    </row>
    <row r="72" spans="1:45" ht="15" thickBot="1" x14ac:dyDescent="0.25">
      <c r="A72" s="256" t="s">
        <v>328</v>
      </c>
      <c r="B72" s="257">
        <f t="shared" ref="B72:AO72" si="19">B70+B71</f>
        <v>0</v>
      </c>
      <c r="C72" s="257">
        <f t="shared" si="19"/>
        <v>1853077.4981571462</v>
      </c>
      <c r="D72" s="257">
        <f t="shared" si="19"/>
        <v>3983962.3600476212</v>
      </c>
      <c r="E72" s="257">
        <f t="shared" si="19"/>
        <v>6408252.4767446155</v>
      </c>
      <c r="F72" s="257">
        <f t="shared" si="19"/>
        <v>6763603.1874455679</v>
      </c>
      <c r="G72" s="257">
        <f t="shared" si="19"/>
        <v>7138498.1872350741</v>
      </c>
      <c r="H72" s="257">
        <f t="shared" si="19"/>
        <v>7534012.4120130036</v>
      </c>
      <c r="I72" s="257">
        <f t="shared" si="19"/>
        <v>7951279.9191537183</v>
      </c>
      <c r="J72" s="257">
        <f t="shared" si="19"/>
        <v>8391497.1391871739</v>
      </c>
      <c r="K72" s="257">
        <f t="shared" si="19"/>
        <v>8855926.3063224666</v>
      </c>
      <c r="L72" s="257">
        <f t="shared" si="19"/>
        <v>9345899.0776502024</v>
      </c>
      <c r="M72" s="257">
        <f t="shared" si="19"/>
        <v>9862820.3514009621</v>
      </c>
      <c r="N72" s="257">
        <f t="shared" si="19"/>
        <v>10408172.295208015</v>
      </c>
      <c r="O72" s="257">
        <f t="shared" si="19"/>
        <v>10983518.595924456</v>
      </c>
      <c r="P72" s="257">
        <f t="shared" si="19"/>
        <v>11590508.943180298</v>
      </c>
      <c r="Q72" s="257">
        <f t="shared" si="19"/>
        <v>12230883.759535212</v>
      </c>
      <c r="R72" s="257">
        <f t="shared" si="19"/>
        <v>12906479.190789651</v>
      </c>
      <c r="S72" s="257">
        <f t="shared" si="19"/>
        <v>13619232.370763078</v>
      </c>
      <c r="T72" s="257">
        <f t="shared" si="19"/>
        <v>14371186.975635046</v>
      </c>
      <c r="U72" s="257">
        <f t="shared" si="19"/>
        <v>15164499.083774973</v>
      </c>
      <c r="V72" s="257">
        <f t="shared" si="19"/>
        <v>16001443.357862595</v>
      </c>
      <c r="W72" s="257">
        <f t="shared" si="19"/>
        <v>16884419.567025039</v>
      </c>
      <c r="X72" s="257">
        <f t="shared" si="19"/>
        <v>17815959.46769141</v>
      </c>
      <c r="Y72" s="257">
        <f t="shared" si="19"/>
        <v>18798734.062894437</v>
      </c>
      <c r="Z72" s="257">
        <f t="shared" si="19"/>
        <v>19835561.260833628</v>
      </c>
      <c r="AA72" s="257">
        <f t="shared" si="19"/>
        <v>20929413.954659481</v>
      </c>
      <c r="AB72" s="257">
        <f t="shared" si="19"/>
        <v>22083428.546645753</v>
      </c>
      <c r="AC72" s="257">
        <f t="shared" si="19"/>
        <v>23300913.941191263</v>
      </c>
      <c r="AD72" s="257">
        <f t="shared" si="19"/>
        <v>24585361.032436781</v>
      </c>
      <c r="AE72" s="257">
        <f t="shared" si="19"/>
        <v>25940452.713700805</v>
      </c>
      <c r="AF72" s="257">
        <f t="shared" si="19"/>
        <v>27370074.437434353</v>
      </c>
      <c r="AG72" s="257">
        <f t="shared" si="19"/>
        <v>28878325.355973236</v>
      </c>
      <c r="AH72" s="257">
        <f t="shared" si="19"/>
        <v>30469530.075031765</v>
      </c>
      <c r="AI72" s="257">
        <f t="shared" si="19"/>
        <v>32148251.05363851</v>
      </c>
      <c r="AJ72" s="257">
        <f t="shared" si="19"/>
        <v>33919301.686068624</v>
      </c>
      <c r="AK72" s="257">
        <f t="shared" si="19"/>
        <v>35787760.103282399</v>
      </c>
      <c r="AL72" s="257">
        <f t="shared" si="19"/>
        <v>37758983.733442925</v>
      </c>
      <c r="AM72" s="257">
        <f t="shared" si="19"/>
        <v>39838624.663262285</v>
      </c>
      <c r="AN72" s="257">
        <f t="shared" si="19"/>
        <v>42032645.844221711</v>
      </c>
      <c r="AO72" s="257">
        <f t="shared" si="19"/>
        <v>44347338.190133907</v>
      </c>
      <c r="AP72" s="257">
        <f>AP70+AP71</f>
        <v>46789338.615071274</v>
      </c>
    </row>
    <row r="73" spans="1:45" s="259" customFormat="1" ht="16.5" thickBot="1" x14ac:dyDescent="0.25">
      <c r="A73" s="246"/>
      <c r="B73" s="258">
        <f>C141</f>
        <v>1.5</v>
      </c>
      <c r="C73" s="258">
        <f t="shared" ref="C73:AP73" si="20">D141</f>
        <v>2.5</v>
      </c>
      <c r="D73" s="258">
        <f t="shared" si="20"/>
        <v>3.5</v>
      </c>
      <c r="E73" s="258">
        <f t="shared" si="20"/>
        <v>4.5</v>
      </c>
      <c r="F73" s="258">
        <f t="shared" si="20"/>
        <v>5.5</v>
      </c>
      <c r="G73" s="258">
        <f t="shared" si="20"/>
        <v>6.5</v>
      </c>
      <c r="H73" s="258">
        <f t="shared" si="20"/>
        <v>7.5</v>
      </c>
      <c r="I73" s="258">
        <f t="shared" si="20"/>
        <v>8.5</v>
      </c>
      <c r="J73" s="258">
        <f t="shared" si="20"/>
        <v>9.5</v>
      </c>
      <c r="K73" s="258">
        <f t="shared" si="20"/>
        <v>10.5</v>
      </c>
      <c r="L73" s="258">
        <f t="shared" si="20"/>
        <v>11.5</v>
      </c>
      <c r="M73" s="258">
        <f t="shared" si="20"/>
        <v>12.5</v>
      </c>
      <c r="N73" s="258">
        <f t="shared" si="20"/>
        <v>13.5</v>
      </c>
      <c r="O73" s="258">
        <f t="shared" si="20"/>
        <v>14.5</v>
      </c>
      <c r="P73" s="258">
        <f t="shared" si="20"/>
        <v>15.5</v>
      </c>
      <c r="Q73" s="258">
        <f t="shared" si="20"/>
        <v>16.5</v>
      </c>
      <c r="R73" s="258">
        <f t="shared" si="20"/>
        <v>17.5</v>
      </c>
      <c r="S73" s="258">
        <f t="shared" si="20"/>
        <v>18.5</v>
      </c>
      <c r="T73" s="258">
        <f t="shared" si="20"/>
        <v>19.5</v>
      </c>
      <c r="U73" s="258">
        <f t="shared" si="20"/>
        <v>20.5</v>
      </c>
      <c r="V73" s="258">
        <f t="shared" si="20"/>
        <v>21.5</v>
      </c>
      <c r="W73" s="258">
        <f t="shared" si="20"/>
        <v>22.5</v>
      </c>
      <c r="X73" s="258">
        <f t="shared" si="20"/>
        <v>23.5</v>
      </c>
      <c r="Y73" s="258">
        <f t="shared" si="20"/>
        <v>24.5</v>
      </c>
      <c r="Z73" s="258">
        <f t="shared" si="20"/>
        <v>25.5</v>
      </c>
      <c r="AA73" s="258">
        <f t="shared" si="20"/>
        <v>26.5</v>
      </c>
      <c r="AB73" s="258">
        <f t="shared" si="20"/>
        <v>27.5</v>
      </c>
      <c r="AC73" s="258">
        <f t="shared" si="20"/>
        <v>28.5</v>
      </c>
      <c r="AD73" s="258">
        <f t="shared" si="20"/>
        <v>29.5</v>
      </c>
      <c r="AE73" s="258">
        <f t="shared" si="20"/>
        <v>30.5</v>
      </c>
      <c r="AF73" s="258">
        <f t="shared" si="20"/>
        <v>31.5</v>
      </c>
      <c r="AG73" s="258">
        <f t="shared" si="20"/>
        <v>32.5</v>
      </c>
      <c r="AH73" s="258">
        <f t="shared" si="20"/>
        <v>33.5</v>
      </c>
      <c r="AI73" s="258">
        <f t="shared" si="20"/>
        <v>34.5</v>
      </c>
      <c r="AJ73" s="258">
        <f t="shared" si="20"/>
        <v>35.5</v>
      </c>
      <c r="AK73" s="258">
        <f t="shared" si="20"/>
        <v>36.5</v>
      </c>
      <c r="AL73" s="258">
        <f t="shared" si="20"/>
        <v>37.5</v>
      </c>
      <c r="AM73" s="258">
        <f t="shared" si="20"/>
        <v>38.5</v>
      </c>
      <c r="AN73" s="258">
        <f t="shared" si="20"/>
        <v>39.5</v>
      </c>
      <c r="AO73" s="258">
        <f t="shared" si="20"/>
        <v>40.5</v>
      </c>
      <c r="AP73" s="258">
        <f t="shared" si="20"/>
        <v>41.5</v>
      </c>
      <c r="AQ73" s="195"/>
      <c r="AR73" s="195"/>
      <c r="AS73" s="195"/>
    </row>
    <row r="74" spans="1:45" x14ac:dyDescent="0.2">
      <c r="A74" s="240" t="s">
        <v>327</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326</v>
      </c>
      <c r="B75" s="250">
        <f t="shared" ref="B75:AO75" si="22">B68</f>
        <v>0</v>
      </c>
      <c r="C75" s="250">
        <f t="shared" si="22"/>
        <v>2316346.8726964328</v>
      </c>
      <c r="D75" s="250">
        <f>D68</f>
        <v>4979952.9500595266</v>
      </c>
      <c r="E75" s="250">
        <f t="shared" si="22"/>
        <v>8010315.5959307691</v>
      </c>
      <c r="F75" s="250">
        <f t="shared" si="22"/>
        <v>8454503.9843069594</v>
      </c>
      <c r="G75" s="250">
        <f t="shared" si="22"/>
        <v>8923122.7340438422</v>
      </c>
      <c r="H75" s="250">
        <f t="shared" si="22"/>
        <v>9417515.515016254</v>
      </c>
      <c r="I75" s="250">
        <f t="shared" si="22"/>
        <v>9939099.8989421483</v>
      </c>
      <c r="J75" s="250">
        <f t="shared" si="22"/>
        <v>10489371.423983967</v>
      </c>
      <c r="K75" s="250">
        <f t="shared" si="22"/>
        <v>11069907.882903082</v>
      </c>
      <c r="L75" s="250">
        <f t="shared" si="22"/>
        <v>11682373.847062754</v>
      </c>
      <c r="M75" s="250">
        <f t="shared" si="22"/>
        <v>12328525.439251203</v>
      </c>
      <c r="N75" s="250">
        <f t="shared" si="22"/>
        <v>13010215.369010018</v>
      </c>
      <c r="O75" s="250">
        <f t="shared" si="22"/>
        <v>13729398.244905569</v>
      </c>
      <c r="P75" s="250">
        <f t="shared" si="22"/>
        <v>14488136.178975374</v>
      </c>
      <c r="Q75" s="250">
        <f t="shared" si="22"/>
        <v>15288604.699419016</v>
      </c>
      <c r="R75" s="250">
        <f t="shared" si="22"/>
        <v>16133098.988487063</v>
      </c>
      <c r="S75" s="250">
        <f t="shared" si="22"/>
        <v>17024040.463453848</v>
      </c>
      <c r="T75" s="250">
        <f t="shared" si="22"/>
        <v>17963983.719543807</v>
      </c>
      <c r="U75" s="250">
        <f t="shared" si="22"/>
        <v>18955623.854718715</v>
      </c>
      <c r="V75" s="250">
        <f t="shared" si="22"/>
        <v>20001804.197328243</v>
      </c>
      <c r="W75" s="250">
        <f t="shared" si="22"/>
        <v>21105524.458781298</v>
      </c>
      <c r="X75" s="250">
        <f t="shared" si="22"/>
        <v>22269949.334614262</v>
      </c>
      <c r="Y75" s="250">
        <f t="shared" si="22"/>
        <v>23498417.578618046</v>
      </c>
      <c r="Z75" s="250">
        <f t="shared" si="22"/>
        <v>24794451.576042037</v>
      </c>
      <c r="AA75" s="250">
        <f t="shared" si="22"/>
        <v>26161767.44332435</v>
      </c>
      <c r="AB75" s="250">
        <f t="shared" si="22"/>
        <v>27604285.683307189</v>
      </c>
      <c r="AC75" s="250">
        <f t="shared" si="22"/>
        <v>29126142.426489081</v>
      </c>
      <c r="AD75" s="250">
        <f t="shared" si="22"/>
        <v>30731701.290545978</v>
      </c>
      <c r="AE75" s="250">
        <f t="shared" si="22"/>
        <v>32425565.892126005</v>
      </c>
      <c r="AF75" s="250">
        <f t="shared" si="22"/>
        <v>34212593.046792939</v>
      </c>
      <c r="AG75" s="250">
        <f t="shared" si="22"/>
        <v>36097906.694966547</v>
      </c>
      <c r="AH75" s="250">
        <f t="shared" si="22"/>
        <v>38086912.593789704</v>
      </c>
      <c r="AI75" s="250">
        <f t="shared" si="22"/>
        <v>40185313.81704814</v>
      </c>
      <c r="AJ75" s="250">
        <f t="shared" si="22"/>
        <v>42399127.10758578</v>
      </c>
      <c r="AK75" s="250">
        <f t="shared" si="22"/>
        <v>44734700.129102997</v>
      </c>
      <c r="AL75" s="250">
        <f t="shared" si="22"/>
        <v>47198729.666803658</v>
      </c>
      <c r="AM75" s="250">
        <f t="shared" si="22"/>
        <v>49798280.829077855</v>
      </c>
      <c r="AN75" s="250">
        <f t="shared" si="22"/>
        <v>52540807.305277139</v>
      </c>
      <c r="AO75" s="250">
        <f t="shared" si="22"/>
        <v>55434172.737667382</v>
      </c>
      <c r="AP75" s="250">
        <f>AP68</f>
        <v>58486673.268839091</v>
      </c>
    </row>
    <row r="76" spans="1:45" x14ac:dyDescent="0.2">
      <c r="A76" s="251" t="s">
        <v>325</v>
      </c>
      <c r="B76" s="243">
        <f t="shared" ref="B76:AO76" si="23">-B67</f>
        <v>0</v>
      </c>
      <c r="C76" s="243">
        <f>-C67</f>
        <v>65836.919999999984</v>
      </c>
      <c r="D76" s="243">
        <f t="shared" si="23"/>
        <v>65836.919999999984</v>
      </c>
      <c r="E76" s="243">
        <f t="shared" si="23"/>
        <v>65836.919999999984</v>
      </c>
      <c r="F76" s="243">
        <f>-C67</f>
        <v>65836.919999999984</v>
      </c>
      <c r="G76" s="243">
        <f t="shared" si="23"/>
        <v>65836.919999999984</v>
      </c>
      <c r="H76" s="243">
        <f t="shared" si="23"/>
        <v>65836.919999999984</v>
      </c>
      <c r="I76" s="243">
        <f t="shared" si="23"/>
        <v>65836.919999999984</v>
      </c>
      <c r="J76" s="243">
        <f t="shared" si="23"/>
        <v>65836.919999999984</v>
      </c>
      <c r="K76" s="243">
        <f t="shared" si="23"/>
        <v>65836.919999999984</v>
      </c>
      <c r="L76" s="243">
        <f>-L67</f>
        <v>65836.919999999984</v>
      </c>
      <c r="M76" s="243">
        <f>-M67</f>
        <v>65836.919999999984</v>
      </c>
      <c r="N76" s="243">
        <f t="shared" si="23"/>
        <v>65836.919999999984</v>
      </c>
      <c r="O76" s="243">
        <f t="shared" si="23"/>
        <v>65836.919999999984</v>
      </c>
      <c r="P76" s="243">
        <f t="shared" si="23"/>
        <v>65836.919999999984</v>
      </c>
      <c r="Q76" s="243">
        <f t="shared" si="23"/>
        <v>65836.919999999984</v>
      </c>
      <c r="R76" s="243">
        <f t="shared" si="23"/>
        <v>65836.919999999984</v>
      </c>
      <c r="S76" s="243">
        <f t="shared" si="23"/>
        <v>65836.919999999984</v>
      </c>
      <c r="T76" s="243">
        <f t="shared" si="23"/>
        <v>65836.919999999984</v>
      </c>
      <c r="U76" s="243">
        <f t="shared" si="23"/>
        <v>65836.919999999984</v>
      </c>
      <c r="V76" s="243">
        <f t="shared" si="23"/>
        <v>65836.919999999984</v>
      </c>
      <c r="W76" s="243">
        <f t="shared" si="23"/>
        <v>65836.919999999984</v>
      </c>
      <c r="X76" s="243">
        <f t="shared" si="23"/>
        <v>65836.919999999984</v>
      </c>
      <c r="Y76" s="243">
        <f t="shared" si="23"/>
        <v>65836.919999999984</v>
      </c>
      <c r="Z76" s="243">
        <f t="shared" si="23"/>
        <v>65836.919999999984</v>
      </c>
      <c r="AA76" s="243">
        <f t="shared" si="23"/>
        <v>65836.919999999984</v>
      </c>
      <c r="AB76" s="243">
        <f t="shared" si="23"/>
        <v>65836.919999999984</v>
      </c>
      <c r="AC76" s="243">
        <f t="shared" si="23"/>
        <v>65836.919999999984</v>
      </c>
      <c r="AD76" s="243">
        <f t="shared" si="23"/>
        <v>65836.919999999984</v>
      </c>
      <c r="AE76" s="243">
        <f t="shared" si="23"/>
        <v>65836.919999999984</v>
      </c>
      <c r="AF76" s="243">
        <f t="shared" si="23"/>
        <v>65836.919999999984</v>
      </c>
      <c r="AG76" s="243">
        <f t="shared" si="23"/>
        <v>65836.919999999984</v>
      </c>
      <c r="AH76" s="243">
        <f t="shared" si="23"/>
        <v>65836.919999999984</v>
      </c>
      <c r="AI76" s="243">
        <f t="shared" si="23"/>
        <v>65836.919999999984</v>
      </c>
      <c r="AJ76" s="243">
        <f t="shared" si="23"/>
        <v>65836.919999999984</v>
      </c>
      <c r="AK76" s="243">
        <f t="shared" si="23"/>
        <v>65836.919999999984</v>
      </c>
      <c r="AL76" s="243">
        <f t="shared" si="23"/>
        <v>65836.919999999984</v>
      </c>
      <c r="AM76" s="243">
        <f t="shared" si="23"/>
        <v>65836.919999999984</v>
      </c>
      <c r="AN76" s="243">
        <f t="shared" si="23"/>
        <v>65836.919999999984</v>
      </c>
      <c r="AO76" s="243">
        <f t="shared" si="23"/>
        <v>65836.919999999984</v>
      </c>
      <c r="AP76" s="243">
        <f>-AP67</f>
        <v>65836.919999999984</v>
      </c>
    </row>
    <row r="77" spans="1:45" x14ac:dyDescent="0.2">
      <c r="A77" s="251" t="s">
        <v>324</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323</v>
      </c>
      <c r="B78" s="243">
        <f>IF(SUM($B$71:B71)+SUM($A$78:A78)&gt;0,0,SUM($B$71:B71)-SUM($A$78:A78))</f>
        <v>0</v>
      </c>
      <c r="C78" s="243">
        <f>IF(SUM($B$71:C71)+SUM($A$78:B78)&gt;0,0,SUM($B$71:C71)-SUM($A$78:B78))</f>
        <v>-463269.3745392866</v>
      </c>
      <c r="D78" s="243">
        <f>IF(SUM($B$71:D71)+SUM($A$78:C78)&gt;0,0,SUM($B$71:D71)-SUM($A$78:C78))</f>
        <v>-995990.59001190541</v>
      </c>
      <c r="E78" s="243">
        <f>IF(SUM($B$71:E71)+SUM($A$78:D78)&gt;0,0,SUM($B$71:E71)-SUM($A$78:D78))</f>
        <v>-1602063.1191861539</v>
      </c>
      <c r="F78" s="243">
        <f>IF(SUM($B$71:F71)+SUM($A$78:E78)&gt;0,0,SUM($B$71:F71)-SUM($A$78:E78))</f>
        <v>-1690900.796861392</v>
      </c>
      <c r="G78" s="243">
        <f>IF(SUM($B$71:G71)+SUM($A$78:F78)&gt;0,0,SUM($B$71:G71)-SUM($A$78:F78))</f>
        <v>-1784624.546808769</v>
      </c>
      <c r="H78" s="243">
        <f>IF(SUM($B$71:H71)+SUM($A$78:G78)&gt;0,0,SUM($B$71:H71)-SUM($A$78:G78))</f>
        <v>-1883503.1030032504</v>
      </c>
      <c r="I78" s="243">
        <f>IF(SUM($B$71:I71)+SUM($A$78:H78)&gt;0,0,SUM($B$71:I71)-SUM($A$78:H78))</f>
        <v>-1987819.97978843</v>
      </c>
      <c r="J78" s="243">
        <f>IF(SUM($B$71:J71)+SUM($A$78:I78)&gt;0,0,SUM($B$71:J71)-SUM($A$78:I78))</f>
        <v>-2097874.284796793</v>
      </c>
      <c r="K78" s="243">
        <f>IF(SUM($B$71:K71)+SUM($A$78:J78)&gt;0,0,SUM($B$71:K71)-SUM($A$78:J78))</f>
        <v>-2213981.5765806157</v>
      </c>
      <c r="L78" s="243">
        <f>IF(SUM($B$71:L71)+SUM($A$78:K78)&gt;0,0,SUM($B$71:L71)-SUM($A$78:K78))</f>
        <v>-2336474.7694125511</v>
      </c>
      <c r="M78" s="243">
        <f>IF(SUM($B$71:M71)+SUM($A$78:L78)&gt;0,0,SUM($B$71:M71)-SUM($A$78:L78))</f>
        <v>-2465705.0878502391</v>
      </c>
      <c r="N78" s="243">
        <f>IF(SUM($B$71:N71)+SUM($A$78:M78)&gt;0,0,SUM($B$71:N71)-SUM($A$78:M78))</f>
        <v>-2602043.0738020055</v>
      </c>
      <c r="O78" s="243">
        <f>IF(SUM($B$71:O71)+SUM($A$78:N78)&gt;0,0,SUM($B$71:O71)-SUM($A$78:N78))</f>
        <v>-2745879.648981113</v>
      </c>
      <c r="P78" s="243">
        <f>IF(SUM($B$71:P71)+SUM($A$78:O78)&gt;0,0,SUM($B$71:P71)-SUM($A$78:O78))</f>
        <v>-2897627.2357950769</v>
      </c>
      <c r="Q78" s="243">
        <f>IF(SUM($B$71:Q71)+SUM($A$78:P78)&gt;0,0,SUM($B$71:Q71)-SUM($A$78:P78))</f>
        <v>-3057720.9398838021</v>
      </c>
      <c r="R78" s="243">
        <f>IF(SUM($B$71:R71)+SUM($A$78:Q78)&gt;0,0,SUM($B$71:R71)-SUM($A$78:Q78))</f>
        <v>-3226619.7976974137</v>
      </c>
      <c r="S78" s="243">
        <f>IF(SUM($B$71:S71)+SUM($A$78:R78)&gt;0,0,SUM($B$71:S71)-SUM($A$78:R78))</f>
        <v>-3404808.0926907733</v>
      </c>
      <c r="T78" s="243">
        <f>IF(SUM($B$71:T71)+SUM($A$78:S78)&gt;0,0,SUM($B$71:T71)-SUM($A$78:S78))</f>
        <v>-3592796.7439087629</v>
      </c>
      <c r="U78" s="243">
        <f>IF(SUM($B$71:U71)+SUM($A$78:T78)&gt;0,0,SUM($B$71:U71)-SUM($A$78:T78))</f>
        <v>-3791124.770943746</v>
      </c>
      <c r="V78" s="243">
        <f>IF(SUM($B$71:V71)+SUM($A$78:U78)&gt;0,0,SUM($B$71:V71)-SUM($A$78:U78))</f>
        <v>-4000360.8394656479</v>
      </c>
      <c r="W78" s="243">
        <f>IF(SUM($B$71:W71)+SUM($A$78:V78)&gt;0,0,SUM($B$71:W71)-SUM($A$78:V78))</f>
        <v>-4221104.8917562589</v>
      </c>
      <c r="X78" s="243">
        <f>IF(SUM($B$71:X71)+SUM($A$78:W78)&gt;0,0,SUM($B$71:X71)-SUM($A$78:W78))</f>
        <v>-4453989.8669228554</v>
      </c>
      <c r="Y78" s="243">
        <f>IF(SUM($B$71:Y71)+SUM($A$78:X78)&gt;0,0,SUM($B$71:Y71)-SUM($A$78:X78))</f>
        <v>-4699683.5157236084</v>
      </c>
      <c r="Z78" s="243">
        <f>IF(SUM($B$71:Z71)+SUM($A$78:Y78)&gt;0,0,SUM($B$71:Z71)-SUM($A$78:Y78))</f>
        <v>-4958890.3152084053</v>
      </c>
      <c r="AA78" s="243">
        <f>IF(SUM($B$71:AA71)+SUM($A$78:Z78)&gt;0,0,SUM($B$71:AA71)-SUM($A$78:Z78))</f>
        <v>-5232353.4886648655</v>
      </c>
      <c r="AB78" s="243">
        <f>IF(SUM($B$71:AB71)+SUM($A$78:AA78)&gt;0,0,SUM($B$71:AB71)-SUM($A$78:AA78))</f>
        <v>-5520857.1366614401</v>
      </c>
      <c r="AC78" s="243">
        <f>IF(SUM($B$71:AC71)+SUM($A$78:AB78)&gt;0,0,SUM($B$71:AC71)-SUM($A$78:AB78))</f>
        <v>-5825228.485297814</v>
      </c>
      <c r="AD78" s="243">
        <f>IF(SUM($B$71:AD71)+SUM($A$78:AC78)&gt;0,0,SUM($B$71:AD71)-SUM($A$78:AC78))</f>
        <v>-6146340.258109197</v>
      </c>
      <c r="AE78" s="243">
        <f>IF(SUM($B$71:AE71)+SUM($A$78:AD78)&gt;0,0,SUM($B$71:AE71)-SUM($A$78:AD78))</f>
        <v>-6485113.1784252077</v>
      </c>
      <c r="AF78" s="243">
        <f>IF(SUM($B$71:AF71)+SUM($A$78:AE78)&gt;0,0,SUM($B$71:AF71)-SUM($A$78:AE78))</f>
        <v>-6842518.6093585938</v>
      </c>
      <c r="AG78" s="243">
        <f>IF(SUM($B$71:AG71)+SUM($A$78:AF78)&gt;0,0,SUM($B$71:AG71)-SUM($A$78:AF78))</f>
        <v>-7219581.3389933109</v>
      </c>
      <c r="AH78" s="243">
        <f>IF(SUM($B$71:AH71)+SUM($A$78:AG78)&gt;0,0,SUM($B$71:AH71)-SUM($A$78:AG78))</f>
        <v>-7617382.5187579393</v>
      </c>
      <c r="AI78" s="243">
        <f>IF(SUM($B$71:AI71)+SUM($A$78:AH78)&gt;0,0,SUM($B$71:AI71)-SUM($A$78:AH78))</f>
        <v>-8037062.7634096295</v>
      </c>
      <c r="AJ78" s="243">
        <f>IF(SUM($B$71:AJ71)+SUM($A$78:AI78)&gt;0,0,SUM($B$71:AJ71)-SUM($A$78:AI78))</f>
        <v>-8479825.4215171635</v>
      </c>
      <c r="AK78" s="243">
        <f>IF(SUM($B$71:AK71)+SUM($A$78:AJ78)&gt;0,0,SUM($B$71:AK71)-SUM($A$78:AJ78))</f>
        <v>-8946940.0258206129</v>
      </c>
      <c r="AL78" s="243">
        <f>IF(SUM($B$71:AL71)+SUM($A$78:AK78)&gt;0,0,SUM($B$71:AL71)-SUM($A$78:AK78))</f>
        <v>-9439745.9333607256</v>
      </c>
      <c r="AM78" s="243">
        <f>IF(SUM($B$71:AM71)+SUM($A$78:AL78)&gt;0,0,SUM($B$71:AM71)-SUM($A$78:AL78))</f>
        <v>-9959656.165815562</v>
      </c>
      <c r="AN78" s="243">
        <f>IF(SUM($B$71:AN71)+SUM($A$78:AM78)&gt;0,0,SUM($B$71:AN71)-SUM($A$78:AM78))</f>
        <v>-10508161.461055428</v>
      </c>
      <c r="AO78" s="243">
        <f>IF(SUM($B$71:AO71)+SUM($A$78:AN78)&gt;0,0,SUM($B$71:AO71)-SUM($A$78:AN78))</f>
        <v>-11086834.547533482</v>
      </c>
      <c r="AP78" s="243">
        <f>IF(SUM($B$71:AP71)+SUM($A$78:AO78)&gt;0,0,SUM($B$71:AP71)-SUM($A$78:AO78))</f>
        <v>-11697334.653767824</v>
      </c>
    </row>
    <row r="79" spans="1:45" x14ac:dyDescent="0.2">
      <c r="A79" s="251" t="s">
        <v>322</v>
      </c>
      <c r="B79" s="243">
        <f>IF(((SUM($B$59:B59)+SUM($B$61:B64))+SUM($B$81:B81))&lt;0,((SUM($B$59:B59)+SUM($B$61:B64))+SUM($B$81:B81))*0.18-SUM($A$79:A79),IF(SUM(A$79:$B79)&lt;0,0-SUM(A$79:$B79),0))</f>
        <v>-296266.13999999996</v>
      </c>
      <c r="C79" s="243">
        <f>IF(((SUM($B$59:C59)+SUM($B$61:C64))+SUM($B$81:C81))&lt;0,((SUM($B$59:C59)+SUM($B$61:C64))+SUM($B$81:C81))*0.18-SUM($A$79:B79),IF(SUM($B$79:B79)&lt;0,0-SUM($B$79:B79),0))</f>
        <v>296266.13999999996</v>
      </c>
      <c r="D79" s="243">
        <f>IF(((SUM($B$59:D59)+SUM($B$61:D64))+SUM($B$81:D81))&lt;0,((SUM($B$59:D59)+SUM($B$61:D64))+SUM($B$81:D81))*0.18-SUM($A$79:C79),IF(SUM($B$79:C79)&lt;0,0-SUM($B$79:C79),0))</f>
        <v>0</v>
      </c>
      <c r="E79" s="243">
        <f>IF(((SUM($B$59:E59)+SUM($B$61:E64))+SUM($B$81:E81))&lt;0,((SUM($B$59:E59)+SUM($B$61:E64))+SUM($B$81:E81))*0.18-SUM($A$79:D79),IF(SUM($B$79:D79)&lt;0,0-SUM($B$79:D79),0))</f>
        <v>0</v>
      </c>
      <c r="F79" s="243">
        <f>IF(((SUM($B$59:F59)+SUM($B$61:F64))+SUM($B$81:F81))&lt;0,((SUM($B$59:F59)+SUM($B$61:F64))+SUM($B$81:F81))*0.18-SUM($A$79:E79),IF(SUM($B$79:E79)&lt;0,0-SUM($B$79:E79),0))</f>
        <v>0</v>
      </c>
      <c r="G79" s="243">
        <f>IF(((SUM($B$59:G59)+SUM($B$61:G64))+SUM($B$81:G81))&lt;0,((SUM($B$59:G59)+SUM($B$61:G64))+SUM($B$81:G81))*0.18-SUM($A$79:F79),IF(SUM($B$79:F79)&lt;0,0-SUM($B$79:F79),0))</f>
        <v>0</v>
      </c>
      <c r="H79" s="243">
        <f>IF(((SUM($B$59:H59)+SUM($B$61:H64))+SUM($B$81:H81))&lt;0,((SUM($B$59:H59)+SUM($B$61:H64))+SUM($B$81:H81))*0.18-SUM($A$79:G79),IF(SUM($B$79:G79)&lt;0,0-SUM($B$79:G79),0))</f>
        <v>0</v>
      </c>
      <c r="I79" s="243">
        <f>IF(((SUM($B$59:I59)+SUM($B$61:I64))+SUM($B$81:I81))&lt;0,((SUM($B$59:I59)+SUM($B$61:I64))+SUM($B$81:I81))*0.18-SUM($A$79:H79),IF(SUM($B$79:H79)&lt;0,0-SUM($B$79:H79),0))</f>
        <v>0</v>
      </c>
      <c r="J79" s="243">
        <f>IF(((SUM($B$59:J59)+SUM($B$61:J64))+SUM($B$81:J81))&lt;0,((SUM($B$59:J59)+SUM($B$61:J64))+SUM($B$81:J81))*0.18-SUM($A$79:I79),IF(SUM($B$79:I79)&lt;0,0-SUM($B$79:I79),0))</f>
        <v>0</v>
      </c>
      <c r="K79" s="243">
        <f>IF(((SUM($B$59:K59)+SUM($B$61:K64))+SUM($B$81:K81))&lt;0,((SUM($B$59:K59)+SUM($B$61:K64))+SUM($B$81:K81))*0.18-SUM($A$79:J79),IF(SUM($B$79:J79)&lt;0,0-SUM($B$79:J79),0))</f>
        <v>0</v>
      </c>
      <c r="L79" s="243">
        <f>IF(((SUM($B$59:L59)+SUM($B$61:L64))+SUM($B$81:L81))&lt;0,((SUM($B$59:L59)+SUM($B$61:L64))+SUM($B$81:L81))*0.18-SUM($A$79:K79),IF(SUM($B$79:K79)&lt;0,0-SUM($B$79:K79),0))</f>
        <v>0</v>
      </c>
      <c r="M79" s="243">
        <f>IF(((SUM($B$59:M59)+SUM($B$61:M64))+SUM($B$81:M81))&lt;0,((SUM($B$59:M59)+SUM($B$61:M64))+SUM($B$81:M81))*0.18-SUM($A$79:L79),IF(SUM($B$79:L79)&lt;0,0-SUM($B$79:L79),0))</f>
        <v>0</v>
      </c>
      <c r="N79" s="243">
        <f>IF(((SUM($B$59:N59)+SUM($B$61:N64))+SUM($B$81:N81))&lt;0,((SUM($B$59:N59)+SUM($B$61:N64))+SUM($B$81:N81))*0.18-SUM($A$79:M79),IF(SUM($B$79:M79)&lt;0,0-SUM($B$79:M79),0))</f>
        <v>0</v>
      </c>
      <c r="O79" s="243">
        <f>IF(((SUM($B$59:O59)+SUM($B$61:O64))+SUM($B$81:O81))&lt;0,((SUM($B$59:O59)+SUM($B$61:O64))+SUM($B$81:O81))*0.18-SUM($A$79:N79),IF(SUM($B$79:N79)&lt;0,0-SUM($B$79:N79),0))</f>
        <v>0</v>
      </c>
      <c r="P79" s="243">
        <f>IF(((SUM($B$59:P59)+SUM($B$61:P64))+SUM($B$81:P81))&lt;0,((SUM($B$59:P59)+SUM($B$61:P64))+SUM($B$81:P81))*0.18-SUM($A$79:O79),IF(SUM($B$79:O79)&lt;0,0-SUM($B$79:O79),0))</f>
        <v>0</v>
      </c>
      <c r="Q79" s="243">
        <f>IF(((SUM($B$59:Q59)+SUM($B$61:Q64))+SUM($B$81:Q81))&lt;0,((SUM($B$59:Q59)+SUM($B$61:Q64))+SUM($B$81:Q81))*0.18-SUM($A$79:P79),IF(SUM($B$79:P79)&lt;0,0-SUM($B$79:P79),0))</f>
        <v>0</v>
      </c>
      <c r="R79" s="243">
        <f>IF(((SUM($B$59:R59)+SUM($B$61:R64))+SUM($B$81:R81))&lt;0,((SUM($B$59:R59)+SUM($B$61:R64))+SUM($B$81:R81))*0.18-SUM($A$79:Q79),IF(SUM($B$79:Q79)&lt;0,0-SUM($B$79:Q79),0))</f>
        <v>0</v>
      </c>
      <c r="S79" s="243">
        <f>IF(((SUM($B$59:S59)+SUM($B$61:S64))+SUM($B$81:S81))&lt;0,((SUM($B$59:S59)+SUM($B$61:S64))+SUM($B$81:S81))*0.18-SUM($A$79:R79),IF(SUM($B$79:R79)&lt;0,0-SUM($B$79:R79),0))</f>
        <v>0</v>
      </c>
      <c r="T79" s="243">
        <f>IF(((SUM($B$59:T59)+SUM($B$61:T64))+SUM($B$81:T81))&lt;0,((SUM($B$59:T59)+SUM($B$61:T64))+SUM($B$81:T81))*0.18-SUM($A$79:S79),IF(SUM($B$79:S79)&lt;0,0-SUM($B$79:S79),0))</f>
        <v>0</v>
      </c>
      <c r="U79" s="243">
        <f>IF(((SUM($B$59:U59)+SUM($B$61:U64))+SUM($B$81:U81))&lt;0,((SUM($B$59:U59)+SUM($B$61:U64))+SUM($B$81:U81))*0.18-SUM($A$79:T79),IF(SUM($B$79:T79)&lt;0,0-SUM($B$79:T79),0))</f>
        <v>0</v>
      </c>
      <c r="V79" s="243">
        <f>IF(((SUM($B$59:V59)+SUM($B$61:V64))+SUM($B$81:V81))&lt;0,((SUM($B$59:V59)+SUM($B$61:V64))+SUM($B$81:V81))*0.18-SUM($A$79:U79),IF(SUM($B$79:U79)&lt;0,0-SUM($B$79:U79),0))</f>
        <v>0</v>
      </c>
      <c r="W79" s="243">
        <f>IF(((SUM($B$59:W59)+SUM($B$61:W64))+SUM($B$81:W81))&lt;0,((SUM($B$59:W59)+SUM($B$61:W64))+SUM($B$81:W81))*0.18-SUM($A$79:V79),IF(SUM($B$79:V79)&lt;0,0-SUM($B$79:V79),0))</f>
        <v>0</v>
      </c>
      <c r="X79" s="243">
        <f>IF(((SUM($B$59:X59)+SUM($B$61:X64))+SUM($B$81:X81))&lt;0,((SUM($B$59:X59)+SUM($B$61:X64))+SUM($B$81:X81))*0.18-SUM($A$79:W79),IF(SUM($B$79:W79)&lt;0,0-SUM($B$79:W79),0))</f>
        <v>0</v>
      </c>
      <c r="Y79" s="243">
        <f>IF(((SUM($B$59:Y59)+SUM($B$61:Y64))+SUM($B$81:Y81))&lt;0,((SUM($B$59:Y59)+SUM($B$61:Y64))+SUM($B$81:Y81))*0.18-SUM($A$79:X79),IF(SUM($B$79:X79)&lt;0,0-SUM($B$79:X79),0))</f>
        <v>0</v>
      </c>
      <c r="Z79" s="243">
        <f>IF(((SUM($B$59:Z59)+SUM($B$61:Z64))+SUM($B$81:Z81))&lt;0,((SUM($B$59:Z59)+SUM($B$61:Z64))+SUM($B$81:Z81))*0.18-SUM($A$79:Y79),IF(SUM($B$79:Y79)&lt;0,0-SUM($B$79:Y79),0))</f>
        <v>0</v>
      </c>
      <c r="AA79" s="243">
        <f>IF(((SUM($B$59:AA59)+SUM($B$61:AA64))+SUM($B$81:AA81))&lt;0,((SUM($B$59:AA59)+SUM($B$61:AA64))+SUM($B$81:AA81))*0.18-SUM($A$79:Z79),IF(SUM($B$79:Z79)&lt;0,0-SUM($B$79:Z79),0))</f>
        <v>0</v>
      </c>
      <c r="AB79" s="243">
        <f>IF(((SUM($B$59:AB59)+SUM($B$61:AB64))+SUM($B$81:AB81))&lt;0,((SUM($B$59:AB59)+SUM($B$61:AB64))+SUM($B$81:AB81))*0.18-SUM($A$79:AA79),IF(SUM($B$79:AA79)&lt;0,0-SUM($B$79:AA79),0))</f>
        <v>0</v>
      </c>
      <c r="AC79" s="243">
        <f>IF(((SUM($B$59:AC59)+SUM($B$61:AC64))+SUM($B$81:AC81))&lt;0,((SUM($B$59:AC59)+SUM($B$61:AC64))+SUM($B$81:AC81))*0.18-SUM($A$79:AB79),IF(SUM($B$79:AB79)&lt;0,0-SUM($B$79:AB79),0))</f>
        <v>0</v>
      </c>
      <c r="AD79" s="243">
        <f>IF(((SUM($B$59:AD59)+SUM($B$61:AD64))+SUM($B$81:AD81))&lt;0,((SUM($B$59:AD59)+SUM($B$61:AD64))+SUM($B$81:AD81))*0.18-SUM($A$79:AC79),IF(SUM($B$79:AC79)&lt;0,0-SUM($B$79:AC79),0))</f>
        <v>0</v>
      </c>
      <c r="AE79" s="243">
        <f>IF(((SUM($B$59:AE59)+SUM($B$61:AE64))+SUM($B$81:AE81))&lt;0,((SUM($B$59:AE59)+SUM($B$61:AE64))+SUM($B$81:AE81))*0.18-SUM($A$79:AD79),IF(SUM($B$79:AD79)&lt;0,0-SUM($B$79:AD79),0))</f>
        <v>0</v>
      </c>
      <c r="AF79" s="243">
        <f>IF(((SUM($B$59:AF59)+SUM($B$61:AF64))+SUM($B$81:AF81))&lt;0,((SUM($B$59:AF59)+SUM($B$61:AF64))+SUM($B$81:AF81))*0.18-SUM($A$79:AE79),IF(SUM($B$79:AE79)&lt;0,0-SUM($B$79:AE79),0))</f>
        <v>0</v>
      </c>
      <c r="AG79" s="243">
        <f>IF(((SUM($B$59:AG59)+SUM($B$61:AG64))+SUM($B$81:AG81))&lt;0,((SUM($B$59:AG59)+SUM($B$61:AG64))+SUM($B$81:AG81))*0.18-SUM($A$79:AF79),IF(SUM($B$79:AF79)&lt;0,0-SUM($B$79:AF79),0))</f>
        <v>0</v>
      </c>
      <c r="AH79" s="243">
        <f>IF(((SUM($B$59:AH59)+SUM($B$61:AH64))+SUM($B$81:AH81))&lt;0,((SUM($B$59:AH59)+SUM($B$61:AH64))+SUM($B$81:AH81))*0.18-SUM($A$79:AG79),IF(SUM($B$79:AG79)&lt;0,0-SUM($B$79:AG79),0))</f>
        <v>0</v>
      </c>
      <c r="AI79" s="243">
        <f>IF(((SUM($B$59:AI59)+SUM($B$61:AI64))+SUM($B$81:AI81))&lt;0,((SUM($B$59:AI59)+SUM($B$61:AI64))+SUM($B$81:AI81))*0.18-SUM($A$79:AH79),IF(SUM($B$79:AH79)&lt;0,0-SUM($B$79:AH79),0))</f>
        <v>0</v>
      </c>
      <c r="AJ79" s="243">
        <f>IF(((SUM($B$59:AJ59)+SUM($B$61:AJ64))+SUM($B$81:AJ81))&lt;0,((SUM($B$59:AJ59)+SUM($B$61:AJ64))+SUM($B$81:AJ81))*0.18-SUM($A$79:AI79),IF(SUM($B$79:AI79)&lt;0,0-SUM($B$79:AI79),0))</f>
        <v>0</v>
      </c>
      <c r="AK79" s="243">
        <f>IF(((SUM($B$59:AK59)+SUM($B$61:AK64))+SUM($B$81:AK81))&lt;0,((SUM($B$59:AK59)+SUM($B$61:AK64))+SUM($B$81:AK81))*0.18-SUM($A$79:AJ79),IF(SUM($B$79:AJ79)&lt;0,0-SUM($B$79:AJ79),0))</f>
        <v>0</v>
      </c>
      <c r="AL79" s="243">
        <f>IF(((SUM($B$59:AL59)+SUM($B$61:AL64))+SUM($B$81:AL81))&lt;0,((SUM($B$59:AL59)+SUM($B$61:AL64))+SUM($B$81:AL81))*0.18-SUM($A$79:AK79),IF(SUM($B$79:AK79)&lt;0,0-SUM($B$79:AK79),0))</f>
        <v>0</v>
      </c>
      <c r="AM79" s="243">
        <f>IF(((SUM($B$59:AM59)+SUM($B$61:AM64))+SUM($B$81:AM81))&lt;0,((SUM($B$59:AM59)+SUM($B$61:AM64))+SUM($B$81:AM81))*0.18-SUM($A$79:AL79),IF(SUM($B$79:AL79)&lt;0,0-SUM($B$79:AL79),0))</f>
        <v>0</v>
      </c>
      <c r="AN79" s="243">
        <f>IF(((SUM($B$59:AN59)+SUM($B$61:AN64))+SUM($B$81:AN81))&lt;0,((SUM($B$59:AN59)+SUM($B$61:AN64))+SUM($B$81:AN81))*0.18-SUM($A$79:AM79),IF(SUM($B$79:AM79)&lt;0,0-SUM($B$79:AM79),0))</f>
        <v>0</v>
      </c>
      <c r="AO79" s="243">
        <f>IF(((SUM($B$59:AO59)+SUM($B$61:AO64))+SUM($B$81:AO81))&lt;0,((SUM($B$59:AO59)+SUM($B$61:AO64))+SUM($B$81:AO81))*0.18-SUM($A$79:AN79),IF(SUM($B$79:AN79)&lt;0,0-SUM($B$79:AN79),0))</f>
        <v>0</v>
      </c>
      <c r="AP79" s="243">
        <f>IF(((SUM($B$59:AP59)+SUM($B$61:AP64))+SUM($B$81:AP81))&lt;0,((SUM($B$59:AP59)+SUM($B$61:AP64))+SUM($B$81:AP81))*0.18-SUM($A$79:AO79),IF(SUM($B$79:AO79)&lt;0,0-SUM($B$79:AO79),0))</f>
        <v>0</v>
      </c>
    </row>
    <row r="80" spans="1:45" x14ac:dyDescent="0.2">
      <c r="A80" s="251" t="s">
        <v>321</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572</v>
      </c>
      <c r="B81" s="243">
        <f>-$B$126</f>
        <v>-1645922.9999999998</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-1645922.9999999998</v>
      </c>
      <c r="AR81" s="255"/>
    </row>
    <row r="82" spans="1:45" x14ac:dyDescent="0.2">
      <c r="A82" s="251" t="s">
        <v>320</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319</v>
      </c>
      <c r="B83" s="250">
        <f>SUM(B75:B82)</f>
        <v>-1942189.1399999997</v>
      </c>
      <c r="C83" s="250">
        <f t="shared" ref="C83:V83" si="27">SUM(C75:C82)</f>
        <v>2215180.558157146</v>
      </c>
      <c r="D83" s="250">
        <f t="shared" si="27"/>
        <v>4049799.2800476211</v>
      </c>
      <c r="E83" s="250">
        <f t="shared" si="27"/>
        <v>6474089.3967446154</v>
      </c>
      <c r="F83" s="250">
        <f t="shared" si="27"/>
        <v>6829440.1074455678</v>
      </c>
      <c r="G83" s="250">
        <f t="shared" si="27"/>
        <v>7204335.1072350731</v>
      </c>
      <c r="H83" s="250">
        <f t="shared" si="27"/>
        <v>7599849.3320130035</v>
      </c>
      <c r="I83" s="250">
        <f t="shared" si="27"/>
        <v>8017116.8391537182</v>
      </c>
      <c r="J83" s="250">
        <f t="shared" si="27"/>
        <v>8457334.0591871738</v>
      </c>
      <c r="K83" s="250">
        <f t="shared" si="27"/>
        <v>8921763.2263224665</v>
      </c>
      <c r="L83" s="250">
        <f t="shared" si="27"/>
        <v>9411735.9976502024</v>
      </c>
      <c r="M83" s="250">
        <f t="shared" si="27"/>
        <v>9928657.2714009639</v>
      </c>
      <c r="N83" s="250">
        <f t="shared" si="27"/>
        <v>10474009.215208013</v>
      </c>
      <c r="O83" s="250">
        <f t="shared" si="27"/>
        <v>11049355.515924456</v>
      </c>
      <c r="P83" s="250">
        <f t="shared" si="27"/>
        <v>11656345.863180296</v>
      </c>
      <c r="Q83" s="250">
        <f t="shared" si="27"/>
        <v>12296720.679535214</v>
      </c>
      <c r="R83" s="250">
        <f t="shared" si="27"/>
        <v>12972316.110789649</v>
      </c>
      <c r="S83" s="250">
        <f t="shared" si="27"/>
        <v>13685069.290763076</v>
      </c>
      <c r="T83" s="250">
        <f t="shared" si="27"/>
        <v>14437023.895635046</v>
      </c>
      <c r="U83" s="250">
        <f t="shared" si="27"/>
        <v>15230336.003774971</v>
      </c>
      <c r="V83" s="250">
        <f t="shared" si="27"/>
        <v>16067280.277862597</v>
      </c>
      <c r="W83" s="250">
        <f>SUM(W75:W82)</f>
        <v>16950256.487025041</v>
      </c>
      <c r="X83" s="250">
        <f>SUM(X75:X82)</f>
        <v>17881796.387691408</v>
      </c>
      <c r="Y83" s="250">
        <f>SUM(Y75:Y82)</f>
        <v>18864570.982894439</v>
      </c>
      <c r="Z83" s="250">
        <f>SUM(Z75:Z82)</f>
        <v>19901398.180833634</v>
      </c>
      <c r="AA83" s="250">
        <f t="shared" ref="AA83:AP83" si="28">SUM(AA75:AA82)</f>
        <v>20995250.874659486</v>
      </c>
      <c r="AB83" s="250">
        <f t="shared" si="28"/>
        <v>22149265.466645751</v>
      </c>
      <c r="AC83" s="250">
        <f t="shared" si="28"/>
        <v>23366750.861191269</v>
      </c>
      <c r="AD83" s="250">
        <f t="shared" si="28"/>
        <v>24651197.952436782</v>
      </c>
      <c r="AE83" s="250">
        <f t="shared" si="28"/>
        <v>26006289.633700799</v>
      </c>
      <c r="AF83" s="250">
        <f t="shared" si="28"/>
        <v>27435911.357434347</v>
      </c>
      <c r="AG83" s="250">
        <f t="shared" si="28"/>
        <v>28944162.275973238</v>
      </c>
      <c r="AH83" s="250">
        <f t="shared" si="28"/>
        <v>30535366.995031767</v>
      </c>
      <c r="AI83" s="250">
        <f t="shared" si="28"/>
        <v>32214087.973638512</v>
      </c>
      <c r="AJ83" s="250">
        <f t="shared" si="28"/>
        <v>33985138.606068619</v>
      </c>
      <c r="AK83" s="250">
        <f t="shared" si="28"/>
        <v>35853597.023282386</v>
      </c>
      <c r="AL83" s="250">
        <f t="shared" si="28"/>
        <v>37824820.653442934</v>
      </c>
      <c r="AM83" s="250">
        <f t="shared" si="28"/>
        <v>39904461.583262295</v>
      </c>
      <c r="AN83" s="250">
        <f t="shared" si="28"/>
        <v>42098482.764221713</v>
      </c>
      <c r="AO83" s="250">
        <f t="shared" si="28"/>
        <v>44413175.110133901</v>
      </c>
      <c r="AP83" s="250">
        <f t="shared" si="28"/>
        <v>46855175.535071269</v>
      </c>
    </row>
    <row r="84" spans="1:45" ht="14.25" x14ac:dyDescent="0.2">
      <c r="A84" s="252" t="s">
        <v>318</v>
      </c>
      <c r="B84" s="250">
        <f>SUM($B$83:B83)</f>
        <v>-1942189.1399999997</v>
      </c>
      <c r="C84" s="250">
        <f>SUM($B$83:C83)</f>
        <v>272991.41815714631</v>
      </c>
      <c r="D84" s="250">
        <f>SUM($B$83:D83)</f>
        <v>4322790.698204767</v>
      </c>
      <c r="E84" s="250">
        <f>SUM($B$83:E83)</f>
        <v>10796880.094949383</v>
      </c>
      <c r="F84" s="250">
        <f>SUM($B$83:F83)</f>
        <v>17626320.202394951</v>
      </c>
      <c r="G84" s="250">
        <f>SUM($B$83:G83)</f>
        <v>24830655.309630025</v>
      </c>
      <c r="H84" s="250">
        <f>SUM($B$83:H83)</f>
        <v>32430504.641643029</v>
      </c>
      <c r="I84" s="250">
        <f>SUM($B$83:I83)</f>
        <v>40447621.480796747</v>
      </c>
      <c r="J84" s="250">
        <f>SUM($B$83:J83)</f>
        <v>48904955.539983921</v>
      </c>
      <c r="K84" s="250">
        <f>SUM($B$83:K83)</f>
        <v>57826718.766306385</v>
      </c>
      <c r="L84" s="250">
        <f>SUM($B$83:L83)</f>
        <v>67238454.763956591</v>
      </c>
      <c r="M84" s="250">
        <f>SUM($B$83:M83)</f>
        <v>77167112.03535755</v>
      </c>
      <c r="N84" s="250">
        <f>SUM($B$83:N83)</f>
        <v>87641121.250565559</v>
      </c>
      <c r="O84" s="250">
        <f>SUM($B$83:O83)</f>
        <v>98690476.766490012</v>
      </c>
      <c r="P84" s="250">
        <f>SUM($B$83:P83)</f>
        <v>110346822.62967031</v>
      </c>
      <c r="Q84" s="250">
        <f>SUM($B$83:Q83)</f>
        <v>122643543.30920552</v>
      </c>
      <c r="R84" s="250">
        <f>SUM($B$83:R83)</f>
        <v>135615859.41999516</v>
      </c>
      <c r="S84" s="250">
        <f>SUM($B$83:S83)</f>
        <v>149300928.71075824</v>
      </c>
      <c r="T84" s="250">
        <f>SUM($B$83:T83)</f>
        <v>163737952.60639328</v>
      </c>
      <c r="U84" s="250">
        <f>SUM($B$83:U83)</f>
        <v>178968288.61016825</v>
      </c>
      <c r="V84" s="250">
        <f>SUM($B$83:V83)</f>
        <v>195035568.88803086</v>
      </c>
      <c r="W84" s="250">
        <f>SUM($B$83:W83)</f>
        <v>211985825.37505591</v>
      </c>
      <c r="X84" s="250">
        <f>SUM($B$83:X83)</f>
        <v>229867621.76274732</v>
      </c>
      <c r="Y84" s="250">
        <f>SUM($B$83:Y83)</f>
        <v>248732192.74564177</v>
      </c>
      <c r="Z84" s="250">
        <f>SUM($B$83:Z83)</f>
        <v>268633590.92647541</v>
      </c>
      <c r="AA84" s="250">
        <f>SUM($B$83:AA83)</f>
        <v>289628841.80113488</v>
      </c>
      <c r="AB84" s="250">
        <f>SUM($B$83:AB83)</f>
        <v>311778107.26778066</v>
      </c>
      <c r="AC84" s="250">
        <f>SUM($B$83:AC83)</f>
        <v>335144858.12897193</v>
      </c>
      <c r="AD84" s="250">
        <f>SUM($B$83:AD83)</f>
        <v>359796056.08140874</v>
      </c>
      <c r="AE84" s="250">
        <f>SUM($B$83:AE83)</f>
        <v>385802345.71510953</v>
      </c>
      <c r="AF84" s="250">
        <f>SUM($B$83:AF83)</f>
        <v>413238257.07254386</v>
      </c>
      <c r="AG84" s="250">
        <f>SUM($B$83:AG83)</f>
        <v>442182419.34851712</v>
      </c>
      <c r="AH84" s="250">
        <f>SUM($B$83:AH83)</f>
        <v>472717786.34354889</v>
      </c>
      <c r="AI84" s="250">
        <f>SUM($B$83:AI83)</f>
        <v>504931874.31718743</v>
      </c>
      <c r="AJ84" s="250">
        <f>SUM($B$83:AJ83)</f>
        <v>538917012.92325604</v>
      </c>
      <c r="AK84" s="250">
        <f>SUM($B$83:AK83)</f>
        <v>574770609.94653845</v>
      </c>
      <c r="AL84" s="250">
        <f>SUM($B$83:AL83)</f>
        <v>612595430.59998143</v>
      </c>
      <c r="AM84" s="250">
        <f>SUM($B$83:AM83)</f>
        <v>652499892.18324375</v>
      </c>
      <c r="AN84" s="250">
        <f>SUM($B$83:AN83)</f>
        <v>694598374.94746542</v>
      </c>
      <c r="AO84" s="250">
        <f>SUM($B$83:AO83)</f>
        <v>739011550.05759931</v>
      </c>
      <c r="AP84" s="250">
        <f>SUM($B$83:AP83)</f>
        <v>785866725.59267056</v>
      </c>
    </row>
    <row r="85" spans="1:45" x14ac:dyDescent="0.2">
      <c r="A85" s="251" t="s">
        <v>573</v>
      </c>
      <c r="B85" s="260">
        <f t="shared" ref="B85:AP85" si="29">1/POWER((1+$B$44),B73)</f>
        <v>0.75599588161705711</v>
      </c>
      <c r="C85" s="260">
        <f t="shared" si="29"/>
        <v>0.6273824743710017</v>
      </c>
      <c r="D85" s="260">
        <f t="shared" si="29"/>
        <v>0.52064935632448273</v>
      </c>
      <c r="E85" s="260">
        <f t="shared" si="29"/>
        <v>0.43207415462612664</v>
      </c>
      <c r="F85" s="260">
        <f t="shared" si="29"/>
        <v>0.35856776317520883</v>
      </c>
      <c r="G85" s="260">
        <f t="shared" si="29"/>
        <v>0.29756660844415667</v>
      </c>
      <c r="H85" s="260">
        <f t="shared" si="29"/>
        <v>0.24694324352212174</v>
      </c>
      <c r="I85" s="260">
        <f t="shared" si="29"/>
        <v>0.20493215230051592</v>
      </c>
      <c r="J85" s="260">
        <f t="shared" si="29"/>
        <v>0.1700681761830008</v>
      </c>
      <c r="K85" s="260">
        <f t="shared" si="29"/>
        <v>0.14113541591950271</v>
      </c>
      <c r="L85" s="260">
        <f t="shared" si="29"/>
        <v>0.11712482648921385</v>
      </c>
      <c r="M85" s="260">
        <f t="shared" si="29"/>
        <v>9.719902613212765E-2</v>
      </c>
      <c r="N85" s="260">
        <f t="shared" si="29"/>
        <v>8.0663092225832109E-2</v>
      </c>
      <c r="O85" s="260">
        <f t="shared" si="29"/>
        <v>6.6940325498615838E-2</v>
      </c>
      <c r="P85" s="260">
        <f t="shared" si="29"/>
        <v>5.5552137343249659E-2</v>
      </c>
      <c r="Q85" s="260">
        <f t="shared" si="29"/>
        <v>4.6101358791078552E-2</v>
      </c>
      <c r="R85" s="260">
        <f t="shared" si="29"/>
        <v>3.825838903823945E-2</v>
      </c>
      <c r="S85" s="260">
        <f t="shared" si="29"/>
        <v>3.174970044667174E-2</v>
      </c>
      <c r="T85" s="260">
        <f t="shared" si="29"/>
        <v>2.6348299125868668E-2</v>
      </c>
      <c r="U85" s="260">
        <f t="shared" si="29"/>
        <v>2.1865808403210511E-2</v>
      </c>
      <c r="V85" s="260">
        <f t="shared" si="29"/>
        <v>1.814589908980126E-2</v>
      </c>
      <c r="W85" s="260">
        <f t="shared" si="29"/>
        <v>1.5058837418922204E-2</v>
      </c>
      <c r="X85" s="260">
        <f t="shared" si="29"/>
        <v>1.2496960513628384E-2</v>
      </c>
      <c r="Y85" s="260">
        <f t="shared" si="29"/>
        <v>1.0370921588073345E-2</v>
      </c>
      <c r="Z85" s="260">
        <f t="shared" si="29"/>
        <v>8.6065739320110735E-3</v>
      </c>
      <c r="AA85" s="260">
        <f t="shared" si="29"/>
        <v>7.1423850058183183E-3</v>
      </c>
      <c r="AB85" s="260">
        <f t="shared" si="29"/>
        <v>5.9272904612600145E-3</v>
      </c>
      <c r="AC85" s="260">
        <f t="shared" si="29"/>
        <v>4.9189132458589318E-3</v>
      </c>
      <c r="AD85" s="260">
        <f t="shared" si="29"/>
        <v>4.082085681210732E-3</v>
      </c>
      <c r="AE85" s="260">
        <f t="shared" si="29"/>
        <v>3.3876229719591129E-3</v>
      </c>
      <c r="AF85" s="260">
        <f t="shared" si="29"/>
        <v>2.8113053709204251E-3</v>
      </c>
      <c r="AG85" s="260">
        <f t="shared" si="29"/>
        <v>2.3330335028385286E-3</v>
      </c>
      <c r="AH85" s="260">
        <f t="shared" si="29"/>
        <v>1.9361273882477412E-3</v>
      </c>
      <c r="AI85" s="260">
        <f t="shared" si="29"/>
        <v>1.6067447205375444E-3</v>
      </c>
      <c r="AJ85" s="260">
        <f t="shared" si="29"/>
        <v>1.3333981083299121E-3</v>
      </c>
      <c r="AK85" s="260">
        <f t="shared" si="29"/>
        <v>1.1065544467468149E-3</v>
      </c>
      <c r="AL85" s="260">
        <f t="shared" si="29"/>
        <v>9.1830244543304122E-4</v>
      </c>
      <c r="AM85" s="260">
        <f t="shared" si="29"/>
        <v>7.6207671820169396E-4</v>
      </c>
      <c r="AN85" s="260">
        <f t="shared" si="29"/>
        <v>6.3242881178563804E-4</v>
      </c>
      <c r="AO85" s="260">
        <f t="shared" si="29"/>
        <v>5.2483718820384888E-4</v>
      </c>
      <c r="AP85" s="260">
        <f t="shared" si="29"/>
        <v>4.3554953377912764E-4</v>
      </c>
    </row>
    <row r="86" spans="1:45" ht="28.5" x14ac:dyDescent="0.2">
      <c r="A86" s="249" t="s">
        <v>317</v>
      </c>
      <c r="B86" s="250">
        <f>B83*B85</f>
        <v>-1468286.9911613737</v>
      </c>
      <c r="C86" s="250">
        <f>C83*C85</f>
        <v>1389765.4597551669</v>
      </c>
      <c r="D86" s="250">
        <f t="shared" ref="D86:AO86" si="30">D83*D85</f>
        <v>2108525.3884001477</v>
      </c>
      <c r="E86" s="250">
        <f t="shared" si="30"/>
        <v>2797286.7030723998</v>
      </c>
      <c r="F86" s="250">
        <f t="shared" si="30"/>
        <v>2448817.0630658153</v>
      </c>
      <c r="G86" s="250">
        <f t="shared" si="30"/>
        <v>2143769.5639551105</v>
      </c>
      <c r="H86" s="250">
        <f t="shared" si="30"/>
        <v>1876731.4443267214</v>
      </c>
      <c r="I86" s="250">
        <f t="shared" si="30"/>
        <v>1642965.0090924806</v>
      </c>
      <c r="J86" s="250">
        <f t="shared" si="30"/>
        <v>1438323.3788163376</v>
      </c>
      <c r="K86" s="250">
        <f t="shared" si="30"/>
        <v>1259176.7636823456</v>
      </c>
      <c r="L86" s="250">
        <f t="shared" si="30"/>
        <v>1102347.9456870679</v>
      </c>
      <c r="M86" s="250">
        <f t="shared" si="30"/>
        <v>965055.81757984147</v>
      </c>
      <c r="N86" s="250">
        <f t="shared" si="30"/>
        <v>844865.97130053933</v>
      </c>
      <c r="O86" s="250">
        <f t="shared" si="30"/>
        <v>739647.45478590939</v>
      </c>
      <c r="P86" s="250">
        <f t="shared" si="30"/>
        <v>647534.92631181178</v>
      </c>
      <c r="Q86" s="250">
        <f t="shared" si="30"/>
        <v>566895.53200092819</v>
      </c>
      <c r="R86" s="250">
        <f t="shared" si="30"/>
        <v>496299.9164936117</v>
      </c>
      <c r="S86" s="250">
        <f t="shared" si="30"/>
        <v>434496.85057367414</v>
      </c>
      <c r="T86" s="250">
        <f t="shared" si="30"/>
        <v>380391.02408950595</v>
      </c>
      <c r="U86" s="250">
        <f t="shared" si="30"/>
        <v>333023.60897506232</v>
      </c>
      <c r="V86" s="250">
        <f t="shared" si="30"/>
        <v>291555.24656964862</v>
      </c>
      <c r="W86" s="250">
        <f t="shared" si="30"/>
        <v>255251.15664714153</v>
      </c>
      <c r="X86" s="250">
        <f t="shared" si="30"/>
        <v>223468.1033697222</v>
      </c>
      <c r="Y86" s="250">
        <f t="shared" si="30"/>
        <v>195642.98645624195</v>
      </c>
      <c r="Z86" s="250">
        <f t="shared" si="30"/>
        <v>171282.85479373534</v>
      </c>
      <c r="AA86" s="250">
        <f t="shared" si="30"/>
        <v>149956.16504056184</v>
      </c>
      <c r="AB86" s="250">
        <f t="shared" si="30"/>
        <v>131285.1299243652</v>
      </c>
      <c r="AC86" s="250">
        <f t="shared" si="30"/>
        <v>114939.02032379934</v>
      </c>
      <c r="AD86" s="250">
        <f t="shared" si="30"/>
        <v>100628.3021863335</v>
      </c>
      <c r="AE86" s="250">
        <f t="shared" si="30"/>
        <v>88099.504178546966</v>
      </c>
      <c r="AF86" s="250">
        <f t="shared" si="30"/>
        <v>77130.724955251877</v>
      </c>
      <c r="AG86" s="250">
        <f t="shared" si="30"/>
        <v>67527.700301440636</v>
      </c>
      <c r="AH86" s="250">
        <f t="shared" si="30"/>
        <v>59120.360349277129</v>
      </c>
      <c r="AI86" s="250">
        <f t="shared" si="30"/>
        <v>51759.815778575678</v>
      </c>
      <c r="AJ86" s="250">
        <f t="shared" si="30"/>
        <v>45315.719528661757</v>
      </c>
      <c r="AK86" s="250">
        <f t="shared" si="30"/>
        <v>39673.957217981493</v>
      </c>
      <c r="AL86" s="250">
        <f t="shared" si="30"/>
        <v>34734.625304122848</v>
      </c>
      <c r="AM86" s="250">
        <f t="shared" si="30"/>
        <v>30410.2611249781</v>
      </c>
      <c r="AN86" s="250">
        <f t="shared" si="30"/>
        <v>26624.293432554899</v>
      </c>
      <c r="AO86" s="250">
        <f t="shared" si="30"/>
        <v>23309.685944007844</v>
      </c>
      <c r="AP86" s="250">
        <f>AP83*AP85</f>
        <v>20407.749859439478</v>
      </c>
    </row>
    <row r="87" spans="1:45" ht="14.25" x14ac:dyDescent="0.2">
      <c r="A87" s="249" t="s">
        <v>316</v>
      </c>
      <c r="B87" s="250">
        <f>SUM($B$86:B86)</f>
        <v>-1468286.9911613737</v>
      </c>
      <c r="C87" s="250">
        <f>SUM($B$86:C86)</f>
        <v>-78521.531406206777</v>
      </c>
      <c r="D87" s="250">
        <f>SUM($B$86:D86)</f>
        <v>2030003.8569939409</v>
      </c>
      <c r="E87" s="250">
        <f>SUM($B$86:E86)</f>
        <v>4827290.5600663405</v>
      </c>
      <c r="F87" s="250">
        <f>SUM($B$86:F86)</f>
        <v>7276107.6231321562</v>
      </c>
      <c r="G87" s="250">
        <f>SUM($B$86:G86)</f>
        <v>9419877.1870872676</v>
      </c>
      <c r="H87" s="250">
        <f>SUM($B$86:H86)</f>
        <v>11296608.631413989</v>
      </c>
      <c r="I87" s="250">
        <f>SUM($B$86:I86)</f>
        <v>12939573.640506469</v>
      </c>
      <c r="J87" s="250">
        <f>SUM($B$86:J86)</f>
        <v>14377897.019322807</v>
      </c>
      <c r="K87" s="250">
        <f>SUM($B$86:K86)</f>
        <v>15637073.783005152</v>
      </c>
      <c r="L87" s="250">
        <f>SUM($B$86:L86)</f>
        <v>16739421.728692221</v>
      </c>
      <c r="M87" s="250">
        <f>SUM($B$86:M86)</f>
        <v>17704477.546272062</v>
      </c>
      <c r="N87" s="250">
        <f>SUM($B$86:N86)</f>
        <v>18549343.5175726</v>
      </c>
      <c r="O87" s="250">
        <f>SUM($B$86:O86)</f>
        <v>19288990.97235851</v>
      </c>
      <c r="P87" s="250">
        <f>SUM($B$86:P86)</f>
        <v>19936525.898670323</v>
      </c>
      <c r="Q87" s="250">
        <f>SUM($B$86:Q86)</f>
        <v>20503421.430671252</v>
      </c>
      <c r="R87" s="250">
        <f>SUM($B$86:R86)</f>
        <v>20999721.347164866</v>
      </c>
      <c r="S87" s="250">
        <f>SUM($B$86:S86)</f>
        <v>21434218.197738539</v>
      </c>
      <c r="T87" s="250">
        <f>SUM($B$86:T86)</f>
        <v>21814609.221828047</v>
      </c>
      <c r="U87" s="250">
        <f>SUM($B$86:U86)</f>
        <v>22147632.830803111</v>
      </c>
      <c r="V87" s="250">
        <f>SUM($B$86:V86)</f>
        <v>22439188.07737276</v>
      </c>
      <c r="W87" s="250">
        <f>SUM($B$86:W86)</f>
        <v>22694439.234019902</v>
      </c>
      <c r="X87" s="250">
        <f>SUM($B$86:X86)</f>
        <v>22917907.337389626</v>
      </c>
      <c r="Y87" s="250">
        <f>SUM($B$86:Y86)</f>
        <v>23113550.323845867</v>
      </c>
      <c r="Z87" s="250">
        <f>SUM($B$86:Z86)</f>
        <v>23284833.178639602</v>
      </c>
      <c r="AA87" s="250">
        <f>SUM($B$86:AA86)</f>
        <v>23434789.343680162</v>
      </c>
      <c r="AB87" s="250">
        <f>SUM($B$86:AB86)</f>
        <v>23566074.473604526</v>
      </c>
      <c r="AC87" s="250">
        <f>SUM($B$86:AC86)</f>
        <v>23681013.493928324</v>
      </c>
      <c r="AD87" s="250">
        <f>SUM($B$86:AD86)</f>
        <v>23781641.796114657</v>
      </c>
      <c r="AE87" s="250">
        <f>SUM($B$86:AE86)</f>
        <v>23869741.300293203</v>
      </c>
      <c r="AF87" s="250">
        <f>SUM($B$86:AF86)</f>
        <v>23946872.025248457</v>
      </c>
      <c r="AG87" s="250">
        <f>SUM($B$86:AG86)</f>
        <v>24014399.725549899</v>
      </c>
      <c r="AH87" s="250">
        <f>SUM($B$86:AH86)</f>
        <v>24073520.085899178</v>
      </c>
      <c r="AI87" s="250">
        <f>SUM($B$86:AI86)</f>
        <v>24125279.901677754</v>
      </c>
      <c r="AJ87" s="250">
        <f>SUM($B$86:AJ86)</f>
        <v>24170595.621206414</v>
      </c>
      <c r="AK87" s="250">
        <f>SUM($B$86:AK86)</f>
        <v>24210269.578424394</v>
      </c>
      <c r="AL87" s="250">
        <f>SUM($B$86:AL86)</f>
        <v>24245004.203728516</v>
      </c>
      <c r="AM87" s="250">
        <f>SUM($B$86:AM86)</f>
        <v>24275414.464853495</v>
      </c>
      <c r="AN87" s="250">
        <f>SUM($B$86:AN86)</f>
        <v>24302038.758286051</v>
      </c>
      <c r="AO87" s="250">
        <f>SUM($B$86:AO86)</f>
        <v>24325348.444230061</v>
      </c>
      <c r="AP87" s="250">
        <f>SUM($B$86:AP86)</f>
        <v>24345756.194089502</v>
      </c>
    </row>
    <row r="88" spans="1:45" ht="14.25" x14ac:dyDescent="0.2">
      <c r="A88" s="249" t="s">
        <v>315</v>
      </c>
      <c r="B88" s="261">
        <f>IF((ISERR(IRR($B$83:B83))),0,IF(IRR($B$83:B83)&lt;0,0,IRR($B$83:B83)))</f>
        <v>0</v>
      </c>
      <c r="C88" s="261">
        <f>IF((ISERR(IRR($B$83:C83))),0,IF(IRR($B$83:C83)&lt;0,0,IRR($B$83:C83)))</f>
        <v>0.14055861632361211</v>
      </c>
      <c r="D88" s="261">
        <f>IF((ISERR(IRR($B$83:D83))),0,IF(IRR($B$83:D83)&lt;0,0,IRR($B$83:D83)))</f>
        <v>1.1228226845358904</v>
      </c>
      <c r="E88" s="261">
        <f>IF((ISERR(IRR($B$83:E83))),0,IF(IRR($B$83:E83)&lt;0,0,IRR($B$83:E83)))</f>
        <v>1.5045328909878131</v>
      </c>
      <c r="F88" s="261">
        <f>IF((ISERR(IRR($B$83:F83))),0,IF(IRR($B$83:F83)&lt;0,0,IRR($B$83:F83)))</f>
        <v>1.6187108350353681</v>
      </c>
      <c r="G88" s="261">
        <f>IF((ISERR(IRR($B$83:G83))),0,IF(IRR($B$83:G83)&lt;0,0,IRR($B$83:G83)))</f>
        <v>1.6582218649566287</v>
      </c>
      <c r="H88" s="261">
        <f>IF((ISERR(IRR($B$83:H83))),0,IF(IRR($B$83:H83)&lt;0,0,IRR($B$83:H83)))</f>
        <v>1.6728219132583018</v>
      </c>
      <c r="I88" s="261">
        <f>IF((ISERR(IRR($B$83:I83))),0,IF(IRR($B$83:I83)&lt;0,0,IRR($B$83:I83)))</f>
        <v>1.6783937390970047</v>
      </c>
      <c r="J88" s="261">
        <f>IF((ISERR(IRR($B$83:J83))),0,IF(IRR($B$83:J83)&lt;0,0,IRR($B$83:J83)))</f>
        <v>1.6805541486410549</v>
      </c>
      <c r="K88" s="261">
        <f>IF((ISERR(IRR($B$83:K83))),0,IF(IRR($B$83:K83)&lt;0,0,IRR($B$83:K83)))</f>
        <v>1.6813982772146314</v>
      </c>
      <c r="L88" s="261">
        <f>IF((ISERR(IRR($B$83:L83))),0,IF(IRR($B$83:L83)&lt;0,0,IRR($B$83:L83)))</f>
        <v>1.6817292997883611</v>
      </c>
      <c r="M88" s="261">
        <f>IF((ISERR(IRR($B$83:M83))),0,IF(IRR($B$83:M83)&lt;0,0,IRR($B$83:M83)))</f>
        <v>1.6818593276729623</v>
      </c>
      <c r="N88" s="261">
        <f>IF((ISERR(IRR($B$83:N83))),0,IF(IRR($B$83:N83)&lt;0,0,IRR($B$83:N83)))</f>
        <v>1.6819104425533098</v>
      </c>
      <c r="O88" s="261">
        <f>IF((ISERR(IRR($B$83:O83))),0,IF(IRR($B$83:O83)&lt;0,0,IRR($B$83:O83)))</f>
        <v>1.6819305430694227</v>
      </c>
      <c r="P88" s="261">
        <f>IF((ISERR(IRR($B$83:P83))),0,IF(IRR($B$83:P83)&lt;0,0,IRR($B$83:P83)))</f>
        <v>1.6819384486448699</v>
      </c>
      <c r="Q88" s="261">
        <f>IF((ISERR(IRR($B$83:Q83))),0,IF(IRR($B$83:Q83)&lt;0,0,IRR($B$83:Q83)))</f>
        <v>1.6819415581370487</v>
      </c>
      <c r="R88" s="261">
        <f>IF((ISERR(IRR($B$83:R83))),0,IF(IRR($B$83:R83)&lt;0,0,IRR($B$83:R83)))</f>
        <v>1.6819427812286105</v>
      </c>
      <c r="S88" s="261">
        <f>IF((ISERR(IRR($B$83:S83))),0,IF(IRR($B$83:S83)&lt;0,0,IRR($B$83:S83)))</f>
        <v>1.6819432623281791</v>
      </c>
      <c r="T88" s="261">
        <f>IF((ISERR(IRR($B$83:T83))),0,IF(IRR($B$83:T83)&lt;0,0,IRR($B$83:T83)))</f>
        <v>1.6819434515688094</v>
      </c>
      <c r="U88" s="261">
        <f>IF((ISERR(IRR($B$83:U83))),0,IF(IRR($B$83:U83)&lt;0,0,IRR($B$83:U83)))</f>
        <v>1.6819435260070112</v>
      </c>
      <c r="V88" s="261">
        <f>IF((ISERR(IRR($B$83:V83))),0,IF(IRR($B$83:V83)&lt;0,0,IRR($B$83:V83)))</f>
        <v>1.681943555287535</v>
      </c>
      <c r="W88" s="261">
        <f>IF((ISERR(IRR($B$83:W83))),0,IF(IRR($B$83:W83)&lt;0,0,IRR($B$83:W83)))</f>
        <v>1.6819435668051619</v>
      </c>
      <c r="X88" s="261">
        <f>IF((ISERR(IRR($B$83:X83))),0,IF(IRR($B$83:X83)&lt;0,0,IRR($B$83:X83)))</f>
        <v>1.6819435713356818</v>
      </c>
      <c r="Y88" s="261">
        <f>IF((ISERR(IRR($B$83:Y83))),0,IF(IRR($B$83:Y83)&lt;0,0,IRR($B$83:Y83)))</f>
        <v>1.6819435731177901</v>
      </c>
      <c r="Z88" s="261">
        <f>IF((ISERR(IRR($B$83:Z83))),0,IF(IRR($B$83:Z83)&lt;0,0,IRR($B$83:Z83)))</f>
        <v>1.6819435738187907</v>
      </c>
      <c r="AA88" s="261">
        <f>IF((ISERR(IRR($B$83:AA83))),0,IF(IRR($B$83:AA83)&lt;0,0,IRR($B$83:AA83)))</f>
        <v>1.6819435740945261</v>
      </c>
      <c r="AB88" s="261">
        <f>IF((ISERR(IRR($B$83:AB83))),0,IF(IRR($B$83:AB83)&lt;0,0,IRR($B$83:AB83)))</f>
        <v>1.6819435742029687</v>
      </c>
      <c r="AC88" s="261">
        <f>IF((ISERR(IRR($B$83:AC83))),0,IF(IRR($B$83:AC83)&lt;0,0,IRR($B$83:AC83)))</f>
        <v>1.6819435742456772</v>
      </c>
      <c r="AD88" s="261">
        <f>IF((ISERR(IRR($B$83:AD83))),0,IF(IRR($B$83:AD83)&lt;0,0,IRR($B$83:AD83)))</f>
        <v>1.6819435742624607</v>
      </c>
      <c r="AE88" s="261">
        <f>IF((ISERR(IRR($B$83:AE83))),0,IF(IRR($B$83:AE83)&lt;0,0,IRR($B$83:AE83)))</f>
        <v>1.6819435742690625</v>
      </c>
      <c r="AF88" s="261">
        <f>IF((ISERR(IRR($B$83:AF83))),0,IF(IRR($B$83:AF83)&lt;0,0,IRR($B$83:AF83)))</f>
        <v>1.6819435742716595</v>
      </c>
      <c r="AG88" s="261">
        <f>IF((ISERR(IRR($B$83:AG83))),0,IF(IRR($B$83:AG83)&lt;0,0,IRR($B$83:AG83)))</f>
        <v>1.6819435742726809</v>
      </c>
      <c r="AH88" s="261">
        <f>IF((ISERR(IRR($B$83:AH83))),0,IF(IRR($B$83:AH83)&lt;0,0,IRR($B$83:AH83)))</f>
        <v>1.6819435742730824</v>
      </c>
      <c r="AI88" s="261">
        <f>IF((ISERR(IRR($B$83:AI83))),0,IF(IRR($B$83:AI83)&lt;0,0,IRR($B$83:AI83)))</f>
        <v>1.6819435742732414</v>
      </c>
      <c r="AJ88" s="261">
        <f>IF((ISERR(IRR($B$83:AJ83))),0,IF(IRR($B$83:AJ83)&lt;0,0,IRR($B$83:AJ83)))</f>
        <v>1.6819435742733027</v>
      </c>
      <c r="AK88" s="261">
        <f>IF((ISERR(IRR($B$83:AK83))),0,IF(IRR($B$83:AK83)&lt;0,0,IRR($B$83:AK83)))</f>
        <v>1.6819435742733275</v>
      </c>
      <c r="AL88" s="261">
        <f>IF((ISERR(IRR($B$83:AL83))),0,IF(IRR($B$83:AL83)&lt;0,0,IRR($B$83:AL83)))</f>
        <v>1.6819435742733373</v>
      </c>
      <c r="AM88" s="261">
        <f>IF((ISERR(IRR($B$83:AM83))),0,IF(IRR($B$83:AM83)&lt;0,0,IRR($B$83:AM83)))</f>
        <v>1.6819435742733404</v>
      </c>
      <c r="AN88" s="261">
        <f>IF((ISERR(IRR($B$83:AN83))),0,IF(IRR($B$83:AN83)&lt;0,0,IRR($B$83:AN83)))</f>
        <v>1.6819435742733426</v>
      </c>
      <c r="AO88" s="261">
        <f>IF((ISERR(IRR($B$83:AO83))),0,IF(IRR($B$83:AO83)&lt;0,0,IRR($B$83:AO83)))</f>
        <v>1.6819435742733426</v>
      </c>
      <c r="AP88" s="261">
        <f>IF((ISERR(IRR($B$83:AP83))),0,IF(IRR($B$83:AP83)&lt;0,0,IRR($B$83:AP83)))</f>
        <v>1.6819435742733426</v>
      </c>
    </row>
    <row r="89" spans="1:45" ht="14.25" x14ac:dyDescent="0.2">
      <c r="A89" s="249" t="s">
        <v>314</v>
      </c>
      <c r="B89" s="262">
        <f>IF(AND(B84&gt;0,A84&lt;0),(B74-(B84/(B84-A84))),0)</f>
        <v>0</v>
      </c>
      <c r="C89" s="262">
        <f t="shared" ref="C89:AP89" si="31">IF(AND(C84&gt;0,B84&lt;0),(C74-(C84/(C84-B84))),0)</f>
        <v>1.8767633558574324</v>
      </c>
      <c r="D89" s="262">
        <f t="shared" si="31"/>
        <v>0</v>
      </c>
      <c r="E89" s="262">
        <f t="shared" si="31"/>
        <v>0</v>
      </c>
      <c r="F89" s="262">
        <f t="shared" si="31"/>
        <v>0</v>
      </c>
      <c r="G89" s="262">
        <f t="shared" si="31"/>
        <v>0</v>
      </c>
      <c r="H89" s="262">
        <f>IF(AND(H84&gt;0,G84&lt;0),(H74-(H84/(H84-G84))),0)</f>
        <v>0</v>
      </c>
      <c r="I89" s="262">
        <f t="shared" si="31"/>
        <v>0</v>
      </c>
      <c r="J89" s="262">
        <f t="shared" si="31"/>
        <v>0</v>
      </c>
      <c r="K89" s="262">
        <f t="shared" si="31"/>
        <v>0</v>
      </c>
      <c r="L89" s="262">
        <f t="shared" si="31"/>
        <v>0</v>
      </c>
      <c r="M89" s="262">
        <f t="shared" si="31"/>
        <v>0</v>
      </c>
      <c r="N89" s="262">
        <f t="shared" si="31"/>
        <v>0</v>
      </c>
      <c r="O89" s="262">
        <f t="shared" si="31"/>
        <v>0</v>
      </c>
      <c r="P89" s="262">
        <f t="shared" si="31"/>
        <v>0</v>
      </c>
      <c r="Q89" s="262">
        <f t="shared" si="31"/>
        <v>0</v>
      </c>
      <c r="R89" s="262">
        <f t="shared" si="31"/>
        <v>0</v>
      </c>
      <c r="S89" s="262">
        <f t="shared" si="31"/>
        <v>0</v>
      </c>
      <c r="T89" s="262">
        <f t="shared" si="31"/>
        <v>0</v>
      </c>
      <c r="U89" s="262">
        <f t="shared" si="31"/>
        <v>0</v>
      </c>
      <c r="V89" s="262">
        <f t="shared" si="31"/>
        <v>0</v>
      </c>
      <c r="W89" s="262">
        <f t="shared" si="31"/>
        <v>0</v>
      </c>
      <c r="X89" s="262">
        <f t="shared" si="31"/>
        <v>0</v>
      </c>
      <c r="Y89" s="262">
        <f t="shared" si="31"/>
        <v>0</v>
      </c>
      <c r="Z89" s="262">
        <f t="shared" si="31"/>
        <v>0</v>
      </c>
      <c r="AA89" s="262">
        <f t="shared" si="31"/>
        <v>0</v>
      </c>
      <c r="AB89" s="262">
        <f t="shared" si="31"/>
        <v>0</v>
      </c>
      <c r="AC89" s="262">
        <f t="shared" si="31"/>
        <v>0</v>
      </c>
      <c r="AD89" s="262">
        <f t="shared" si="31"/>
        <v>0</v>
      </c>
      <c r="AE89" s="262">
        <f t="shared" si="31"/>
        <v>0</v>
      </c>
      <c r="AF89" s="262">
        <f t="shared" si="31"/>
        <v>0</v>
      </c>
      <c r="AG89" s="262">
        <f t="shared" si="31"/>
        <v>0</v>
      </c>
      <c r="AH89" s="262">
        <f t="shared" si="31"/>
        <v>0</v>
      </c>
      <c r="AI89" s="262">
        <f t="shared" si="31"/>
        <v>0</v>
      </c>
      <c r="AJ89" s="262">
        <f t="shared" si="31"/>
        <v>0</v>
      </c>
      <c r="AK89" s="262">
        <f t="shared" si="31"/>
        <v>0</v>
      </c>
      <c r="AL89" s="262">
        <f t="shared" si="31"/>
        <v>0</v>
      </c>
      <c r="AM89" s="262">
        <f t="shared" si="31"/>
        <v>0</v>
      </c>
      <c r="AN89" s="262">
        <f t="shared" si="31"/>
        <v>0</v>
      </c>
      <c r="AO89" s="262">
        <f t="shared" si="31"/>
        <v>0</v>
      </c>
      <c r="AP89" s="262">
        <f t="shared" si="31"/>
        <v>0</v>
      </c>
    </row>
    <row r="90" spans="1:45" ht="15" thickBot="1" x14ac:dyDescent="0.25">
      <c r="A90" s="263" t="s">
        <v>313</v>
      </c>
      <c r="B90" s="264">
        <f t="shared" ref="B90:AP90" si="32">IF(AND(B87&gt;0,A87&lt;0),(B74-(B87/(B87-A87))),0)</f>
        <v>0</v>
      </c>
      <c r="C90" s="264">
        <f t="shared" si="32"/>
        <v>0</v>
      </c>
      <c r="D90" s="264">
        <f t="shared" si="32"/>
        <v>2.0372400217887749</v>
      </c>
      <c r="E90" s="264">
        <f t="shared" si="32"/>
        <v>0</v>
      </c>
      <c r="F90" s="264">
        <f t="shared" si="32"/>
        <v>0</v>
      </c>
      <c r="G90" s="264">
        <f t="shared" si="32"/>
        <v>0</v>
      </c>
      <c r="H90" s="264">
        <f t="shared" si="32"/>
        <v>0</v>
      </c>
      <c r="I90" s="264">
        <f t="shared" si="32"/>
        <v>0</v>
      </c>
      <c r="J90" s="264">
        <f t="shared" si="32"/>
        <v>0</v>
      </c>
      <c r="K90" s="264">
        <f t="shared" si="32"/>
        <v>0</v>
      </c>
      <c r="L90" s="264">
        <f t="shared" si="32"/>
        <v>0</v>
      </c>
      <c r="M90" s="264">
        <f t="shared" si="32"/>
        <v>0</v>
      </c>
      <c r="N90" s="264">
        <f t="shared" si="32"/>
        <v>0</v>
      </c>
      <c r="O90" s="264">
        <f t="shared" si="32"/>
        <v>0</v>
      </c>
      <c r="P90" s="264">
        <f t="shared" si="32"/>
        <v>0</v>
      </c>
      <c r="Q90" s="264">
        <f t="shared" si="32"/>
        <v>0</v>
      </c>
      <c r="R90" s="264">
        <f t="shared" si="32"/>
        <v>0</v>
      </c>
      <c r="S90" s="264">
        <f t="shared" si="32"/>
        <v>0</v>
      </c>
      <c r="T90" s="264">
        <f t="shared" si="32"/>
        <v>0</v>
      </c>
      <c r="U90" s="264">
        <f t="shared" si="32"/>
        <v>0</v>
      </c>
      <c r="V90" s="264">
        <f t="shared" si="32"/>
        <v>0</v>
      </c>
      <c r="W90" s="264">
        <f t="shared" si="32"/>
        <v>0</v>
      </c>
      <c r="X90" s="264">
        <f t="shared" si="32"/>
        <v>0</v>
      </c>
      <c r="Y90" s="264">
        <f t="shared" si="32"/>
        <v>0</v>
      </c>
      <c r="Z90" s="264">
        <f t="shared" si="32"/>
        <v>0</v>
      </c>
      <c r="AA90" s="264">
        <f t="shared" si="32"/>
        <v>0</v>
      </c>
      <c r="AB90" s="264">
        <f t="shared" si="32"/>
        <v>0</v>
      </c>
      <c r="AC90" s="264">
        <f t="shared" si="32"/>
        <v>0</v>
      </c>
      <c r="AD90" s="264">
        <f t="shared" si="32"/>
        <v>0</v>
      </c>
      <c r="AE90" s="264">
        <f t="shared" si="32"/>
        <v>0</v>
      </c>
      <c r="AF90" s="264">
        <f t="shared" si="32"/>
        <v>0</v>
      </c>
      <c r="AG90" s="264">
        <f t="shared" si="32"/>
        <v>0</v>
      </c>
      <c r="AH90" s="264">
        <f t="shared" si="32"/>
        <v>0</v>
      </c>
      <c r="AI90" s="264">
        <f t="shared" si="32"/>
        <v>0</v>
      </c>
      <c r="AJ90" s="264">
        <f t="shared" si="32"/>
        <v>0</v>
      </c>
      <c r="AK90" s="264">
        <f t="shared" si="32"/>
        <v>0</v>
      </c>
      <c r="AL90" s="264">
        <f t="shared" si="32"/>
        <v>0</v>
      </c>
      <c r="AM90" s="264">
        <f t="shared" si="32"/>
        <v>0</v>
      </c>
      <c r="AN90" s="264">
        <f t="shared" si="32"/>
        <v>0</v>
      </c>
      <c r="AO90" s="264">
        <f t="shared" si="32"/>
        <v>0</v>
      </c>
      <c r="AP90" s="264">
        <f t="shared" si="32"/>
        <v>0</v>
      </c>
    </row>
    <row r="91" spans="1:45" s="235" customFormat="1" x14ac:dyDescent="0.2">
      <c r="A91" s="209"/>
      <c r="B91" s="265">
        <v>2017</v>
      </c>
      <c r="C91" s="265">
        <f>B91+1</f>
        <v>2018</v>
      </c>
      <c r="D91" s="194">
        <f t="shared" ref="D91:AP91" si="33">C91+1</f>
        <v>2019</v>
      </c>
      <c r="E91" s="194">
        <f t="shared" si="33"/>
        <v>2020</v>
      </c>
      <c r="F91" s="194">
        <f t="shared" si="33"/>
        <v>2021</v>
      </c>
      <c r="G91" s="194">
        <f t="shared" si="33"/>
        <v>2022</v>
      </c>
      <c r="H91" s="194">
        <f t="shared" si="33"/>
        <v>2023</v>
      </c>
      <c r="I91" s="194">
        <f t="shared" si="33"/>
        <v>2024</v>
      </c>
      <c r="J91" s="194">
        <f t="shared" si="33"/>
        <v>2025</v>
      </c>
      <c r="K91" s="194">
        <f t="shared" si="33"/>
        <v>2026</v>
      </c>
      <c r="L91" s="194">
        <f t="shared" si="33"/>
        <v>2027</v>
      </c>
      <c r="M91" s="194">
        <f t="shared" si="33"/>
        <v>2028</v>
      </c>
      <c r="N91" s="194">
        <f t="shared" si="33"/>
        <v>2029</v>
      </c>
      <c r="O91" s="194">
        <f t="shared" si="33"/>
        <v>2030</v>
      </c>
      <c r="P91" s="194">
        <f t="shared" si="33"/>
        <v>2031</v>
      </c>
      <c r="Q91" s="194">
        <f t="shared" si="33"/>
        <v>2032</v>
      </c>
      <c r="R91" s="194">
        <f t="shared" si="33"/>
        <v>2033</v>
      </c>
      <c r="S91" s="194">
        <f t="shared" si="33"/>
        <v>2034</v>
      </c>
      <c r="T91" s="194">
        <f t="shared" si="33"/>
        <v>2035</v>
      </c>
      <c r="U91" s="194">
        <f t="shared" si="33"/>
        <v>2036</v>
      </c>
      <c r="V91" s="194">
        <f t="shared" si="33"/>
        <v>2037</v>
      </c>
      <c r="W91" s="194">
        <f t="shared" si="33"/>
        <v>2038</v>
      </c>
      <c r="X91" s="194">
        <f t="shared" si="33"/>
        <v>2039</v>
      </c>
      <c r="Y91" s="194">
        <f t="shared" si="33"/>
        <v>2040</v>
      </c>
      <c r="Z91" s="194">
        <f t="shared" si="33"/>
        <v>2041</v>
      </c>
      <c r="AA91" s="194">
        <f t="shared" si="33"/>
        <v>2042</v>
      </c>
      <c r="AB91" s="194">
        <f t="shared" si="33"/>
        <v>2043</v>
      </c>
      <c r="AC91" s="194">
        <f t="shared" si="33"/>
        <v>2044</v>
      </c>
      <c r="AD91" s="194">
        <f t="shared" si="33"/>
        <v>2045</v>
      </c>
      <c r="AE91" s="194">
        <f t="shared" si="33"/>
        <v>2046</v>
      </c>
      <c r="AF91" s="194">
        <f t="shared" si="33"/>
        <v>2047</v>
      </c>
      <c r="AG91" s="194">
        <f t="shared" si="33"/>
        <v>2048</v>
      </c>
      <c r="AH91" s="194">
        <f t="shared" si="33"/>
        <v>2049</v>
      </c>
      <c r="AI91" s="194">
        <f t="shared" si="33"/>
        <v>2050</v>
      </c>
      <c r="AJ91" s="194">
        <f t="shared" si="33"/>
        <v>2051</v>
      </c>
      <c r="AK91" s="194">
        <f t="shared" si="33"/>
        <v>2052</v>
      </c>
      <c r="AL91" s="194">
        <f t="shared" si="33"/>
        <v>2053</v>
      </c>
      <c r="AM91" s="194">
        <f t="shared" si="33"/>
        <v>2054</v>
      </c>
      <c r="AN91" s="194">
        <f t="shared" si="33"/>
        <v>2055</v>
      </c>
      <c r="AO91" s="194">
        <f t="shared" si="33"/>
        <v>2056</v>
      </c>
      <c r="AP91" s="194">
        <f t="shared" si="33"/>
        <v>2057</v>
      </c>
      <c r="AQ91" s="195"/>
      <c r="AR91" s="195"/>
      <c r="AS91" s="195"/>
    </row>
    <row r="92" spans="1:45" ht="15.6" customHeight="1" x14ac:dyDescent="0.2">
      <c r="A92" s="266" t="s">
        <v>312</v>
      </c>
      <c r="B92" s="128"/>
      <c r="C92" s="128"/>
      <c r="D92" s="128"/>
      <c r="E92" s="128"/>
      <c r="F92" s="128"/>
      <c r="G92" s="128"/>
      <c r="H92" s="128"/>
      <c r="I92" s="128"/>
      <c r="J92" s="128"/>
      <c r="K92" s="128"/>
      <c r="L92" s="267">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6" t="s">
        <v>574</v>
      </c>
      <c r="B97" s="396"/>
      <c r="C97" s="396"/>
      <c r="D97" s="396"/>
      <c r="E97" s="396"/>
      <c r="F97" s="396"/>
      <c r="G97" s="396"/>
      <c r="H97" s="396"/>
      <c r="I97" s="396"/>
      <c r="J97" s="396"/>
      <c r="K97" s="396"/>
      <c r="L97" s="396"/>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8"/>
    </row>
    <row r="99" spans="1:71" s="274" customFormat="1" ht="16.5" thickTop="1" x14ac:dyDescent="0.2">
      <c r="A99" s="269" t="s">
        <v>575</v>
      </c>
      <c r="B99" s="270">
        <f>B81*B85</f>
        <v>-1244311.0094587912</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-1244311.0094587912</v>
      </c>
      <c r="AR99" s="273"/>
      <c r="AS99" s="273"/>
    </row>
    <row r="100" spans="1:71" s="277" customFormat="1" x14ac:dyDescent="0.2">
      <c r="A100" s="275">
        <f>AQ99</f>
        <v>-1244311.0094587912</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x14ac:dyDescent="0.2">
      <c r="A101" s="275">
        <f>AP87</f>
        <v>24345756.194089502</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x14ac:dyDescent="0.2">
      <c r="A102" s="278" t="s">
        <v>576</v>
      </c>
      <c r="B102" s="279">
        <f>(A101+-A100)/-A100</f>
        <v>20.565652002611955</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x14ac:dyDescent="0.2">
      <c r="A104" s="281" t="s">
        <v>577</v>
      </c>
      <c r="B104" s="281" t="s">
        <v>578</v>
      </c>
      <c r="C104" s="281" t="s">
        <v>579</v>
      </c>
      <c r="D104" s="281" t="s">
        <v>580</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4">
        <f>G30/1000/1000</f>
        <v>16.739421728692221</v>
      </c>
      <c r="B105" s="285">
        <f>L88</f>
        <v>1.6817292997883611</v>
      </c>
      <c r="C105" s="286">
        <f>G28</f>
        <v>1.8767633558574324</v>
      </c>
      <c r="D105" s="286">
        <f>G29</f>
        <v>2.0372400217887749</v>
      </c>
      <c r="E105" s="287" t="s">
        <v>581</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x14ac:dyDescent="0.2">
      <c r="A108" s="292" t="s">
        <v>582</v>
      </c>
      <c r="B108" s="293"/>
      <c r="C108" s="293">
        <f>C109*$B$111*$B$112*1000</f>
        <v>2150669.1697920002</v>
      </c>
      <c r="D108" s="293">
        <f t="shared" ref="D108:AP108" si="36">D109*$B$111*$B$112*1000</f>
        <v>4301338.3395840004</v>
      </c>
      <c r="E108" s="293">
        <f>E109*$B$111*$B$112*1000</f>
        <v>6517179.3023999995</v>
      </c>
      <c r="F108" s="293">
        <f t="shared" si="36"/>
        <v>6517179.3023999995</v>
      </c>
      <c r="G108" s="293">
        <f t="shared" si="36"/>
        <v>6517179.3023999995</v>
      </c>
      <c r="H108" s="293">
        <f t="shared" si="36"/>
        <v>6517179.3023999995</v>
      </c>
      <c r="I108" s="293">
        <f t="shared" si="36"/>
        <v>6517179.3023999995</v>
      </c>
      <c r="J108" s="293">
        <f t="shared" si="36"/>
        <v>6517179.3023999995</v>
      </c>
      <c r="K108" s="293">
        <f t="shared" si="36"/>
        <v>6517179.3023999995</v>
      </c>
      <c r="L108" s="293">
        <f t="shared" si="36"/>
        <v>6517179.3023999995</v>
      </c>
      <c r="M108" s="293">
        <f t="shared" si="36"/>
        <v>6517179.3023999995</v>
      </c>
      <c r="N108" s="293">
        <f t="shared" si="36"/>
        <v>6517179.3023999995</v>
      </c>
      <c r="O108" s="293">
        <f t="shared" si="36"/>
        <v>6517179.3023999995</v>
      </c>
      <c r="P108" s="293">
        <f t="shared" si="36"/>
        <v>6517179.3023999995</v>
      </c>
      <c r="Q108" s="293">
        <f t="shared" si="36"/>
        <v>6517179.3023999995</v>
      </c>
      <c r="R108" s="293">
        <f t="shared" si="36"/>
        <v>6517179.3023999995</v>
      </c>
      <c r="S108" s="293">
        <f t="shared" si="36"/>
        <v>6517179.3023999995</v>
      </c>
      <c r="T108" s="293">
        <f t="shared" si="36"/>
        <v>6517179.3023999995</v>
      </c>
      <c r="U108" s="293">
        <f t="shared" si="36"/>
        <v>6517179.3023999995</v>
      </c>
      <c r="V108" s="293">
        <f t="shared" si="36"/>
        <v>6517179.3023999995</v>
      </c>
      <c r="W108" s="293">
        <f t="shared" si="36"/>
        <v>6517179.3023999995</v>
      </c>
      <c r="X108" s="293">
        <f t="shared" si="36"/>
        <v>6517179.3023999995</v>
      </c>
      <c r="Y108" s="293">
        <f t="shared" si="36"/>
        <v>6517179.3023999995</v>
      </c>
      <c r="Z108" s="293">
        <f t="shared" si="36"/>
        <v>6517179.3023999995</v>
      </c>
      <c r="AA108" s="293">
        <f t="shared" si="36"/>
        <v>6517179.3023999995</v>
      </c>
      <c r="AB108" s="293">
        <f t="shared" si="36"/>
        <v>6517179.3023999995</v>
      </c>
      <c r="AC108" s="293">
        <f t="shared" si="36"/>
        <v>6517179.3023999995</v>
      </c>
      <c r="AD108" s="293">
        <f t="shared" si="36"/>
        <v>6517179.3023999995</v>
      </c>
      <c r="AE108" s="293">
        <f t="shared" si="36"/>
        <v>6517179.3023999995</v>
      </c>
      <c r="AF108" s="293">
        <f t="shared" si="36"/>
        <v>6517179.3023999995</v>
      </c>
      <c r="AG108" s="293">
        <f t="shared" si="36"/>
        <v>6517179.3023999995</v>
      </c>
      <c r="AH108" s="293">
        <f t="shared" si="36"/>
        <v>6517179.3023999995</v>
      </c>
      <c r="AI108" s="293">
        <f t="shared" si="36"/>
        <v>6517179.3023999995</v>
      </c>
      <c r="AJ108" s="293">
        <f t="shared" si="36"/>
        <v>6517179.3023999995</v>
      </c>
      <c r="AK108" s="293">
        <f t="shared" si="36"/>
        <v>6517179.3023999995</v>
      </c>
      <c r="AL108" s="293">
        <f t="shared" si="36"/>
        <v>6517179.3023999995</v>
      </c>
      <c r="AM108" s="293">
        <f t="shared" si="36"/>
        <v>6517179.3023999995</v>
      </c>
      <c r="AN108" s="293">
        <f t="shared" si="36"/>
        <v>6517179.3023999995</v>
      </c>
      <c r="AO108" s="293">
        <f t="shared" si="36"/>
        <v>6517179.3023999995</v>
      </c>
      <c r="AP108" s="293">
        <f t="shared" si="36"/>
        <v>6517179.3023999995</v>
      </c>
      <c r="AT108" s="277"/>
      <c r="AU108" s="277"/>
      <c r="AV108" s="277"/>
      <c r="AW108" s="277"/>
      <c r="AX108" s="277"/>
      <c r="AY108" s="277"/>
      <c r="AZ108" s="277"/>
      <c r="BA108" s="277"/>
      <c r="BB108" s="277"/>
      <c r="BC108" s="277"/>
      <c r="BD108" s="277"/>
      <c r="BE108" s="277"/>
      <c r="BF108" s="277"/>
      <c r="BG108" s="277"/>
    </row>
    <row r="109" spans="1:71" ht="12.75" x14ac:dyDescent="0.2">
      <c r="A109" s="292" t="s">
        <v>583</v>
      </c>
      <c r="B109" s="291"/>
      <c r="C109" s="291">
        <f>B109+$I$120*C113</f>
        <v>0.39897000000000005</v>
      </c>
      <c r="D109" s="291">
        <f>C109+$I$120*D113</f>
        <v>0.79794000000000009</v>
      </c>
      <c r="E109" s="291">
        <f t="shared" ref="E109:AP109" si="37">D109+$I$120*E113</f>
        <v>1.2090000000000001</v>
      </c>
      <c r="F109" s="291">
        <f t="shared" si="37"/>
        <v>1.2090000000000001</v>
      </c>
      <c r="G109" s="291">
        <f t="shared" si="37"/>
        <v>1.2090000000000001</v>
      </c>
      <c r="H109" s="291">
        <f t="shared" si="37"/>
        <v>1.2090000000000001</v>
      </c>
      <c r="I109" s="291">
        <f t="shared" si="37"/>
        <v>1.2090000000000001</v>
      </c>
      <c r="J109" s="291">
        <f t="shared" si="37"/>
        <v>1.2090000000000001</v>
      </c>
      <c r="K109" s="291">
        <f t="shared" si="37"/>
        <v>1.2090000000000001</v>
      </c>
      <c r="L109" s="291">
        <f t="shared" si="37"/>
        <v>1.2090000000000001</v>
      </c>
      <c r="M109" s="291">
        <f t="shared" si="37"/>
        <v>1.2090000000000001</v>
      </c>
      <c r="N109" s="291">
        <f t="shared" si="37"/>
        <v>1.2090000000000001</v>
      </c>
      <c r="O109" s="291">
        <f t="shared" si="37"/>
        <v>1.2090000000000001</v>
      </c>
      <c r="P109" s="291">
        <f t="shared" si="37"/>
        <v>1.2090000000000001</v>
      </c>
      <c r="Q109" s="291">
        <f t="shared" si="37"/>
        <v>1.2090000000000001</v>
      </c>
      <c r="R109" s="291">
        <f t="shared" si="37"/>
        <v>1.2090000000000001</v>
      </c>
      <c r="S109" s="291">
        <f t="shared" si="37"/>
        <v>1.2090000000000001</v>
      </c>
      <c r="T109" s="291">
        <f t="shared" si="37"/>
        <v>1.2090000000000001</v>
      </c>
      <c r="U109" s="291">
        <f t="shared" si="37"/>
        <v>1.2090000000000001</v>
      </c>
      <c r="V109" s="291">
        <f t="shared" si="37"/>
        <v>1.2090000000000001</v>
      </c>
      <c r="W109" s="291">
        <f t="shared" si="37"/>
        <v>1.2090000000000001</v>
      </c>
      <c r="X109" s="291">
        <f t="shared" si="37"/>
        <v>1.2090000000000001</v>
      </c>
      <c r="Y109" s="291">
        <f t="shared" si="37"/>
        <v>1.2090000000000001</v>
      </c>
      <c r="Z109" s="291">
        <f t="shared" si="37"/>
        <v>1.2090000000000001</v>
      </c>
      <c r="AA109" s="291">
        <f t="shared" si="37"/>
        <v>1.2090000000000001</v>
      </c>
      <c r="AB109" s="291">
        <f t="shared" si="37"/>
        <v>1.2090000000000001</v>
      </c>
      <c r="AC109" s="291">
        <f t="shared" si="37"/>
        <v>1.2090000000000001</v>
      </c>
      <c r="AD109" s="291">
        <f t="shared" si="37"/>
        <v>1.2090000000000001</v>
      </c>
      <c r="AE109" s="291">
        <f t="shared" si="37"/>
        <v>1.2090000000000001</v>
      </c>
      <c r="AF109" s="291">
        <f t="shared" si="37"/>
        <v>1.2090000000000001</v>
      </c>
      <c r="AG109" s="291">
        <f t="shared" si="37"/>
        <v>1.2090000000000001</v>
      </c>
      <c r="AH109" s="291">
        <f t="shared" si="37"/>
        <v>1.2090000000000001</v>
      </c>
      <c r="AI109" s="291">
        <f t="shared" si="37"/>
        <v>1.2090000000000001</v>
      </c>
      <c r="AJ109" s="291">
        <f t="shared" si="37"/>
        <v>1.2090000000000001</v>
      </c>
      <c r="AK109" s="291">
        <f t="shared" si="37"/>
        <v>1.2090000000000001</v>
      </c>
      <c r="AL109" s="291">
        <f t="shared" si="37"/>
        <v>1.2090000000000001</v>
      </c>
      <c r="AM109" s="291">
        <f t="shared" si="37"/>
        <v>1.2090000000000001</v>
      </c>
      <c r="AN109" s="291">
        <f t="shared" si="37"/>
        <v>1.2090000000000001</v>
      </c>
      <c r="AO109" s="291">
        <f t="shared" si="37"/>
        <v>1.2090000000000001</v>
      </c>
      <c r="AP109" s="291">
        <f t="shared" si="37"/>
        <v>1.2090000000000001</v>
      </c>
      <c r="AT109" s="277"/>
      <c r="AU109" s="277"/>
      <c r="AV109" s="277"/>
      <c r="AW109" s="277"/>
      <c r="AX109" s="277"/>
      <c r="AY109" s="277"/>
      <c r="AZ109" s="277"/>
      <c r="BA109" s="277"/>
      <c r="BB109" s="277"/>
      <c r="BC109" s="277"/>
      <c r="BD109" s="277"/>
      <c r="BE109" s="277"/>
      <c r="BF109" s="277"/>
      <c r="BG109" s="277"/>
    </row>
    <row r="110" spans="1:71" ht="12.75" x14ac:dyDescent="0.2">
      <c r="A110" s="292" t="s">
        <v>584</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x14ac:dyDescent="0.2">
      <c r="A111" s="292" t="s">
        <v>585</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x14ac:dyDescent="0.2">
      <c r="A112" s="292" t="s">
        <v>586</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x14ac:dyDescent="0.2">
      <c r="A113" s="295" t="s">
        <v>587</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9"/>
      <c r="B116" s="397" t="s">
        <v>588</v>
      </c>
      <c r="C116" s="398"/>
      <c r="D116" s="397" t="s">
        <v>589</v>
      </c>
      <c r="E116" s="398"/>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2" t="s">
        <v>590</v>
      </c>
      <c r="B117" s="298"/>
      <c r="C117" s="289" t="s">
        <v>591</v>
      </c>
      <c r="D117" s="298">
        <v>1.3</v>
      </c>
      <c r="E117" s="289" t="s">
        <v>591</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2" t="s">
        <v>590</v>
      </c>
      <c r="B118" s="289">
        <f>$B$110*B117</f>
        <v>0</v>
      </c>
      <c r="C118" s="289" t="s">
        <v>141</v>
      </c>
      <c r="D118" s="289">
        <f>$B$110*D117</f>
        <v>1.2090000000000001</v>
      </c>
      <c r="E118" s="289" t="s">
        <v>141</v>
      </c>
      <c r="F118" s="292" t="s">
        <v>592</v>
      </c>
      <c r="G118" s="289">
        <f>D117-B117</f>
        <v>1.3</v>
      </c>
      <c r="H118" s="289" t="s">
        <v>591</v>
      </c>
      <c r="I118" s="299">
        <f>$B$110*G118</f>
        <v>1.2090000000000001</v>
      </c>
      <c r="J118" s="289" t="s">
        <v>141</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9"/>
      <c r="B119" s="289"/>
      <c r="C119" s="289"/>
      <c r="D119" s="289"/>
      <c r="E119" s="289"/>
      <c r="F119" s="292" t="s">
        <v>593</v>
      </c>
      <c r="G119" s="289">
        <f>I119/$B$110</f>
        <v>0</v>
      </c>
      <c r="H119" s="289" t="s">
        <v>591</v>
      </c>
      <c r="I119" s="298"/>
      <c r="J119" s="289" t="s">
        <v>141</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300"/>
      <c r="B120" s="301"/>
      <c r="C120" s="301"/>
      <c r="D120" s="301"/>
      <c r="E120" s="301"/>
      <c r="F120" s="302" t="s">
        <v>594</v>
      </c>
      <c r="G120" s="299">
        <f>G118</f>
        <v>1.3</v>
      </c>
      <c r="H120" s="289" t="s">
        <v>591</v>
      </c>
      <c r="I120" s="294">
        <f>I118</f>
        <v>1.2090000000000001</v>
      </c>
      <c r="J120" s="289" t="s">
        <v>141</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x14ac:dyDescent="0.2">
      <c r="A122" s="304" t="s">
        <v>595</v>
      </c>
      <c r="B122" s="305">
        <v>1.6459229999999998</v>
      </c>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x14ac:dyDescent="0.2">
      <c r="A123" s="304" t="s">
        <v>358</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x14ac:dyDescent="0.2">
      <c r="A124" s="304" t="s">
        <v>596</v>
      </c>
      <c r="B124" s="306"/>
      <c r="C124" s="307" t="s">
        <v>597</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04" t="s">
        <v>598</v>
      </c>
      <c r="B126" s="312">
        <f>$B$122*1000*1000</f>
        <v>1645922.9999999998</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x14ac:dyDescent="0.2">
      <c r="A127" s="304" t="s">
        <v>599</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x14ac:dyDescent="0.2">
      <c r="A129" s="304" t="s">
        <v>600</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x14ac:dyDescent="0.2">
      <c r="A131" s="318" t="s">
        <v>601</v>
      </c>
      <c r="B131" s="319">
        <v>1.23072</v>
      </c>
      <c r="C131" s="287" t="s">
        <v>602</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x14ac:dyDescent="0.2">
      <c r="A132" s="318" t="s">
        <v>603</v>
      </c>
      <c r="B132" s="319">
        <v>1.20268</v>
      </c>
      <c r="C132" s="287" t="s">
        <v>602</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x14ac:dyDescent="0.2">
      <c r="A134" s="304" t="s">
        <v>604</v>
      </c>
      <c r="C134" s="311" t="s">
        <v>605</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4" t="s">
        <v>606</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x14ac:dyDescent="0.2">
      <c r="A137" s="304" t="s">
        <v>607</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8" t="str">
        <f>'2. паспорт  ТП'!A4:S4</f>
        <v>Год раскрытия информации: 2016 год</v>
      </c>
      <c r="B5" s="348"/>
      <c r="C5" s="348"/>
      <c r="D5" s="348"/>
      <c r="E5" s="348"/>
      <c r="F5" s="348"/>
      <c r="G5" s="348"/>
      <c r="H5" s="348"/>
      <c r="I5" s="348"/>
      <c r="J5" s="348"/>
      <c r="K5" s="348"/>
      <c r="L5" s="34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6" t="str">
        <f>'1. паспорт местоположение'!A12:C12</f>
        <v>G_140-8</v>
      </c>
      <c r="B12" s="356"/>
      <c r="C12" s="356"/>
      <c r="D12" s="356"/>
      <c r="E12" s="356"/>
      <c r="F12" s="356"/>
      <c r="G12" s="356"/>
      <c r="H12" s="356"/>
      <c r="I12" s="356"/>
      <c r="J12" s="356"/>
      <c r="K12" s="356"/>
      <c r="L12" s="356"/>
    </row>
    <row r="13" spans="1:44" x14ac:dyDescent="0.25">
      <c r="A13" s="349" t="s">
        <v>8</v>
      </c>
      <c r="B13" s="349"/>
      <c r="C13" s="349"/>
      <c r="D13" s="349"/>
      <c r="E13" s="349"/>
      <c r="F13" s="349"/>
      <c r="G13" s="349"/>
      <c r="H13" s="349"/>
      <c r="I13" s="349"/>
      <c r="J13" s="349"/>
      <c r="K13" s="349"/>
      <c r="L13" s="349"/>
    </row>
    <row r="14" spans="1:44" ht="18.75" x14ac:dyDescent="0.25">
      <c r="A14" s="360"/>
      <c r="B14" s="360"/>
      <c r="C14" s="360"/>
      <c r="D14" s="360"/>
      <c r="E14" s="360"/>
      <c r="F14" s="360"/>
      <c r="G14" s="360"/>
      <c r="H14" s="360"/>
      <c r="I14" s="360"/>
      <c r="J14" s="360"/>
      <c r="K14" s="360"/>
      <c r="L14" s="360"/>
    </row>
    <row r="15" spans="1:44" x14ac:dyDescent="0.25">
      <c r="A15" s="356" t="str">
        <f>'1. паспорт местоположение'!A15</f>
        <v>Электросетевой комплекс в г.Светлогорске Калининградской области, принадлежащий ООО "Светлогорск-Строй-Сервис"</v>
      </c>
      <c r="B15" s="356"/>
      <c r="C15" s="356"/>
      <c r="D15" s="356"/>
      <c r="E15" s="356"/>
      <c r="F15" s="356"/>
      <c r="G15" s="356"/>
      <c r="H15" s="356"/>
      <c r="I15" s="356"/>
      <c r="J15" s="356"/>
      <c r="K15" s="356"/>
      <c r="L15" s="356"/>
    </row>
    <row r="16" spans="1:44" x14ac:dyDescent="0.25">
      <c r="A16" s="349" t="s">
        <v>7</v>
      </c>
      <c r="B16" s="349"/>
      <c r="C16" s="349"/>
      <c r="D16" s="349"/>
      <c r="E16" s="349"/>
      <c r="F16" s="349"/>
      <c r="G16" s="349"/>
      <c r="H16" s="349"/>
      <c r="I16" s="349"/>
      <c r="J16" s="349"/>
      <c r="K16" s="349"/>
      <c r="L16" s="349"/>
    </row>
    <row r="17" spans="1:12" ht="15.75" customHeight="1" x14ac:dyDescent="0.25">
      <c r="L17" s="108"/>
    </row>
    <row r="18" spans="1:12" x14ac:dyDescent="0.25">
      <c r="K18" s="107"/>
    </row>
    <row r="19" spans="1:12" ht="15.75" customHeight="1" x14ac:dyDescent="0.25">
      <c r="A19" s="420" t="s">
        <v>521</v>
      </c>
      <c r="B19" s="420"/>
      <c r="C19" s="420"/>
      <c r="D19" s="420"/>
      <c r="E19" s="420"/>
      <c r="F19" s="420"/>
      <c r="G19" s="420"/>
      <c r="H19" s="420"/>
      <c r="I19" s="420"/>
      <c r="J19" s="420"/>
      <c r="K19" s="420"/>
      <c r="L19" s="420"/>
    </row>
    <row r="20" spans="1:12" x14ac:dyDescent="0.25">
      <c r="A20" s="76"/>
      <c r="B20" s="76"/>
      <c r="C20" s="106"/>
      <c r="D20" s="106"/>
      <c r="E20" s="106"/>
      <c r="F20" s="106"/>
      <c r="G20" s="106"/>
      <c r="H20" s="106"/>
      <c r="I20" s="106"/>
      <c r="J20" s="106"/>
      <c r="K20" s="106"/>
      <c r="L20" s="106"/>
    </row>
    <row r="21" spans="1:12" ht="28.5" customHeight="1" x14ac:dyDescent="0.25">
      <c r="A21" s="410" t="s">
        <v>235</v>
      </c>
      <c r="B21" s="410" t="s">
        <v>234</v>
      </c>
      <c r="C21" s="416" t="s">
        <v>451</v>
      </c>
      <c r="D21" s="416"/>
      <c r="E21" s="416"/>
      <c r="F21" s="416"/>
      <c r="G21" s="416"/>
      <c r="H21" s="416"/>
      <c r="I21" s="411" t="s">
        <v>233</v>
      </c>
      <c r="J21" s="413" t="s">
        <v>453</v>
      </c>
      <c r="K21" s="410" t="s">
        <v>232</v>
      </c>
      <c r="L21" s="412" t="s">
        <v>452</v>
      </c>
    </row>
    <row r="22" spans="1:12" ht="58.5" customHeight="1" x14ac:dyDescent="0.25">
      <c r="A22" s="410"/>
      <c r="B22" s="410"/>
      <c r="C22" s="417" t="s">
        <v>3</v>
      </c>
      <c r="D22" s="417"/>
      <c r="E22" s="162"/>
      <c r="F22" s="163"/>
      <c r="G22" s="418" t="s">
        <v>2</v>
      </c>
      <c r="H22" s="419"/>
      <c r="I22" s="411"/>
      <c r="J22" s="414"/>
      <c r="K22" s="410"/>
      <c r="L22" s="412"/>
    </row>
    <row r="23" spans="1:12" ht="47.25" x14ac:dyDescent="0.25">
      <c r="A23" s="410"/>
      <c r="B23" s="410"/>
      <c r="C23" s="105" t="s">
        <v>231</v>
      </c>
      <c r="D23" s="105" t="s">
        <v>230</v>
      </c>
      <c r="E23" s="105" t="s">
        <v>231</v>
      </c>
      <c r="F23" s="105" t="s">
        <v>230</v>
      </c>
      <c r="G23" s="105" t="s">
        <v>231</v>
      </c>
      <c r="H23" s="105" t="s">
        <v>230</v>
      </c>
      <c r="I23" s="411"/>
      <c r="J23" s="415"/>
      <c r="K23" s="410"/>
      <c r="L23" s="412"/>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2016-11-07T11:55:32Z</dcterms:modified>
</cp:coreProperties>
</file>