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3425" tabRatio="76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ТП'!$A$3:$S$24</definedName>
    <definedName name="_xlnm.Print_Area" localSheetId="2">'3.1. паспорт Техсостояние ПС'!$A$3:$T$43</definedName>
    <definedName name="_xlnm.Print_Area" localSheetId="3">'3.2 паспорт Техсостояние ЛЭП'!$A$3:$AA$28</definedName>
    <definedName name="_xlnm.Print_Area" localSheetId="4">'3.3 паспорт описание'!$A$3:$C$32</definedName>
    <definedName name="_xlnm.Print_Area" localSheetId="5">'3.4. Паспорт надежность'!$A$3:$Z$28</definedName>
    <definedName name="_xlnm.Print_Area" localSheetId="6">'4. паспортбюджет'!$A$3:$O$24</definedName>
    <definedName name="_xlnm.Print_Area" localSheetId="7">'5. анализ эконом эфф'!$A$3:$AT$93</definedName>
    <definedName name="_xlnm.Print_Area" localSheetId="8">'6.1. Паспорт сетевой график'!$A$3:$F$50</definedName>
    <definedName name="_xlnm.Print_Area" localSheetId="9">'6.2. Паспорт фин осв ввод'!$B$3:$AH$66</definedName>
    <definedName name="_xlnm.Print_Area" localSheetId="10">'7. Паспорт отчет о закупке'!$A$3:$AV$28</definedName>
    <definedName name="_xlnm.Print_Area" localSheetId="11">'8. Общие сведения'!$A$3:$B$80</definedName>
    <definedName name="Определен_источник">#REF!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AH25" i="15" l="1"/>
  <c r="AG66" i="15" l="1"/>
  <c r="AG65" i="15"/>
  <c r="AG64" i="15"/>
  <c r="AG63" i="15"/>
  <c r="AG62" i="15"/>
  <c r="AG61" i="15"/>
  <c r="AG60" i="15"/>
  <c r="AG59" i="15"/>
  <c r="AG58" i="15"/>
  <c r="AG57" i="15"/>
  <c r="AG56" i="15"/>
  <c r="AG55" i="15"/>
  <c r="AG54" i="15"/>
  <c r="AG53" i="15"/>
  <c r="AG52" i="15"/>
  <c r="AG51" i="15"/>
  <c r="AG50" i="15"/>
  <c r="AG49" i="15"/>
  <c r="AG48" i="15"/>
  <c r="AG47" i="15"/>
  <c r="AG46" i="15"/>
  <c r="AG45" i="15"/>
  <c r="AG44" i="15"/>
  <c r="AG43" i="15"/>
  <c r="AG42" i="15"/>
  <c r="AG41" i="15"/>
  <c r="AG40" i="15"/>
  <c r="AG39" i="15"/>
  <c r="AG38" i="15"/>
  <c r="AG37" i="15"/>
  <c r="AG36" i="15"/>
  <c r="AG35" i="15"/>
  <c r="AG34" i="15"/>
  <c r="AG33" i="15"/>
  <c r="AG32" i="15"/>
  <c r="AG31" i="15"/>
  <c r="AG30" i="15"/>
  <c r="AG29" i="15"/>
  <c r="AG28" i="15"/>
  <c r="AG27" i="15"/>
  <c r="AG26" i="15"/>
  <c r="R28" i="14" l="1"/>
  <c r="R27" i="14"/>
  <c r="I28" i="14"/>
  <c r="G28" i="14"/>
  <c r="E27" i="14"/>
  <c r="D50" i="24"/>
  <c r="C50" i="24"/>
  <c r="D45" i="24"/>
  <c r="D39" i="24"/>
  <c r="C38" i="24"/>
  <c r="C39" i="24" s="1"/>
  <c r="B45" i="23" l="1"/>
  <c r="B44" i="23"/>
  <c r="E61" i="23" l="1"/>
  <c r="H22" i="15" l="1"/>
  <c r="A27" i="15"/>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G24" i="15"/>
  <c r="B1" i="12" l="1"/>
  <c r="B1" i="13" s="1"/>
  <c r="B1" i="14" s="1"/>
  <c r="B1" i="6" s="1"/>
  <c r="A16" i="12"/>
  <c r="A17" i="13" s="1"/>
  <c r="E17" i="14" s="1"/>
  <c r="A17" i="6" s="1"/>
  <c r="A16" i="17" s="1"/>
  <c r="A17" i="10" s="1"/>
  <c r="A17" i="23" s="1"/>
  <c r="A17" i="24" s="1"/>
  <c r="B16" i="15" s="1"/>
  <c r="A17" i="5" s="1"/>
  <c r="A17" i="22" s="1"/>
  <c r="B1" i="17" l="1"/>
  <c r="B1" i="10" s="1"/>
  <c r="B1" i="23" l="1"/>
  <c r="B1" i="24" s="1"/>
  <c r="C1" i="15" s="1"/>
  <c r="B1" i="5" l="1"/>
  <c r="B1" i="22" l="1"/>
  <c r="A13" i="12"/>
  <c r="A14" i="13" s="1"/>
  <c r="A10" i="12"/>
  <c r="A11" i="13" s="1"/>
  <c r="E11" i="14" s="1"/>
  <c r="A11" i="6" s="1"/>
  <c r="A10" i="17" s="1"/>
  <c r="A11" i="10" s="1"/>
  <c r="A11" i="23" s="1"/>
  <c r="A11" i="24" s="1"/>
  <c r="B10" i="15" s="1"/>
  <c r="A11" i="5" s="1"/>
  <c r="C5" i="7"/>
  <c r="A6" i="12" s="1"/>
  <c r="A7" i="13" s="1"/>
  <c r="A7" i="14" s="1"/>
  <c r="A7" i="6" s="1"/>
  <c r="A6" i="17" s="1"/>
  <c r="A7" i="10" s="1"/>
  <c r="A7" i="23" s="1"/>
  <c r="A7" i="24" s="1"/>
  <c r="B6" i="15" s="1"/>
  <c r="A7" i="5" s="1"/>
  <c r="A7" i="22" s="1"/>
  <c r="A11" i="22" l="1"/>
  <c r="B8" i="5"/>
  <c r="B58" i="23" l="1"/>
  <c r="J60" i="23" l="1"/>
  <c r="M60" i="23"/>
  <c r="P60" i="23"/>
  <c r="S60" i="23"/>
  <c r="V60" i="23"/>
  <c r="Y60" i="23"/>
  <c r="AB60" i="23"/>
  <c r="AE60" i="23"/>
  <c r="AH60" i="23"/>
  <c r="AK60" i="23"/>
  <c r="AN60" i="23"/>
  <c r="AQ60" i="23"/>
  <c r="G60" i="23"/>
  <c r="C85" i="23"/>
  <c r="D85" i="23"/>
  <c r="E85" i="23"/>
  <c r="F85" i="23"/>
  <c r="G85" i="23"/>
  <c r="H85" i="23"/>
  <c r="I85" i="23"/>
  <c r="J85" i="23"/>
  <c r="K85" i="23"/>
  <c r="L85" i="23"/>
  <c r="M85" i="23"/>
  <c r="N85" i="23"/>
  <c r="O85" i="23"/>
  <c r="P85" i="23"/>
  <c r="Q85" i="23"/>
  <c r="R85" i="23"/>
  <c r="S85" i="23"/>
  <c r="T85" i="23"/>
  <c r="U85" i="23"/>
  <c r="V85" i="23"/>
  <c r="W85" i="23"/>
  <c r="X85" i="23"/>
  <c r="Y85" i="23"/>
  <c r="Z85" i="23"/>
  <c r="AA85" i="23"/>
  <c r="AB85" i="23"/>
  <c r="AC85" i="23"/>
  <c r="AD85" i="23"/>
  <c r="AE85" i="23"/>
  <c r="AF85" i="23"/>
  <c r="AG85" i="23"/>
  <c r="AH85" i="23"/>
  <c r="AI85" i="23"/>
  <c r="AJ85" i="23"/>
  <c r="AK85" i="23"/>
  <c r="AL85" i="23"/>
  <c r="AM85" i="23"/>
  <c r="AN85" i="23"/>
  <c r="AO85" i="23"/>
  <c r="AP85" i="23"/>
  <c r="AQ85" i="23"/>
  <c r="AR85" i="23"/>
  <c r="B85" i="23"/>
  <c r="F61" i="23"/>
  <c r="G61" i="23"/>
  <c r="G59" i="23" s="1"/>
  <c r="H61" i="23"/>
  <c r="I61" i="23"/>
  <c r="I59" i="23" s="1"/>
  <c r="J61" i="23"/>
  <c r="K61" i="23"/>
  <c r="L61" i="23"/>
  <c r="M61" i="23"/>
  <c r="N61" i="23"/>
  <c r="O61" i="23"/>
  <c r="P61" i="23"/>
  <c r="Q61" i="23"/>
  <c r="R61" i="23"/>
  <c r="S61" i="23"/>
  <c r="T61" i="23"/>
  <c r="U61" i="23"/>
  <c r="U59" i="23" s="1"/>
  <c r="V61" i="23"/>
  <c r="W61" i="23"/>
  <c r="X61" i="23"/>
  <c r="Y61" i="23"/>
  <c r="Z61" i="23"/>
  <c r="AA61" i="23"/>
  <c r="AB61" i="23"/>
  <c r="AC61" i="23"/>
  <c r="AC59" i="23" s="1"/>
  <c r="AD61" i="23"/>
  <c r="AE61" i="23"/>
  <c r="AF61" i="23"/>
  <c r="AG61" i="23"/>
  <c r="AH61" i="23"/>
  <c r="AI61" i="23"/>
  <c r="AJ61" i="23"/>
  <c r="AK61" i="23"/>
  <c r="AL61" i="23"/>
  <c r="AM61" i="23"/>
  <c r="AN61" i="23"/>
  <c r="AO61" i="23"/>
  <c r="AP61" i="23"/>
  <c r="AQ61" i="23"/>
  <c r="AR61" i="23"/>
  <c r="E59" i="23"/>
  <c r="C64" i="23"/>
  <c r="D64" i="23"/>
  <c r="E64" i="23"/>
  <c r="F64" i="23"/>
  <c r="G64" i="23"/>
  <c r="H64" i="23"/>
  <c r="I64" i="23"/>
  <c r="J64" i="23"/>
  <c r="K64" i="23"/>
  <c r="L64" i="23"/>
  <c r="M64" i="23"/>
  <c r="N64" i="23"/>
  <c r="O64" i="23"/>
  <c r="P64" i="23"/>
  <c r="Q64" i="23"/>
  <c r="R64" i="23"/>
  <c r="S64" i="23"/>
  <c r="T64" i="23"/>
  <c r="U64" i="23"/>
  <c r="V64" i="23"/>
  <c r="W64" i="23"/>
  <c r="X64" i="23"/>
  <c r="Y64" i="23"/>
  <c r="Z64" i="23"/>
  <c r="AA64" i="23"/>
  <c r="AB64" i="23"/>
  <c r="AC64" i="23"/>
  <c r="AD64" i="23"/>
  <c r="AE64" i="23"/>
  <c r="AF64" i="23"/>
  <c r="AG64" i="23"/>
  <c r="AH64" i="23"/>
  <c r="AI64" i="23"/>
  <c r="AJ64" i="23"/>
  <c r="AK64" i="23"/>
  <c r="AL64" i="23"/>
  <c r="AM64" i="23"/>
  <c r="AN64" i="23"/>
  <c r="AO64" i="23"/>
  <c r="AP64" i="23"/>
  <c r="AQ64" i="23"/>
  <c r="AR64" i="23"/>
  <c r="B64" i="23"/>
  <c r="B59" i="23" s="1"/>
  <c r="C58" i="23"/>
  <c r="C80" i="23" s="1"/>
  <c r="D58" i="23"/>
  <c r="D80" i="23" s="1"/>
  <c r="E58" i="23"/>
  <c r="F58" i="23"/>
  <c r="F80" i="23" s="1"/>
  <c r="G58" i="23"/>
  <c r="H58" i="23"/>
  <c r="H80" i="23" s="1"/>
  <c r="I58" i="23"/>
  <c r="J58" i="23"/>
  <c r="K80" i="23" s="1"/>
  <c r="K58" i="23"/>
  <c r="L58" i="23"/>
  <c r="M58" i="23"/>
  <c r="N58" i="23"/>
  <c r="N80" i="23" s="1"/>
  <c r="O58" i="23"/>
  <c r="P58" i="23"/>
  <c r="P80" i="23" s="1"/>
  <c r="Q58" i="23"/>
  <c r="R58" i="23"/>
  <c r="S80" i="23" s="1"/>
  <c r="S58" i="23"/>
  <c r="T58" i="23"/>
  <c r="U58" i="23"/>
  <c r="V58" i="23"/>
  <c r="V80" i="23" s="1"/>
  <c r="W58" i="23"/>
  <c r="X58" i="23"/>
  <c r="X80" i="23" s="1"/>
  <c r="Y58" i="23"/>
  <c r="Z58" i="23"/>
  <c r="AA80" i="23" s="1"/>
  <c r="AA58" i="23"/>
  <c r="AB58" i="23"/>
  <c r="AC58" i="23"/>
  <c r="AD58" i="23"/>
  <c r="AD80" i="23" s="1"/>
  <c r="AE58" i="23"/>
  <c r="AF58" i="23"/>
  <c r="AF80" i="23" s="1"/>
  <c r="AG58" i="23"/>
  <c r="AH58" i="23"/>
  <c r="AI80" i="23" s="1"/>
  <c r="AI58" i="23"/>
  <c r="AJ58" i="23"/>
  <c r="AK58" i="23"/>
  <c r="AL58" i="23"/>
  <c r="AL80" i="23" s="1"/>
  <c r="AM58" i="23"/>
  <c r="AN58" i="23"/>
  <c r="AN80" i="23" s="1"/>
  <c r="AO58" i="23"/>
  <c r="AP58" i="23"/>
  <c r="AQ80" i="23" s="1"/>
  <c r="AQ58" i="23"/>
  <c r="AR58" i="23"/>
  <c r="C63" i="23"/>
  <c r="D63" i="23"/>
  <c r="E63" i="23"/>
  <c r="F63" i="23"/>
  <c r="G63" i="23"/>
  <c r="H63" i="23"/>
  <c r="I63" i="23"/>
  <c r="J63" i="23"/>
  <c r="K63" i="23"/>
  <c r="L63" i="23"/>
  <c r="M63" i="23"/>
  <c r="N63" i="23"/>
  <c r="O63" i="23"/>
  <c r="P63" i="23"/>
  <c r="Q63" i="23"/>
  <c r="R63" i="23"/>
  <c r="S63" i="23"/>
  <c r="T63" i="23"/>
  <c r="U63" i="23"/>
  <c r="V63" i="23"/>
  <c r="W63" i="23"/>
  <c r="X63" i="23"/>
  <c r="Y63" i="23"/>
  <c r="Z63" i="23"/>
  <c r="AA63" i="23"/>
  <c r="AB63" i="23"/>
  <c r="AC63" i="23"/>
  <c r="AD63" i="23"/>
  <c r="AE63" i="23"/>
  <c r="AF63" i="23"/>
  <c r="AG63" i="23"/>
  <c r="AH63" i="23"/>
  <c r="AI63" i="23"/>
  <c r="AJ63" i="23"/>
  <c r="AK63" i="23"/>
  <c r="AL63" i="23"/>
  <c r="AM63" i="23"/>
  <c r="AN63" i="23"/>
  <c r="AO63" i="23"/>
  <c r="AP63" i="23"/>
  <c r="AQ63" i="23"/>
  <c r="AR63" i="23"/>
  <c r="B63" i="23"/>
  <c r="M91" i="23"/>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AQ91" i="23" s="1"/>
  <c r="AR91" i="23" s="1"/>
  <c r="E91" i="23"/>
  <c r="F91" i="23" s="1"/>
  <c r="G91" i="23" s="1"/>
  <c r="H91" i="23" s="1"/>
  <c r="I91" i="23" s="1"/>
  <c r="J91" i="23" s="1"/>
  <c r="K91" i="23" s="1"/>
  <c r="L91" i="23" s="1"/>
  <c r="C91" i="23"/>
  <c r="D91" i="23" s="1"/>
  <c r="D76" i="23"/>
  <c r="C76" i="23"/>
  <c r="B76" i="23"/>
  <c r="B74" i="23"/>
  <c r="M62" i="23"/>
  <c r="A61" i="23"/>
  <c r="AO59" i="23"/>
  <c r="AG59" i="23"/>
  <c r="Q59" i="23"/>
  <c r="C59" i="23"/>
  <c r="AR80" i="23"/>
  <c r="AP80" i="23"/>
  <c r="AM80" i="23"/>
  <c r="AJ80" i="23"/>
  <c r="AH80" i="23"/>
  <c r="AE80" i="23"/>
  <c r="AB80" i="23"/>
  <c r="Z80" i="23"/>
  <c r="W80" i="23"/>
  <c r="T80" i="23"/>
  <c r="R80" i="23"/>
  <c r="O80" i="23"/>
  <c r="L80" i="23"/>
  <c r="J80" i="23"/>
  <c r="G80" i="23"/>
  <c r="B80" i="23"/>
  <c r="C57" i="23"/>
  <c r="D57" i="23" s="1"/>
  <c r="C56" i="23"/>
  <c r="D51" i="23"/>
  <c r="B51" i="23"/>
  <c r="E48" i="23"/>
  <c r="F48" i="23" s="1"/>
  <c r="G48" i="23" s="1"/>
  <c r="H48" i="23" s="1"/>
  <c r="I48" i="23" s="1"/>
  <c r="J48" i="23" s="1"/>
  <c r="K48" i="23" s="1"/>
  <c r="L48" i="23" s="1"/>
  <c r="M48" i="23" s="1"/>
  <c r="N48" i="23" s="1"/>
  <c r="O48" i="23" s="1"/>
  <c r="P48" i="23" s="1"/>
  <c r="Q48" i="23" s="1"/>
  <c r="R48" i="23" s="1"/>
  <c r="S48" i="23" s="1"/>
  <c r="T48" i="23" s="1"/>
  <c r="U48" i="23" s="1"/>
  <c r="V48" i="23" s="1"/>
  <c r="W48" i="23" s="1"/>
  <c r="X48" i="23" s="1"/>
  <c r="Y48" i="23" s="1"/>
  <c r="Z48" i="23" s="1"/>
  <c r="AA48" i="23" s="1"/>
  <c r="AB48" i="23" s="1"/>
  <c r="AC48" i="23" s="1"/>
  <c r="AD48" i="23" s="1"/>
  <c r="AE48" i="23" s="1"/>
  <c r="AF48" i="23" s="1"/>
  <c r="C48" i="23"/>
  <c r="D48" i="23" s="1"/>
  <c r="AE47" i="23"/>
  <c r="AF47" i="23" s="1"/>
  <c r="AG47" i="23" s="1"/>
  <c r="AH47" i="23" s="1"/>
  <c r="AI47" i="23" s="1"/>
  <c r="AJ47" i="23" s="1"/>
  <c r="AK47" i="23" s="1"/>
  <c r="AL47" i="23" s="1"/>
  <c r="AM47" i="23" s="1"/>
  <c r="AN47" i="23" s="1"/>
  <c r="AO47" i="23" s="1"/>
  <c r="AP47" i="23" s="1"/>
  <c r="AQ47" i="23" s="1"/>
  <c r="AR47" i="23" s="1"/>
  <c r="AC47" i="23"/>
  <c r="AD47" i="23" s="1"/>
  <c r="C46" i="23"/>
  <c r="B46" i="23"/>
  <c r="E80" i="23" l="1"/>
  <c r="Y59" i="23"/>
  <c r="Y66" i="23" s="1"/>
  <c r="AK59" i="23"/>
  <c r="M59" i="23"/>
  <c r="M66" i="23" s="1"/>
  <c r="AQ59" i="23"/>
  <c r="AQ66" i="23" s="1"/>
  <c r="AM59" i="23"/>
  <c r="AI59" i="23"/>
  <c r="AI66" i="23" s="1"/>
  <c r="AE59" i="23"/>
  <c r="AE66" i="23" s="1"/>
  <c r="AA59" i="23"/>
  <c r="AA66" i="23" s="1"/>
  <c r="W59" i="23"/>
  <c r="W66" i="23" s="1"/>
  <c r="S59" i="23"/>
  <c r="S66" i="23" s="1"/>
  <c r="O59" i="23"/>
  <c r="K59" i="23"/>
  <c r="K66" i="23" s="1"/>
  <c r="AR59" i="23"/>
  <c r="AP59" i="23"/>
  <c r="AP66" i="23" s="1"/>
  <c r="AN59" i="23"/>
  <c r="AN66" i="23" s="1"/>
  <c r="AL59" i="23"/>
  <c r="AL66" i="23" s="1"/>
  <c r="AJ59" i="23"/>
  <c r="AJ66" i="23" s="1"/>
  <c r="AH59" i="23"/>
  <c r="AH66" i="23" s="1"/>
  <c r="AF59" i="23"/>
  <c r="AF66" i="23" s="1"/>
  <c r="AD59" i="23"/>
  <c r="AD66" i="23" s="1"/>
  <c r="AB59" i="23"/>
  <c r="Z59" i="23"/>
  <c r="Z66" i="23" s="1"/>
  <c r="X59" i="23"/>
  <c r="X66" i="23" s="1"/>
  <c r="V59" i="23"/>
  <c r="V66" i="23" s="1"/>
  <c r="T59" i="23"/>
  <c r="R59" i="23"/>
  <c r="R66" i="23" s="1"/>
  <c r="P59" i="23"/>
  <c r="P66" i="23" s="1"/>
  <c r="N59" i="23"/>
  <c r="N66" i="23" s="1"/>
  <c r="L59" i="23"/>
  <c r="L66" i="23" s="1"/>
  <c r="J59" i="23"/>
  <c r="J66" i="23" s="1"/>
  <c r="H59" i="23"/>
  <c r="H66" i="23" s="1"/>
  <c r="F59" i="23"/>
  <c r="E66" i="23"/>
  <c r="I66" i="23"/>
  <c r="Q66" i="23"/>
  <c r="U66" i="23"/>
  <c r="AC66" i="23"/>
  <c r="AG66" i="23"/>
  <c r="AK66" i="23"/>
  <c r="AO66" i="23"/>
  <c r="AG48" i="23"/>
  <c r="AH48" i="23" s="1"/>
  <c r="AI48" i="23" s="1"/>
  <c r="AJ48" i="23" s="1"/>
  <c r="AK48" i="23" s="1"/>
  <c r="AL48" i="23" s="1"/>
  <c r="AM48" i="23" s="1"/>
  <c r="AN48" i="23" s="1"/>
  <c r="AO48" i="23" s="1"/>
  <c r="AP48" i="23" s="1"/>
  <c r="AQ48" i="23" s="1"/>
  <c r="AR48" i="23" s="1"/>
  <c r="C73" i="23"/>
  <c r="D56" i="23"/>
  <c r="D73" i="23"/>
  <c r="D74" i="23"/>
  <c r="D46" i="23"/>
  <c r="E57" i="23"/>
  <c r="B66" i="23"/>
  <c r="B68" i="23" s="1"/>
  <c r="D66" i="23"/>
  <c r="D68" i="23" s="1"/>
  <c r="F66" i="23"/>
  <c r="T66" i="23"/>
  <c r="AB66" i="23"/>
  <c r="AR66" i="23"/>
  <c r="C74" i="23"/>
  <c r="I80" i="23"/>
  <c r="M80" i="23"/>
  <c r="Q80" i="23"/>
  <c r="U80" i="23"/>
  <c r="Y80" i="23"/>
  <c r="AC80" i="23"/>
  <c r="AG80" i="23"/>
  <c r="AK80" i="23"/>
  <c r="AO80" i="23"/>
  <c r="C51" i="23"/>
  <c r="C66" i="23"/>
  <c r="C68" i="23" s="1"/>
  <c r="G66" i="23"/>
  <c r="O66" i="23"/>
  <c r="AM66" i="23"/>
  <c r="D75" i="23" l="1"/>
  <c r="C75" i="23"/>
  <c r="B75" i="23"/>
  <c r="E74" i="23"/>
  <c r="F57" i="23"/>
  <c r="E51" i="23"/>
  <c r="E46" i="23"/>
  <c r="E56" i="23"/>
  <c r="F56" i="23" l="1"/>
  <c r="F74" i="23"/>
  <c r="F46" i="23"/>
  <c r="G57" i="23"/>
  <c r="F51" i="23"/>
  <c r="E73" i="23"/>
  <c r="G73" i="23" l="1"/>
  <c r="G56" i="23"/>
  <c r="H57" i="23"/>
  <c r="G51" i="23"/>
  <c r="G74" i="23"/>
  <c r="G46" i="23"/>
  <c r="F73" i="23"/>
  <c r="E14" i="14"/>
  <c r="A14" i="6" s="1"/>
  <c r="A13" i="17" s="1"/>
  <c r="A14" i="10" s="1"/>
  <c r="A14" i="23" s="1"/>
  <c r="A14" i="24" s="1"/>
  <c r="B13" i="15" s="1"/>
  <c r="A14" i="5" s="1"/>
  <c r="A14" i="22" s="1"/>
  <c r="H74" i="23" l="1"/>
  <c r="H46" i="23"/>
  <c r="I57" i="23"/>
  <c r="H51" i="23"/>
  <c r="H56" i="23"/>
  <c r="F27" i="5"/>
  <c r="G27" i="5" s="1"/>
  <c r="H27" i="5" s="1"/>
  <c r="I27" i="5" s="1"/>
  <c r="J27" i="5" s="1"/>
  <c r="K27" i="5" s="1"/>
  <c r="L27" i="5" s="1"/>
  <c r="M27" i="5" s="1"/>
  <c r="N27" i="5" s="1"/>
  <c r="O27" i="5" s="1"/>
  <c r="P27" i="5" s="1"/>
  <c r="Q27" i="5" s="1"/>
  <c r="R27" i="5" s="1"/>
  <c r="S27" i="5" s="1"/>
  <c r="T27" i="5" s="1"/>
  <c r="U27" i="5" s="1"/>
  <c r="V27" i="5" s="1"/>
  <c r="W27" i="5" s="1"/>
  <c r="X27" i="5" s="1"/>
  <c r="Y27" i="5" s="1"/>
  <c r="Z27" i="5" s="1"/>
  <c r="AA27" i="5" s="1"/>
  <c r="AB27" i="5" s="1"/>
  <c r="AC27" i="5" s="1"/>
  <c r="AD27" i="5" s="1"/>
  <c r="AE27" i="5" s="1"/>
  <c r="AF27" i="5" s="1"/>
  <c r="AG27" i="5" s="1"/>
  <c r="AH27" i="5" s="1"/>
  <c r="AI27" i="5" s="1"/>
  <c r="AJ27" i="5" s="1"/>
  <c r="AK27" i="5" s="1"/>
  <c r="AL27" i="5" s="1"/>
  <c r="AM27" i="5" s="1"/>
  <c r="AN27" i="5" s="1"/>
  <c r="AO27" i="5" s="1"/>
  <c r="AP27" i="5" s="1"/>
  <c r="AQ27" i="5" s="1"/>
  <c r="AR27" i="5" s="1"/>
  <c r="AS27" i="5" s="1"/>
  <c r="AT27" i="5" s="1"/>
  <c r="AU27" i="5" s="1"/>
  <c r="AV27" i="5" s="1"/>
  <c r="I73" i="23" l="1"/>
  <c r="I56" i="23"/>
  <c r="I74" i="23"/>
  <c r="J57" i="23"/>
  <c r="I51" i="23"/>
  <c r="I46" i="23"/>
  <c r="H73" i="23"/>
  <c r="J74" i="23" l="1"/>
  <c r="J46" i="23"/>
  <c r="K57" i="23"/>
  <c r="J51" i="23"/>
  <c r="J56" i="23"/>
  <c r="K73" i="23" l="1"/>
  <c r="K56" i="23"/>
  <c r="J73" i="23"/>
  <c r="L57" i="23"/>
  <c r="K51" i="23"/>
  <c r="K74" i="23"/>
  <c r="K46" i="23"/>
  <c r="L74" i="23" l="1"/>
  <c r="L46" i="23"/>
  <c r="M57" i="23"/>
  <c r="L51" i="23"/>
  <c r="L56" i="23"/>
  <c r="M56" i="23" l="1"/>
  <c r="L73" i="23"/>
  <c r="M74" i="23"/>
  <c r="N57" i="23"/>
  <c r="M51" i="23"/>
  <c r="M46" i="23"/>
  <c r="N74" i="23" l="1"/>
  <c r="N46" i="23"/>
  <c r="O57" i="23"/>
  <c r="N51" i="23"/>
  <c r="N73" i="23"/>
  <c r="N56" i="23"/>
  <c r="M73" i="23"/>
  <c r="O56" i="23" l="1"/>
  <c r="P57" i="23"/>
  <c r="O51" i="23"/>
  <c r="O74" i="23"/>
  <c r="O46" i="23"/>
  <c r="P56" i="23" l="1"/>
  <c r="P74" i="23"/>
  <c r="P46" i="23"/>
  <c r="Q57" i="23"/>
  <c r="P51" i="23"/>
  <c r="O73" i="23"/>
  <c r="Q73" i="23" l="1"/>
  <c r="Q56" i="23"/>
  <c r="Q74" i="23"/>
  <c r="R57" i="23"/>
  <c r="Q51" i="23"/>
  <c r="Q46" i="23"/>
  <c r="P73" i="23"/>
  <c r="R74" i="23" l="1"/>
  <c r="R46" i="23"/>
  <c r="S57" i="23"/>
  <c r="R51" i="23"/>
  <c r="R73" i="23"/>
  <c r="R56" i="23"/>
  <c r="S73" i="23" l="1"/>
  <c r="S56" i="23"/>
  <c r="T57" i="23"/>
  <c r="S51" i="23"/>
  <c r="S74" i="23"/>
  <c r="S46" i="23"/>
  <c r="T74" i="23" l="1"/>
  <c r="T46" i="23"/>
  <c r="U57" i="23"/>
  <c r="T51" i="23"/>
  <c r="T56" i="23"/>
  <c r="T73" i="23"/>
  <c r="U73" i="23" l="1"/>
  <c r="U56" i="23"/>
  <c r="U74" i="23"/>
  <c r="V57" i="23"/>
  <c r="U51" i="23"/>
  <c r="U46" i="23"/>
  <c r="V74" i="23" l="1"/>
  <c r="V46" i="23"/>
  <c r="W57" i="23"/>
  <c r="V51" i="23"/>
  <c r="V56" i="23"/>
  <c r="W73" i="23" l="1"/>
  <c r="W56" i="23"/>
  <c r="X57" i="23"/>
  <c r="W51" i="23"/>
  <c r="W74" i="23"/>
  <c r="W46" i="23"/>
  <c r="V73" i="23"/>
  <c r="X74" i="23" l="1"/>
  <c r="X46" i="23"/>
  <c r="Y57" i="23"/>
  <c r="X51" i="23"/>
  <c r="Z76" i="23"/>
  <c r="Z68" i="23"/>
  <c r="X56" i="23"/>
  <c r="X73" i="23"/>
  <c r="AA76" i="23" l="1"/>
  <c r="AA68" i="23"/>
  <c r="Y74" i="23"/>
  <c r="Z57" i="23"/>
  <c r="Y51" i="23"/>
  <c r="Y46" i="23"/>
  <c r="Y73" i="23"/>
  <c r="Y56" i="23"/>
  <c r="Z75" i="23"/>
  <c r="AB76" i="23" l="1"/>
  <c r="AB68" i="23"/>
  <c r="Z73" i="23"/>
  <c r="Z56" i="23"/>
  <c r="Z74" i="23"/>
  <c r="Z46" i="23"/>
  <c r="AA57" i="23"/>
  <c r="Z51" i="23"/>
  <c r="AA75" i="23"/>
  <c r="AB57" i="23" l="1"/>
  <c r="AA51" i="23"/>
  <c r="AA74" i="23"/>
  <c r="AA46" i="23"/>
  <c r="AB75" i="23"/>
  <c r="AA56" i="23"/>
  <c r="AC76" i="23"/>
  <c r="AC68" i="23"/>
  <c r="AC75" i="23" l="1"/>
  <c r="AB56" i="23"/>
  <c r="AD76" i="23"/>
  <c r="AD68" i="23"/>
  <c r="AA73" i="23"/>
  <c r="AB74" i="23"/>
  <c r="AB46" i="23"/>
  <c r="AC57" i="23"/>
  <c r="AB51" i="23"/>
  <c r="AC74" i="23" l="1"/>
  <c r="AD57" i="23"/>
  <c r="AC51" i="23"/>
  <c r="AC46" i="23"/>
  <c r="AD75" i="23"/>
  <c r="AC56" i="23"/>
  <c r="AE76" i="23"/>
  <c r="AE68" i="23"/>
  <c r="AB73" i="23"/>
  <c r="AF76" i="23" l="1"/>
  <c r="AF68" i="23"/>
  <c r="AD73" i="23"/>
  <c r="AD56" i="23"/>
  <c r="AE75" i="23"/>
  <c r="AC73" i="23"/>
  <c r="AD74" i="23"/>
  <c r="AD46" i="23"/>
  <c r="AE57" i="23"/>
  <c r="AD51" i="23"/>
  <c r="AF57" i="23" l="1"/>
  <c r="AE51" i="23"/>
  <c r="AE74" i="23"/>
  <c r="AE46" i="23"/>
  <c r="AG76" i="23"/>
  <c r="AG68" i="23"/>
  <c r="AE56" i="23"/>
  <c r="AF75" i="23"/>
  <c r="AF56" i="23" l="1"/>
  <c r="AH76" i="23"/>
  <c r="AH68" i="23"/>
  <c r="AF74" i="23"/>
  <c r="AF46" i="23"/>
  <c r="AG57" i="23"/>
  <c r="AF51" i="23"/>
  <c r="AE73" i="23"/>
  <c r="AG75" i="23"/>
  <c r="AH75" i="23" l="1"/>
  <c r="AG56" i="23"/>
  <c r="AG74" i="23"/>
  <c r="AH57" i="23"/>
  <c r="AG51" i="23"/>
  <c r="AG46" i="23"/>
  <c r="AI76" i="23"/>
  <c r="AI68" i="23"/>
  <c r="AF73" i="23"/>
  <c r="AI75" i="23" l="1"/>
  <c r="AH74" i="23"/>
  <c r="AH46" i="23"/>
  <c r="AI57" i="23"/>
  <c r="AH51" i="23"/>
  <c r="AH73" i="23"/>
  <c r="AH56" i="23"/>
  <c r="AJ76" i="23"/>
  <c r="AJ68" i="23"/>
  <c r="AG73" i="23"/>
  <c r="AK76" i="23" l="1"/>
  <c r="AK68" i="23"/>
  <c r="AJ75" i="23"/>
  <c r="AI56" i="23"/>
  <c r="AJ57" i="23"/>
  <c r="AI51" i="23"/>
  <c r="AI74" i="23"/>
  <c r="AI46" i="23"/>
  <c r="AJ74" i="23" l="1"/>
  <c r="AJ46" i="23"/>
  <c r="AK57" i="23"/>
  <c r="AJ51" i="23"/>
  <c r="AJ56" i="23"/>
  <c r="AJ73" i="23"/>
  <c r="AK75" i="23"/>
  <c r="AI73" i="23"/>
  <c r="AL76" i="23"/>
  <c r="AL68" i="23"/>
  <c r="AL75" i="23" l="1"/>
  <c r="AK74" i="23"/>
  <c r="AL57" i="23"/>
  <c r="AK51" i="23"/>
  <c r="AK46" i="23"/>
  <c r="AM76" i="23"/>
  <c r="AM68" i="23"/>
  <c r="AK56" i="23"/>
  <c r="AL56" i="23" l="1"/>
  <c r="AM75" i="23"/>
  <c r="AK73" i="23"/>
  <c r="AN76" i="23"/>
  <c r="AN68" i="23"/>
  <c r="AL74" i="23"/>
  <c r="AL46" i="23"/>
  <c r="AM57" i="23"/>
  <c r="AL51" i="23"/>
  <c r="AN57" i="23" l="1"/>
  <c r="AM51" i="23"/>
  <c r="AM74" i="23"/>
  <c r="AM46" i="23"/>
  <c r="AO76" i="23"/>
  <c r="AO68" i="23"/>
  <c r="AM56" i="23"/>
  <c r="AN75" i="23"/>
  <c r="AL73" i="23"/>
  <c r="AN56" i="23" l="1"/>
  <c r="AP76" i="23"/>
  <c r="AP68" i="23"/>
  <c r="AN74" i="23"/>
  <c r="AN46" i="23"/>
  <c r="AO57" i="23"/>
  <c r="AN51" i="23"/>
  <c r="AM73" i="23"/>
  <c r="AO75" i="23"/>
  <c r="AP75" i="23" l="1"/>
  <c r="AO73" i="23"/>
  <c r="AO56" i="23"/>
  <c r="AO74" i="23"/>
  <c r="AP57" i="23"/>
  <c r="AO51" i="23"/>
  <c r="AO46" i="23"/>
  <c r="AQ76" i="23"/>
  <c r="AQ68" i="23"/>
  <c r="AN73" i="23"/>
  <c r="AQ75" i="23" l="1"/>
  <c r="AP74" i="23"/>
  <c r="AP46" i="23"/>
  <c r="AQ57" i="23"/>
  <c r="AP51" i="23"/>
  <c r="AR76" i="23"/>
  <c r="AR68" i="23"/>
  <c r="AP73" i="23"/>
  <c r="AP56" i="23"/>
  <c r="AR75" i="23" l="1"/>
  <c r="AQ56" i="23"/>
  <c r="AR57" i="23"/>
  <c r="AQ51" i="23"/>
  <c r="AQ74" i="23"/>
  <c r="AQ46" i="23"/>
  <c r="AR56" i="23" l="1"/>
  <c r="AR73" i="23" s="1"/>
  <c r="AR74" i="23"/>
  <c r="AR46" i="23"/>
  <c r="AR51" i="23"/>
  <c r="AQ73" i="23"/>
  <c r="A29" i="22" l="1"/>
  <c r="B24" i="23" l="1"/>
  <c r="C81" i="23" l="1"/>
  <c r="AS81" i="23" s="1"/>
  <c r="AT81" i="23" s="1"/>
  <c r="E67" i="23"/>
  <c r="B53" i="23"/>
  <c r="B54" i="23" l="1"/>
  <c r="C52" i="23" s="1"/>
  <c r="E76" i="23"/>
  <c r="F67" i="23"/>
  <c r="E68" i="23"/>
  <c r="F76" i="23" l="1"/>
  <c r="G67" i="23"/>
  <c r="F68" i="23"/>
  <c r="C54" i="23"/>
  <c r="D52" i="23" s="1"/>
  <c r="D54" i="23" s="1"/>
  <c r="E75" i="23"/>
  <c r="B82" i="23"/>
  <c r="B55" i="23"/>
  <c r="B69" i="23" s="1"/>
  <c r="F75" i="23" l="1"/>
  <c r="B77" i="23"/>
  <c r="B70" i="23"/>
  <c r="E52" i="23"/>
  <c r="D82" i="23"/>
  <c r="D55" i="23"/>
  <c r="D69" i="23" s="1"/>
  <c r="H67" i="23"/>
  <c r="G68" i="23"/>
  <c r="G76" i="23"/>
  <c r="C82" i="23"/>
  <c r="C55" i="23"/>
  <c r="C69" i="23" s="1"/>
  <c r="G75" i="23" l="1"/>
  <c r="E54" i="23"/>
  <c r="F52" i="23" s="1"/>
  <c r="F54" i="23" s="1"/>
  <c r="D77" i="23"/>
  <c r="D70" i="23"/>
  <c r="C77" i="23"/>
  <c r="C70" i="23"/>
  <c r="H68" i="23"/>
  <c r="I67" i="23"/>
  <c r="H76" i="23"/>
  <c r="B71" i="23"/>
  <c r="B72" i="23" s="1"/>
  <c r="I76" i="23" l="1"/>
  <c r="I68" i="23"/>
  <c r="J67" i="23"/>
  <c r="D71" i="23"/>
  <c r="D72" i="23" s="1"/>
  <c r="H75" i="23"/>
  <c r="B78" i="23"/>
  <c r="C71" i="23"/>
  <c r="C72" i="23"/>
  <c r="G52" i="23"/>
  <c r="F55" i="23"/>
  <c r="F69" i="23" s="1"/>
  <c r="F82" i="23"/>
  <c r="E82" i="23"/>
  <c r="E55" i="23"/>
  <c r="E69" i="23" s="1"/>
  <c r="C78" i="23" l="1"/>
  <c r="D78" i="23" s="1"/>
  <c r="J68" i="23"/>
  <c r="J76" i="23"/>
  <c r="K67" i="23"/>
  <c r="F77" i="23"/>
  <c r="F70" i="23"/>
  <c r="I75" i="23"/>
  <c r="E77" i="23"/>
  <c r="E70" i="23"/>
  <c r="G54" i="23"/>
  <c r="H52" i="23" s="1"/>
  <c r="H54" i="23" l="1"/>
  <c r="I52" i="23" s="1"/>
  <c r="I54" i="23" s="1"/>
  <c r="K76" i="23"/>
  <c r="L67" i="23"/>
  <c r="K68" i="23"/>
  <c r="G55" i="23"/>
  <c r="G69" i="23" s="1"/>
  <c r="G82" i="23"/>
  <c r="E71" i="23"/>
  <c r="F71" i="23"/>
  <c r="F72" i="23" s="1"/>
  <c r="J75" i="23"/>
  <c r="E78" i="23" l="1"/>
  <c r="L68" i="23"/>
  <c r="L76" i="23"/>
  <c r="M67" i="23"/>
  <c r="F78" i="23"/>
  <c r="G77" i="23"/>
  <c r="G70" i="23"/>
  <c r="J52" i="23"/>
  <c r="J54" i="23" s="1"/>
  <c r="I55" i="23"/>
  <c r="I69" i="23" s="1"/>
  <c r="I82" i="23"/>
  <c r="E72" i="23"/>
  <c r="K75" i="23"/>
  <c r="H82" i="23"/>
  <c r="H55" i="23"/>
  <c r="H69" i="23" s="1"/>
  <c r="H77" i="23" l="1"/>
  <c r="H70" i="23"/>
  <c r="G71" i="23"/>
  <c r="G72" i="23" s="1"/>
  <c r="L75" i="23"/>
  <c r="I77" i="23"/>
  <c r="I70" i="23"/>
  <c r="K52" i="23"/>
  <c r="J82" i="23"/>
  <c r="J55" i="23"/>
  <c r="J69" i="23" s="1"/>
  <c r="N67" i="23"/>
  <c r="M68" i="23"/>
  <c r="M76" i="23"/>
  <c r="N76" i="23" l="1"/>
  <c r="O67" i="23"/>
  <c r="N68" i="23"/>
  <c r="I71" i="23"/>
  <c r="I72" i="23" s="1"/>
  <c r="J77" i="23"/>
  <c r="J70" i="23"/>
  <c r="G78" i="23"/>
  <c r="H71" i="23"/>
  <c r="H72" i="23"/>
  <c r="M75" i="23"/>
  <c r="K54" i="23"/>
  <c r="L52" i="23"/>
  <c r="H78" i="23" l="1"/>
  <c r="I78" i="23" s="1"/>
  <c r="O76" i="23"/>
  <c r="P67" i="23"/>
  <c r="O68" i="23"/>
  <c r="L54" i="23"/>
  <c r="M52" i="23" s="1"/>
  <c r="M54" i="23" s="1"/>
  <c r="K82" i="23"/>
  <c r="K55" i="23"/>
  <c r="K69" i="23" s="1"/>
  <c r="J71" i="23"/>
  <c r="J72" i="23" s="1"/>
  <c r="N75" i="23"/>
  <c r="P76" i="23" l="1"/>
  <c r="Q67" i="23"/>
  <c r="P68" i="23"/>
  <c r="N52" i="23"/>
  <c r="N54" i="23" s="1"/>
  <c r="M82" i="23"/>
  <c r="M55" i="23"/>
  <c r="M69" i="23" s="1"/>
  <c r="J78" i="23"/>
  <c r="L55" i="23"/>
  <c r="L69" i="23" s="1"/>
  <c r="L82" i="23"/>
  <c r="K77" i="23"/>
  <c r="K70" i="23"/>
  <c r="O75" i="23"/>
  <c r="M77" i="23" l="1"/>
  <c r="M70" i="23"/>
  <c r="Q68" i="23"/>
  <c r="R67" i="23"/>
  <c r="Q76" i="23"/>
  <c r="L77" i="23"/>
  <c r="L70" i="23"/>
  <c r="O52" i="23"/>
  <c r="N82" i="23"/>
  <c r="N55" i="23"/>
  <c r="N69" i="23" s="1"/>
  <c r="K71" i="23"/>
  <c r="K72" i="23" s="1"/>
  <c r="P75" i="23"/>
  <c r="N77" i="23" l="1"/>
  <c r="N70" i="23"/>
  <c r="M71" i="23"/>
  <c r="M72" i="23" s="1"/>
  <c r="O54" i="23"/>
  <c r="P52" i="23"/>
  <c r="R68" i="23"/>
  <c r="R76" i="23"/>
  <c r="S67" i="23"/>
  <c r="K78" i="23"/>
  <c r="L71" i="23"/>
  <c r="Q75" i="23"/>
  <c r="L78" i="23" l="1"/>
  <c r="M78" i="23" s="1"/>
  <c r="L72" i="23"/>
  <c r="P54" i="23"/>
  <c r="Q52" i="23"/>
  <c r="N71" i="23"/>
  <c r="N72" i="23" s="1"/>
  <c r="T67" i="23"/>
  <c r="S68" i="23"/>
  <c r="S76" i="23"/>
  <c r="O55" i="23"/>
  <c r="O69" i="23" s="1"/>
  <c r="O82" i="23"/>
  <c r="R75" i="23"/>
  <c r="S75" i="23" l="1"/>
  <c r="Q54" i="23"/>
  <c r="R52" i="23" s="1"/>
  <c r="P82" i="23"/>
  <c r="P55" i="23"/>
  <c r="P69" i="23" s="1"/>
  <c r="O77" i="23"/>
  <c r="O70" i="23"/>
  <c r="N78" i="23"/>
  <c r="U67" i="23"/>
  <c r="T76" i="23"/>
  <c r="T68" i="23"/>
  <c r="U68" i="23" l="1"/>
  <c r="U76" i="23"/>
  <c r="V67" i="23"/>
  <c r="T75" i="23"/>
  <c r="O71" i="23"/>
  <c r="O78" i="23" s="1"/>
  <c r="O72" i="23"/>
  <c r="R54" i="23"/>
  <c r="Q82" i="23"/>
  <c r="Q55" i="23"/>
  <c r="Q69" i="23" s="1"/>
  <c r="P77" i="23"/>
  <c r="P70" i="23"/>
  <c r="R82" i="23" l="1"/>
  <c r="R55" i="23"/>
  <c r="R69" i="23" s="1"/>
  <c r="Q77" i="23"/>
  <c r="Q70" i="23"/>
  <c r="V76" i="23"/>
  <c r="W67" i="23"/>
  <c r="V68" i="23"/>
  <c r="P71" i="23"/>
  <c r="P78" i="23" s="1"/>
  <c r="S52" i="23"/>
  <c r="U75" i="23"/>
  <c r="R77" i="23" l="1"/>
  <c r="R70" i="23"/>
  <c r="Q71" i="23"/>
  <c r="Q78" i="23" s="1"/>
  <c r="V75" i="23"/>
  <c r="S54" i="23"/>
  <c r="W76" i="23"/>
  <c r="X67" i="23"/>
  <c r="W68" i="23"/>
  <c r="P72" i="23"/>
  <c r="Q72" i="23" l="1"/>
  <c r="S55" i="23"/>
  <c r="S69" i="23" s="1"/>
  <c r="S82" i="23"/>
  <c r="Y67" i="23"/>
  <c r="X76" i="23"/>
  <c r="X68" i="23"/>
  <c r="R71" i="23"/>
  <c r="R78" i="23" s="1"/>
  <c r="W75" i="23"/>
  <c r="T52" i="23"/>
  <c r="T54" i="23" s="1"/>
  <c r="U52" i="23" l="1"/>
  <c r="U54" i="23" s="1"/>
  <c r="T82" i="23"/>
  <c r="T55" i="23"/>
  <c r="T69" i="23" s="1"/>
  <c r="X75" i="23"/>
  <c r="S77" i="23"/>
  <c r="S70" i="23"/>
  <c r="R72" i="23"/>
  <c r="Y76" i="23"/>
  <c r="Y68" i="23"/>
  <c r="AS67" i="23"/>
  <c r="AT67" i="23" s="1"/>
  <c r="Y75" i="23" l="1"/>
  <c r="V52" i="23"/>
  <c r="V54" i="23" s="1"/>
  <c r="U55" i="23"/>
  <c r="U69" i="23" s="1"/>
  <c r="U82" i="23"/>
  <c r="S71" i="23"/>
  <c r="S78" i="23" s="1"/>
  <c r="T77" i="23"/>
  <c r="T70" i="23"/>
  <c r="T71" i="23" l="1"/>
  <c r="T78" i="23" s="1"/>
  <c r="U77" i="23"/>
  <c r="U70" i="23"/>
  <c r="S72" i="23"/>
  <c r="W52" i="23"/>
  <c r="W54" i="23" s="1"/>
  <c r="V82" i="23"/>
  <c r="V55" i="23"/>
  <c r="V69" i="23" s="1"/>
  <c r="T72" i="23" l="1"/>
  <c r="X52" i="23"/>
  <c r="W55" i="23"/>
  <c r="W69" i="23" s="1"/>
  <c r="W82" i="23"/>
  <c r="V77" i="23"/>
  <c r="V70" i="23"/>
  <c r="U71" i="23"/>
  <c r="U78" i="23" s="1"/>
  <c r="W77" i="23" l="1"/>
  <c r="W70" i="23"/>
  <c r="V71" i="23"/>
  <c r="V78" i="23" s="1"/>
  <c r="X54" i="23"/>
  <c r="Y52" i="23"/>
  <c r="Y54" i="23" s="1"/>
  <c r="U72" i="23"/>
  <c r="V72" i="23" l="1"/>
  <c r="Z52" i="23"/>
  <c r="Z54" i="23" s="1"/>
  <c r="Y82" i="23"/>
  <c r="Y55" i="23"/>
  <c r="Y69" i="23" s="1"/>
  <c r="W71" i="23"/>
  <c r="W78" i="23" s="1"/>
  <c r="X55" i="23"/>
  <c r="X69" i="23" s="1"/>
  <c r="X82" i="23"/>
  <c r="X77" i="23" l="1"/>
  <c r="X70" i="23"/>
  <c r="Y77" i="23"/>
  <c r="Y70" i="23"/>
  <c r="W72" i="23"/>
  <c r="AA52" i="23"/>
  <c r="Z55" i="23"/>
  <c r="Z69" i="23" s="1"/>
  <c r="Z82" i="23"/>
  <c r="Z70" i="23" l="1"/>
  <c r="Z77" i="23"/>
  <c r="X71" i="23"/>
  <c r="X78" i="23" s="1"/>
  <c r="Y71" i="23"/>
  <c r="Y72" i="23" s="1"/>
  <c r="AA54" i="23"/>
  <c r="AB52" i="23" s="1"/>
  <c r="X72" i="23" l="1"/>
  <c r="Y78" i="23"/>
  <c r="Z71" i="23"/>
  <c r="AB54" i="23"/>
  <c r="AC52" i="23"/>
  <c r="AA82" i="23"/>
  <c r="AA55" i="23"/>
  <c r="AA69" i="23" s="1"/>
  <c r="Z78" i="23" l="1"/>
  <c r="Z72" i="23"/>
  <c r="AC54" i="23"/>
  <c r="AD52" i="23"/>
  <c r="AA77" i="23"/>
  <c r="AA70" i="23"/>
  <c r="AB82" i="23"/>
  <c r="AB55" i="23"/>
  <c r="AB69" i="23" s="1"/>
  <c r="AD54" i="23" l="1"/>
  <c r="AE52" i="23" s="1"/>
  <c r="AA71" i="23"/>
  <c r="AA78" i="23" s="1"/>
  <c r="AB70" i="23"/>
  <c r="AB77" i="23"/>
  <c r="AC82" i="23"/>
  <c r="AC55" i="23"/>
  <c r="AC69" i="23" s="1"/>
  <c r="AA72" i="23" l="1"/>
  <c r="AC77" i="23"/>
  <c r="AC70" i="23"/>
  <c r="AE54" i="23"/>
  <c r="AF52" i="23" s="1"/>
  <c r="AF54" i="23" s="1"/>
  <c r="AB71" i="23"/>
  <c r="AB78" i="23" s="1"/>
  <c r="AD55" i="23"/>
  <c r="AD69" i="23" s="1"/>
  <c r="AD82" i="23"/>
  <c r="AB72" i="23" l="1"/>
  <c r="AG52" i="23"/>
  <c r="AF82" i="23"/>
  <c r="AF55" i="23"/>
  <c r="AF69" i="23" s="1"/>
  <c r="AE82" i="23"/>
  <c r="AE55" i="23"/>
  <c r="AE69" i="23" s="1"/>
  <c r="AC71" i="23"/>
  <c r="AC78" i="23" s="1"/>
  <c r="AC72" i="23"/>
  <c r="AD70" i="23"/>
  <c r="AD77" i="23"/>
  <c r="AD71" i="23" l="1"/>
  <c r="AD78" i="23" s="1"/>
  <c r="AF77" i="23"/>
  <c r="AF70" i="23"/>
  <c r="AE77" i="23"/>
  <c r="AE70" i="23"/>
  <c r="AG54" i="23"/>
  <c r="AH52" i="23" s="1"/>
  <c r="AH54" i="23" s="1"/>
  <c r="AD72" i="23" l="1"/>
  <c r="AI52" i="23"/>
  <c r="AH82" i="23"/>
  <c r="AH55" i="23"/>
  <c r="AH69" i="23" s="1"/>
  <c r="AG82" i="23"/>
  <c r="AG55" i="23"/>
  <c r="AG69" i="23" s="1"/>
  <c r="AE71" i="23"/>
  <c r="AE78" i="23" s="1"/>
  <c r="AF71" i="23"/>
  <c r="AF78" i="23" l="1"/>
  <c r="AE72" i="23"/>
  <c r="AH77" i="23"/>
  <c r="AH70" i="23"/>
  <c r="AF72" i="23"/>
  <c r="AG77" i="23"/>
  <c r="AG70" i="23"/>
  <c r="AI54" i="23"/>
  <c r="AJ52" i="23" s="1"/>
  <c r="AJ54" i="23" s="1"/>
  <c r="AK52" i="23" l="1"/>
  <c r="AJ55" i="23"/>
  <c r="AJ69" i="23" s="1"/>
  <c r="AJ82" i="23"/>
  <c r="AI82" i="23"/>
  <c r="AI55" i="23"/>
  <c r="AI69" i="23" s="1"/>
  <c r="AH71" i="23"/>
  <c r="AG71" i="23"/>
  <c r="AG78" i="23" s="1"/>
  <c r="AG72" i="23" l="1"/>
  <c r="AH78" i="23"/>
  <c r="AH72" i="23"/>
  <c r="AJ70" i="23"/>
  <c r="AJ77" i="23"/>
  <c r="AI77" i="23"/>
  <c r="AI70" i="23"/>
  <c r="AK54" i="23"/>
  <c r="AK82" i="23" l="1"/>
  <c r="AK55" i="23"/>
  <c r="AK69" i="23" s="1"/>
  <c r="AJ71" i="23"/>
  <c r="AJ72" i="23" s="1"/>
  <c r="AL52" i="23"/>
  <c r="AL54" i="23" s="1"/>
  <c r="AI71" i="23"/>
  <c r="AI78" i="23" s="1"/>
  <c r="AI72" i="23" l="1"/>
  <c r="AJ78" i="23"/>
  <c r="AK70" i="23"/>
  <c r="AK77" i="23"/>
  <c r="AM52" i="23"/>
  <c r="AL82" i="23"/>
  <c r="AL55" i="23"/>
  <c r="AL69" i="23" s="1"/>
  <c r="AM54" i="23" l="1"/>
  <c r="AN52" i="23" s="1"/>
  <c r="AN54" i="23" s="1"/>
  <c r="AL77" i="23"/>
  <c r="AL70" i="23"/>
  <c r="AK71" i="23"/>
  <c r="AK78" i="23" s="1"/>
  <c r="AK72" i="23" l="1"/>
  <c r="AO52" i="23"/>
  <c r="AN55" i="23"/>
  <c r="AN69" i="23" s="1"/>
  <c r="AN82" i="23"/>
  <c r="AM55" i="23"/>
  <c r="AM69" i="23" s="1"/>
  <c r="AM82" i="23"/>
  <c r="AL71" i="23"/>
  <c r="AL78" i="23" s="1"/>
  <c r="AN77" i="23" l="1"/>
  <c r="AN70" i="23"/>
  <c r="AO54" i="23"/>
  <c r="AP52" i="23" s="1"/>
  <c r="AP54" i="23" s="1"/>
  <c r="AM77" i="23"/>
  <c r="AM70" i="23"/>
  <c r="AL72" i="23"/>
  <c r="AM71" i="23" l="1"/>
  <c r="AM78" i="23" s="1"/>
  <c r="AN71" i="23"/>
  <c r="AN72" i="23" s="1"/>
  <c r="AQ52" i="23"/>
  <c r="AP55" i="23"/>
  <c r="AP69" i="23" s="1"/>
  <c r="AP82" i="23"/>
  <c r="AO82" i="23"/>
  <c r="AO55" i="23"/>
  <c r="AO69" i="23" s="1"/>
  <c r="AM72" i="23" l="1"/>
  <c r="AP77" i="23"/>
  <c r="AP70" i="23"/>
  <c r="AO77" i="23"/>
  <c r="AO70" i="23"/>
  <c r="AQ54" i="23"/>
  <c r="AR52" i="23" s="1"/>
  <c r="AR54" i="23" s="1"/>
  <c r="AN78" i="23"/>
  <c r="AR82" i="23" l="1"/>
  <c r="AR55" i="23"/>
  <c r="AR69" i="23" s="1"/>
  <c r="AP71" i="23"/>
  <c r="AP72" i="23" s="1"/>
  <c r="AQ82" i="23"/>
  <c r="AQ55" i="23"/>
  <c r="AQ69" i="23" s="1"/>
  <c r="AO71" i="23"/>
  <c r="AO78" i="23" s="1"/>
  <c r="AO72" i="23" l="1"/>
  <c r="AQ77" i="23"/>
  <c r="AQ70" i="23"/>
  <c r="AR77" i="23"/>
  <c r="AR70" i="23"/>
  <c r="AP78" i="23"/>
  <c r="AR71" i="23" l="1"/>
  <c r="AR72" i="23" s="1"/>
  <c r="AQ71" i="23"/>
  <c r="AQ78" i="23" s="1"/>
  <c r="AR78" i="23" l="1"/>
  <c r="AQ72" i="23"/>
  <c r="B88" i="23"/>
  <c r="F88" i="23"/>
  <c r="Y88" i="23"/>
  <c r="Z88" i="23"/>
  <c r="AA88" i="23"/>
  <c r="AL88" i="23"/>
  <c r="W88" i="23"/>
  <c r="R88" i="23"/>
  <c r="N88" i="23"/>
  <c r="AR88" i="23"/>
  <c r="D88" i="23"/>
  <c r="E88" i="23"/>
  <c r="AG88" i="23"/>
  <c r="AE88" i="23"/>
  <c r="H88" i="23"/>
  <c r="K88" i="23"/>
  <c r="S88" i="23"/>
  <c r="C88" i="23"/>
  <c r="J88" i="23"/>
  <c r="AJ88" i="23"/>
  <c r="AQ88" i="23"/>
  <c r="AH88" i="23"/>
  <c r="I88" i="23"/>
  <c r="AO88" i="23"/>
  <c r="AI88" i="23"/>
  <c r="G88" i="23"/>
  <c r="AP88" i="23"/>
  <c r="P88" i="23"/>
  <c r="T88" i="23"/>
  <c r="AC88" i="23"/>
  <c r="AF88" i="23"/>
  <c r="O88" i="23"/>
  <c r="AN88" i="23"/>
  <c r="U88" i="23"/>
  <c r="AM88" i="23"/>
  <c r="AK88" i="23"/>
  <c r="X88" i="23"/>
  <c r="Q88" i="23"/>
  <c r="V88" i="23"/>
  <c r="M88" i="23"/>
  <c r="AD88" i="23"/>
  <c r="AB88" i="23"/>
  <c r="L88" i="23"/>
  <c r="T89" i="23"/>
  <c r="T84" i="23"/>
  <c r="AO90" i="23"/>
  <c r="Z90" i="23"/>
  <c r="J86" i="23"/>
  <c r="AL84" i="23"/>
  <c r="AL89" i="23"/>
  <c r="N86" i="23"/>
  <c r="G28" i="23"/>
  <c r="Q90" i="23"/>
  <c r="W84" i="23"/>
  <c r="W89" i="23"/>
  <c r="Z87" i="23"/>
  <c r="Q87" i="23"/>
  <c r="AO87" i="23"/>
  <c r="O86" i="23"/>
  <c r="AR90" i="23"/>
  <c r="F84" i="23"/>
  <c r="F89" i="23"/>
  <c r="S86" i="23"/>
  <c r="AH86" i="23"/>
  <c r="AK87" i="23"/>
  <c r="AK90" i="23"/>
  <c r="Z84" i="23"/>
  <c r="Z89" i="23"/>
  <c r="G87" i="23"/>
  <c r="G90" i="23"/>
  <c r="AP84" i="23"/>
  <c r="AP89" i="23"/>
  <c r="R86" i="23"/>
  <c r="K87" i="23"/>
  <c r="K90" i="23"/>
  <c r="M86" i="23"/>
  <c r="AC86" i="23"/>
  <c r="AB87" i="23"/>
  <c r="AB90" i="23"/>
  <c r="C84" i="23"/>
  <c r="C89" i="23"/>
  <c r="AP86" i="23"/>
  <c r="AE86" i="23"/>
  <c r="AF86" i="23"/>
  <c r="E84" i="23"/>
  <c r="E89" i="23"/>
  <c r="AF84" i="23"/>
  <c r="AF89" i="23"/>
  <c r="I84" i="23"/>
  <c r="I89" i="23"/>
  <c r="S87" i="23"/>
  <c r="S90" i="23"/>
  <c r="Q86" i="23"/>
  <c r="X84" i="23"/>
  <c r="X89" i="23"/>
  <c r="AC87" i="23"/>
  <c r="AC90" i="23"/>
  <c r="V86" i="23"/>
  <c r="AN87" i="23"/>
  <c r="AN90" i="23"/>
  <c r="AI84" i="23"/>
  <c r="AI89" i="23"/>
  <c r="V87" i="23"/>
  <c r="V90" i="23"/>
  <c r="H87" i="23"/>
  <c r="H90" i="23"/>
  <c r="S79" i="23"/>
  <c r="S83" i="23"/>
  <c r="P84" i="23"/>
  <c r="P89" i="23"/>
  <c r="E87" i="23"/>
  <c r="E90" i="23"/>
  <c r="AH79" i="23"/>
  <c r="AH83" i="23"/>
  <c r="Y84" i="23"/>
  <c r="Y89" i="23"/>
  <c r="AG84" i="23"/>
  <c r="AG89" i="23"/>
  <c r="I87" i="23"/>
  <c r="I90" i="23"/>
  <c r="AM84" i="23"/>
  <c r="AM89" i="23"/>
  <c r="X79" i="23"/>
  <c r="X83" i="23"/>
  <c r="X86" i="23"/>
  <c r="M84" i="23"/>
  <c r="M89" i="23"/>
  <c r="AC84" i="23"/>
  <c r="AC89" i="23"/>
  <c r="F87" i="23"/>
  <c r="F90" i="23"/>
  <c r="AJ86" i="23"/>
  <c r="F86" i="23"/>
  <c r="AO84" i="23"/>
  <c r="AO89" i="23"/>
  <c r="X87" i="23"/>
  <c r="X90" i="23"/>
  <c r="Q79" i="23"/>
  <c r="Q83" i="23"/>
  <c r="Q84" i="23"/>
  <c r="Q89" i="23"/>
  <c r="N79" i="23"/>
  <c r="N83" i="23"/>
  <c r="Y87" i="23"/>
  <c r="Y90" i="23"/>
  <c r="J84" i="23"/>
  <c r="J89" i="23"/>
  <c r="J87" i="23"/>
  <c r="J90" i="23"/>
  <c r="AG86" i="23"/>
  <c r="AO79" i="23"/>
  <c r="AO83" i="23"/>
  <c r="AO86" i="23"/>
  <c r="AD84" i="23"/>
  <c r="AD89" i="23"/>
  <c r="AI87" i="23"/>
  <c r="AI90" i="23"/>
  <c r="D84" i="23"/>
  <c r="D89" i="23"/>
  <c r="AD79" i="23"/>
  <c r="AD83" i="23"/>
  <c r="AD86" i="23"/>
  <c r="Z79" i="23"/>
  <c r="Z83" i="23"/>
  <c r="Z86" i="23"/>
  <c r="AQ79" i="23"/>
  <c r="AQ83" i="23"/>
  <c r="AQ86" i="23"/>
  <c r="B84" i="23"/>
  <c r="B89" i="23"/>
  <c r="G27" i="23"/>
  <c r="AN79" i="23"/>
  <c r="AN83" i="23"/>
  <c r="AN86" i="23"/>
  <c r="AF87" i="23"/>
  <c r="AF90" i="23"/>
  <c r="P79" i="23"/>
  <c r="P83" i="23"/>
  <c r="P86" i="23"/>
  <c r="AP87" i="23"/>
  <c r="AP90" i="23"/>
  <c r="AM87" i="23"/>
  <c r="AM90" i="23"/>
  <c r="AL87" i="23"/>
  <c r="AL90" i="23"/>
  <c r="G84" i="23"/>
  <c r="G89" i="23"/>
  <c r="AB84" i="23"/>
  <c r="AB89" i="23"/>
  <c r="O79" i="23"/>
  <c r="O83" i="23"/>
  <c r="AK86" i="23"/>
  <c r="N84" i="23"/>
  <c r="N89" i="23"/>
  <c r="AE84" i="23"/>
  <c r="AE89" i="23"/>
  <c r="L79" i="23"/>
  <c r="L83" i="23"/>
  <c r="L86" i="23"/>
  <c r="O84" i="23"/>
  <c r="O89" i="23"/>
  <c r="AM79" i="23"/>
  <c r="AM83" i="23"/>
  <c r="AM86" i="23"/>
  <c r="J79" i="23"/>
  <c r="J83" i="23"/>
  <c r="AK79" i="23"/>
  <c r="AK83" i="23"/>
  <c r="AH87" i="23"/>
  <c r="AH90" i="23"/>
  <c r="C79" i="23"/>
  <c r="C83" i="23"/>
  <c r="C86" i="23"/>
  <c r="AG87" i="23"/>
  <c r="AG90" i="23"/>
  <c r="K84" i="23"/>
  <c r="K89" i="23"/>
  <c r="AA79" i="23"/>
  <c r="AA83" i="23"/>
  <c r="AA86" i="23"/>
  <c r="H84" i="23"/>
  <c r="H89" i="23"/>
  <c r="W79" i="23"/>
  <c r="W83" i="23"/>
  <c r="W86" i="23"/>
  <c r="U84" i="23"/>
  <c r="U89" i="23"/>
  <c r="AQ87" i="23"/>
  <c r="AQ90" i="23"/>
  <c r="V84" i="23"/>
  <c r="V89" i="23"/>
  <c r="G79" i="23"/>
  <c r="G83" i="23"/>
  <c r="G86" i="23"/>
  <c r="R84" i="23"/>
  <c r="R89" i="23"/>
  <c r="B87" i="23"/>
  <c r="B90" i="23"/>
  <c r="AA87" i="23"/>
  <c r="AA90" i="23"/>
  <c r="V79" i="23"/>
  <c r="V83" i="23"/>
  <c r="AI86" i="23"/>
  <c r="AH84" i="23"/>
  <c r="AH89" i="23"/>
  <c r="AR79" i="23"/>
  <c r="AR83" i="23"/>
  <c r="AR86" i="23"/>
  <c r="AD87" i="23"/>
  <c r="AD90" i="23"/>
  <c r="I79" i="23"/>
  <c r="I83" i="23"/>
  <c r="I86" i="23"/>
  <c r="S84" i="23"/>
  <c r="S89" i="23"/>
  <c r="E79" i="23"/>
  <c r="E83" i="23"/>
  <c r="E86" i="23"/>
  <c r="H79" i="23"/>
  <c r="H83" i="23"/>
  <c r="H86" i="23"/>
  <c r="AJ84" i="23"/>
  <c r="AJ89" i="23"/>
  <c r="K79" i="23"/>
  <c r="K83" i="23"/>
  <c r="K86" i="23"/>
  <c r="AP79" i="23"/>
  <c r="AP83" i="23"/>
  <c r="R79" i="23"/>
  <c r="R83" i="23"/>
  <c r="AF79" i="23"/>
  <c r="AF83" i="23"/>
  <c r="U79" i="23"/>
  <c r="U83" i="23"/>
  <c r="U86" i="23"/>
  <c r="AG79" i="23"/>
  <c r="AG83" i="23"/>
  <c r="Y79" i="23"/>
  <c r="Y83" i="23"/>
  <c r="Y86" i="23"/>
  <c r="W87" i="23"/>
  <c r="W90" i="23"/>
  <c r="U87" i="23"/>
  <c r="U90" i="23"/>
  <c r="AI79" i="23"/>
  <c r="AI83" i="23"/>
  <c r="F79" i="23"/>
  <c r="F83" i="23"/>
  <c r="AE79" i="23"/>
  <c r="AE83" i="23"/>
  <c r="AK84" i="23"/>
  <c r="AK89" i="23"/>
  <c r="T87" i="23"/>
  <c r="T90" i="23"/>
  <c r="T86" i="23"/>
  <c r="R87" i="23"/>
  <c r="R90" i="23"/>
  <c r="P87" i="23"/>
  <c r="P90" i="23"/>
  <c r="AE87" i="23"/>
  <c r="AE90" i="23"/>
  <c r="AR87" i="23"/>
  <c r="G29" i="23"/>
  <c r="G30" i="23"/>
  <c r="N87" i="23"/>
  <c r="N90" i="23"/>
  <c r="AL79" i="23"/>
  <c r="AL83" i="23"/>
  <c r="AL86" i="23"/>
  <c r="M79" i="23"/>
  <c r="M83" i="23"/>
  <c r="L87" i="23"/>
  <c r="L90" i="23"/>
  <c r="T79" i="23"/>
  <c r="T83" i="23"/>
  <c r="AR84" i="23"/>
  <c r="AR89" i="23"/>
  <c r="C87" i="23"/>
  <c r="C90" i="23"/>
  <c r="AN84" i="23"/>
  <c r="AN89" i="23"/>
  <c r="AQ84" i="23"/>
  <c r="AQ89" i="23"/>
  <c r="AJ87" i="23"/>
  <c r="AJ90" i="23"/>
  <c r="D79" i="23"/>
  <c r="D83" i="23"/>
  <c r="D86" i="23"/>
  <c r="M87" i="23"/>
  <c r="M90" i="23"/>
  <c r="AC79" i="23"/>
  <c r="AC83" i="23"/>
  <c r="AA84" i="23"/>
  <c r="AA89" i="23"/>
  <c r="AJ79" i="23"/>
  <c r="AJ83" i="23"/>
  <c r="L84" i="23"/>
  <c r="L89" i="23"/>
  <c r="AB79" i="23"/>
  <c r="AB83" i="23"/>
  <c r="AB86" i="23"/>
  <c r="O87" i="23"/>
  <c r="O90" i="23"/>
  <c r="B79" i="23"/>
  <c r="B83" i="23"/>
  <c r="B86" i="23"/>
  <c r="D87" i="23"/>
  <c r="D90" i="23"/>
</calcChain>
</file>

<file path=xl/sharedStrings.xml><?xml version="1.0" encoding="utf-8"?>
<sst xmlns="http://schemas.openxmlformats.org/spreadsheetml/2006/main" count="913" uniqueCount="494">
  <si>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</si>
  <si>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</si>
  <si>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</si>
  <si>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</si>
  <si>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</si>
  <si>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</si>
  <si>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</si>
  <si>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</si>
  <si>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</si>
  <si>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</si>
  <si>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</si>
  <si>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</si>
  <si>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</si>
  <si>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</si>
  <si>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</si>
  <si>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</si>
  <si>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</si>
  <si>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</si>
  <si>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</si>
  <si>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</si>
  <si>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</si>
  <si>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</si>
  <si>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</si>
  <si>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</si>
  <si>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</si>
  <si>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</si>
  <si>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</si>
  <si>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</si>
  <si>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</si>
  <si>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</si>
  <si>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</si>
  <si>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</si>
  <si>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</si>
  <si>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</si>
  <si>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</si>
  <si>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</si>
  <si>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</si>
  <si>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</si>
  <si>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</si>
  <si>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</si>
  <si>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</si>
  <si>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</si>
  <si>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</si>
  <si>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</si>
  <si>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</si>
  <si>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</si>
  <si>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</si>
  <si>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</si>
  <si>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</si>
  <si>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</si>
  <si>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</si>
  <si>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</si>
  <si>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</si>
  <si>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</si>
  <si>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</si>
  <si>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</si>
  <si>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</si>
  <si>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</si>
  <si>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</si>
  <si>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</si>
  <si>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</si>
  <si>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</si>
  <si>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</si>
  <si>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</si>
  <si>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</si>
  <si>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</si>
  <si>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</si>
  <si>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</si>
  <si>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</si>
  <si>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</si>
  <si>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</si>
  <si>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</si>
  <si>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</si>
  <si>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</si>
  <si>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</si>
  <si>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</si>
  <si>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</si>
  <si>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</si>
  <si>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</si>
  <si>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</si>
  <si>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</si>
  <si>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</si>
  <si>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</si>
  <si>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</si>
  <si>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</si>
  <si>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</si>
  <si>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</si>
  <si>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</si>
  <si>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</si>
  <si>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</si>
  <si>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</si>
  <si>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</si>
  <si>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</si>
  <si>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</si>
  <si>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</si>
  <si>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</si>
  <si>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</si>
  <si>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</si>
  <si>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</si>
  <si>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</si>
  <si>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</si>
  <si>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</si>
  <si>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</si>
  <si>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</si>
  <si>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</si>
  <si>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</si>
  <si>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</si>
  <si>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</si>
  <si>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</si>
  <si>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</si>
  <si>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</si>
  <si>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</si>
  <si>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</si>
  <si>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</si>
  <si>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</si>
  <si>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</si>
  <si>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</si>
  <si>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</si>
  <si>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</si>
  <si>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</si>
  <si>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</si>
  <si>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</si>
  <si>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</si>
  <si>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</si>
  <si>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</si>
  <si>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</si>
  <si>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</si>
  <si>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</si>
  <si>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</si>
  <si>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</si>
  <si>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</si>
  <si>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</si>
  <si>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</si>
  <si>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</si>
  <si>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</si>
  <si>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</si>
  <si>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</si>
  <si>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</si>
  <si>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</si>
  <si>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</si>
  <si>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</si>
  <si>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</si>
  <si>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</si>
  <si>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</si>
  <si>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</si>
  <si>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</si>
  <si>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</si>
  <si>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</si>
  <si>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</si>
  <si>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</si>
  <si>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</si>
  <si>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</si>
  <si>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</si>
  <si>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</si>
  <si>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</si>
  <si>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</si>
  <si>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</si>
  <si>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</si>
  <si>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</si>
  <si>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</si>
  <si>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</si>
  <si>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</si>
  <si>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</si>
  <si>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</si>
  <si>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</si>
  <si>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</si>
  <si>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</si>
  <si>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</si>
  <si>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</si>
  <si>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</si>
  <si>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</si>
  <si>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</si>
  <si>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</si>
  <si>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</si>
  <si>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</si>
  <si>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</si>
  <si>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</si>
  <si>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</si>
  <si>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</si>
  <si>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</si>
  <si>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</si>
  <si>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</si>
  <si>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</si>
  <si>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</si>
  <si>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</si>
  <si>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</si>
  <si>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</si>
  <si>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</si>
  <si>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</si>
  <si>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</si>
  <si>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</si>
  <si>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</si>
  <si>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</si>
  <si>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</si>
  <si>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</si>
  <si>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</si>
  <si>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</si>
  <si>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</si>
  <si>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</si>
  <si>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</si>
  <si>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</si>
  <si>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</si>
  <si>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</si>
  <si>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</si>
  <si>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</si>
  <si>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</si>
  <si>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</si>
  <si>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</si>
  <si>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</si>
  <si>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</si>
  <si>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</si>
  <si>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</si>
  <si>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</si>
  <si>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</si>
  <si>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</si>
  <si>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</si>
  <si>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</si>
  <si>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</si>
  <si>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</si>
  <si>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</si>
  <si>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</si>
  <si>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</si>
  <si>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</si>
  <si>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</si>
  <si>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</si>
  <si>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</si>
  <si>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</si>
  <si>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</si>
  <si>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</si>
  <si>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</si>
  <si>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</si>
  <si>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</si>
  <si>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</si>
  <si>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</si>
  <si>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</si>
  <si>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</si>
  <si>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</si>
  <si>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</si>
  <si>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</si>
  <si>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</si>
  <si>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</si>
  <si>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</si>
  <si>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</si>
  <si>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</si>
  <si>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</si>
  <si>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</si>
  <si>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</si>
  <si>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</si>
  <si>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</si>
  <si>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</si>
  <si>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</si>
  <si>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</si>
  <si>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</si>
  <si>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</si>
  <si>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</si>
  <si>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</si>
  <si>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</si>
  <si>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</si>
  <si>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</si>
  <si>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</si>
  <si>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</si>
  <si>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</si>
  <si>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</si>
  <si>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</si>
  <si>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</si>
  <si>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</si>
  <si>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</si>
  <si>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</si>
  <si>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</si>
  <si>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</si>
  <si>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</si>
  <si>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</si>
  <si>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</si>
  <si>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</si>
  <si>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</si>
  <si>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</si>
  <si>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</si>
  <si>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</si>
  <si>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</si>
  <si>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</si>
  <si>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</si>
  <si>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</si>
  <si>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</si>
  <si>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</si>
  <si>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</si>
  <si>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</si>
  <si>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</si>
  <si>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</si>
  <si>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</si>
  <si>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</si>
  <si>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</si>
  <si>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</si>
  <si>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</si>
  <si>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</si>
  <si>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</si>
  <si>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</si>
  <si>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</si>
  <si>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</si>
  <si>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</si>
  <si>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</si>
  <si>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</si>
  <si>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</si>
  <si>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</si>
  <si>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</si>
  <si>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</si>
  <si>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</si>
  <si>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</si>
  <si>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</si>
  <si>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</si>
  <si>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</si>
  <si>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</si>
  <si>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</si>
  <si>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</si>
  <si>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</si>
  <si>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</si>
  <si>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</si>
  <si>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</si>
  <si>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</si>
  <si>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</si>
  <si>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</si>
  <si>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</si>
  <si>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</si>
  <si>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</si>
  <si>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</si>
  <si>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</si>
  <si>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</si>
  <si>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</si>
  <si>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</si>
  <si>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</si>
  <si>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</si>
  <si>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</si>
  <si>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</si>
  <si>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</si>
  <si>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</si>
  <si>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</si>
  <si>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</si>
  <si>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</si>
  <si>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</si>
  <si>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</si>
  <si>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</si>
  <si>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</si>
  <si>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</si>
  <si>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</si>
  <si>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</si>
  <si>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</si>
  <si>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</si>
  <si>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</si>
  <si>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</si>
  <si>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</si>
  <si>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</si>
  <si>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</si>
  <si>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</si>
  <si>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</si>
  <si>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</si>
  <si>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</si>
  <si>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</si>
  <si>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</si>
  <si>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</si>
  <si>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</si>
  <si>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</si>
  <si>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</si>
  <si>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</si>
  <si>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</si>
  <si>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</si>
  <si>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</si>
  <si>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</si>
  <si>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</si>
  <si>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</si>
  <si>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</si>
  <si>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</si>
  <si>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</si>
  <si>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</si>
  <si>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</si>
  <si>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</si>
  <si>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</si>
  <si>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</si>
  <si>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</si>
  <si>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</si>
  <si>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</si>
  <si>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</si>
  <si>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</si>
  <si>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</si>
  <si>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</si>
  <si>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</si>
  <si>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</si>
  <si>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</si>
  <si>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</si>
  <si>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</si>
  <si>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</si>
  <si>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</si>
  <si>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</si>
  <si>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</si>
  <si>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</si>
  <si>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</si>
  <si>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</si>
  <si>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</si>
  <si>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</si>
  <si>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</si>
  <si>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</si>
  <si>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</si>
  <si>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</si>
  <si>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</si>
  <si>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</si>
  <si>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</si>
  <si>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</si>
  <si>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Цели (указать укрупненные цели в соответствии с приложением __)</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</si>
  <si>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</si>
  <si>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</si>
  <si>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</si>
  <si>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</si>
  <si>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</si>
  <si>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</si>
  <si>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</si>
  <si>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</si>
  <si>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</si>
  <si>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</si>
  <si>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</si>
  <si>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</si>
  <si>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</si>
  <si>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</si>
  <si>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</si>
  <si>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</si>
  <si>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</si>
  <si>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</si>
  <si>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</si>
  <si>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</si>
  <si>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</si>
  <si>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</si>
  <si>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</si>
  <si>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Не требуется</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</si>
  <si>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</si>
  <si>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</si>
  <si>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Выполнение (план)</t>
  </si>
  <si>
    <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</si>
  <si>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</si>
  <si>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</si>
  <si>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</si>
  <si>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</si>
  <si>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</si>
  <si>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</si>
  <si>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</si>
  <si>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</si>
  <si>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 xml:space="preserve">Монтаж основного оборудования </t>
  </si>
  <si>
    <t xml:space="preserve">Пусконаладочные работы </t>
  </si>
  <si>
    <t>Завершение строительства</t>
  </si>
  <si>
    <t xml:space="preserve">Оформление (подписание) актов об осуществлении технологического присоединения к электрическим сетям </t>
  </si>
  <si>
    <t xml:space="preserve">Получение разрешения на ввод объекта в эксплуатацию  </t>
  </si>
  <si>
    <t xml:space="preserve">Ввод в эксплуатацию объекта сетевого строительства </t>
  </si>
  <si>
    <t>Новое строительство</t>
  </si>
  <si>
    <t>Проектирование</t>
  </si>
  <si>
    <t>Укрупненный сметный расчет</t>
  </si>
  <si>
    <t>ID объекта:</t>
  </si>
  <si>
    <t xml:space="preserve">Год раскрытия информации: </t>
  </si>
  <si>
    <t>Прочее новое строительство объектов электросетевого хозяйства</t>
  </si>
  <si>
    <t>Сетевая организация</t>
  </si>
  <si>
    <t>отсутствуют</t>
  </si>
  <si>
    <t xml:space="preserve"> по состоянию на 01.01.2015</t>
  </si>
  <si>
    <t>платы за технологическое присоединение</t>
  </si>
  <si>
    <t>Целью реализации инвестиционного проекта является снижение дебиторской задолженности гарантирующего поставщика ОАО "Янтарьэнергосбыт" путем изменения существующей схемы электроснабжения потребителя-неплательщика, не позволяющей на данный момент вводить ограничения электроснабжения без ущерба для других потребителей (не имеющих долги за электроэнергию).</t>
  </si>
  <si>
    <t>Черняховский городской округ</t>
  </si>
  <si>
    <t>Отсутствует</t>
  </si>
  <si>
    <t>Нет необходимости</t>
  </si>
  <si>
    <t>Объект местного значения</t>
  </si>
  <si>
    <t>В стадии проработки</t>
  </si>
  <si>
    <t xml:space="preserve">Объект не предусмотрен в рамках Схемы и программы перспективного развития электроэнергетики Калининградской области на 2017-2021 гг. </t>
  </si>
  <si>
    <t>Объект не относится к объектам ЕНЭС</t>
  </si>
  <si>
    <t>Строительство ЛЭП 0,36 км</t>
  </si>
  <si>
    <t>Сетевой объект</t>
  </si>
  <si>
    <t>Создание схемы электроснабжения потребителей-неплательщиков с возможностью введения ограничения электроснабжения без последствий для других потребителей, регулярно оплачивающих электроэнергию.</t>
  </si>
  <si>
    <t xml:space="preserve">Снижение задолженности за услуги по электроснабжению со стороны ООО "Евроимпорт" </t>
  </si>
  <si>
    <t>Строительство ВЛИ 0,4 кВ СИП-4 4х70 - 0,12 км
Строительство КЛ 0,4 кВ АВБбШв 4х50 - 0,24 км</t>
  </si>
  <si>
    <t>Этапность при реализации отсутствует.</t>
  </si>
  <si>
    <t>Ведутся конкурсные процедуры по выбору подрядной организации на выполнение ПИР.</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</si>
  <si>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</si>
  <si>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На данный момент ведутся конкурсные процедуры по выбору подрядных организаций на выполнение ПИР. Плановый срок завершения конкурсных процедур - июль 2016 года.</t>
  </si>
  <si>
    <t>Ведутся конкурсные процедуры по выбору подрядчика</t>
  </si>
  <si>
    <t>Текущая стадия работ по титулу "П"</t>
  </si>
  <si>
    <t>Отсутствует необходимость изменения категории</t>
  </si>
  <si>
    <t>Основным рычагом воздействия на потребителей-неплательщиков является введение ограничения режима потребления электрической энергии. Однако текущая схема электроснабжения некоторых потребителей не позволяет Янтарьэнерго выполнить вводимые гарантирующим поставщиком ограничения электроснабжения без ущерба для других потребителей, не имеющих долги за электроэнергию. В рамках Программы в течение 2016 – 2017 годов планируется изменить схемы электроснабжения 3 юридических лиц, регулярно не оплачивающих электроэнергию.</t>
  </si>
  <si>
    <t>20.10.2017</t>
  </si>
  <si>
    <t xml:space="preserve">В рамках проекта нет ПС </t>
  </si>
  <si>
    <t>КЛ</t>
  </si>
  <si>
    <t>в земле</t>
  </si>
  <si>
    <t>ВЛИ</t>
  </si>
  <si>
    <t>ж/б</t>
  </si>
  <si>
    <t>Объект нового строительства</t>
  </si>
  <si>
    <t>G_16-0188</t>
  </si>
  <si>
    <t>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t>
  </si>
  <si>
    <t>ВКЛИ 0,4 кВ от ТП-120</t>
  </si>
  <si>
    <t>0 млн. руб. с НДС</t>
  </si>
  <si>
    <t>0 млн. руб. без НДС</t>
  </si>
  <si>
    <t>Удельная стоимость строительства ЛЭП 0,4 кВ - 3,99 млн. руб. с НДС / км в ценах года окончания работ.</t>
  </si>
  <si>
    <t>Калининградская область, Черняховский городской округ</t>
  </si>
  <si>
    <t>- (-) МВА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</si>
</sst>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1" formatCode="0.0"/>
    <numFmt numFmtId="173" formatCode="#,##0.00_ ;\-#,##0.00\ "/>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sz val="12"/>
      <color indexed="8"/>
      <name val="Times New Roman"/>
      <family val="1"/>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0"/>
      <color indexed="8"/>
      <name val="Times New Roman"/>
      <family val="1"/>
      <charset val="204"/>
    </font>
    <font>
      <b/>
      <sz val="12"/>
      <color indexed="8"/>
      <name val="Times New Roman"/>
      <family val="1"/>
      <charset val="204"/>
    </font>
    <font>
      <sz val="10"/>
      <color indexed="8"/>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b/>
      <sz val="14"/>
      <color rgb="FF7030A0"/>
      <name val="Times New Roman"/>
      <family val="1"/>
      <charset val="204"/>
    </font>
    <font>
      <sz val="10"/>
      <name val="Arial Cyr"/>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43" fontId="1" fillId="0" borderId="0" applyFont="0" applyFill="0" applyBorder="0" applyAlignment="0" applyProtection="0"/>
    <xf numFmtId="0" fontId="73"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3" xfId="2" applyFont="1" applyFill="1" applyBorder="1" applyAlignment="1">
      <alignment horizontal="justify"/>
    </xf>
    <xf numFmtId="0" fontId="41" fillId="0" borderId="33" xfId="2" applyFont="1" applyFill="1" applyBorder="1" applyAlignment="1">
      <alignment vertical="top" wrapText="1"/>
    </xf>
    <xf numFmtId="0" fontId="41" fillId="0" borderId="35" xfId="2" applyFont="1" applyFill="1" applyBorder="1" applyAlignment="1">
      <alignment vertical="top" wrapText="1"/>
    </xf>
    <xf numFmtId="0" fontId="41" fillId="0" borderId="34" xfId="2" applyFont="1" applyFill="1" applyBorder="1" applyAlignment="1">
      <alignment vertical="top" wrapText="1"/>
    </xf>
    <xf numFmtId="0" fontId="40" fillId="0" borderId="33" xfId="2" applyFont="1" applyFill="1" applyBorder="1" applyAlignment="1">
      <alignment horizontal="justify" vertical="top" wrapText="1"/>
    </xf>
    <xf numFmtId="0" fontId="40" fillId="0" borderId="34" xfId="2" applyFont="1" applyFill="1" applyBorder="1" applyAlignment="1">
      <alignment vertical="top" wrapText="1"/>
    </xf>
    <xf numFmtId="0" fontId="40" fillId="0" borderId="37" xfId="2" applyFont="1" applyFill="1" applyBorder="1" applyAlignment="1">
      <alignment vertical="top" wrapText="1"/>
    </xf>
    <xf numFmtId="0" fontId="40" fillId="0" borderId="35" xfId="2" applyFont="1" applyFill="1" applyBorder="1" applyAlignment="1">
      <alignment vertical="top" wrapText="1"/>
    </xf>
    <xf numFmtId="0" fontId="41" fillId="0" borderId="35"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41" fillId="0" borderId="34" xfId="2" applyFont="1" applyFill="1" applyBorder="1" applyAlignment="1">
      <alignment horizontal="left" vertical="center" wrapText="1"/>
    </xf>
    <xf numFmtId="0" fontId="41" fillId="0" borderId="34" xfId="2" applyFont="1" applyFill="1" applyBorder="1" applyAlignment="1">
      <alignment horizontal="center" vertical="center" wrapText="1"/>
    </xf>
    <xf numFmtId="0" fontId="40" fillId="0" borderId="35"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57" fillId="0" borderId="0" xfId="67" applyFont="1" applyFill="1" applyAlignment="1">
      <alignment vertical="center"/>
    </xf>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57" fillId="0" borderId="1" xfId="67" applyNumberFormat="1" applyFont="1" applyFill="1" applyBorder="1" applyAlignment="1">
      <alignment horizontal="center" vertical="center"/>
    </xf>
    <xf numFmtId="3" fontId="57" fillId="0" borderId="1" xfId="67" applyNumberFormat="1" applyFont="1" applyFill="1" applyBorder="1" applyAlignment="1">
      <alignment horizontal="center" vertical="center"/>
    </xf>
    <xf numFmtId="0" fontId="57" fillId="0" borderId="1" xfId="67" applyFont="1" applyFill="1" applyBorder="1" applyAlignment="1">
      <alignment horizontal="center" vertical="center"/>
    </xf>
    <xf numFmtId="0" fontId="7" fillId="0" borderId="44" xfId="67" applyFont="1" applyFill="1" applyBorder="1" applyAlignment="1">
      <alignment vertical="center"/>
    </xf>
    <xf numFmtId="3" fontId="36" fillId="0" borderId="45"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1" xfId="67" applyFont="1" applyFill="1" applyBorder="1" applyAlignment="1">
      <alignment vertical="center"/>
    </xf>
    <xf numFmtId="3" fontId="36" fillId="0" borderId="38" xfId="67" applyNumberFormat="1" applyFont="1" applyFill="1" applyBorder="1" applyAlignment="1">
      <alignment vertical="center"/>
    </xf>
    <xf numFmtId="0" fontId="61" fillId="0" borderId="0" xfId="62" applyFont="1" applyFill="1" applyBorder="1"/>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62" fillId="0" borderId="0" xfId="67" applyFont="1" applyFill="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63" fillId="0" borderId="0" xfId="62" applyFont="1" applyFill="1" applyBorder="1"/>
    <xf numFmtId="0" fontId="7" fillId="0" borderId="0" xfId="67" applyFont="1" applyFill="1" applyBorder="1" applyAlignment="1">
      <alignment vertical="center"/>
    </xf>
    <xf numFmtId="3" fontId="62" fillId="0" borderId="0" xfId="67" applyNumberFormat="1" applyFont="1" applyFill="1" applyBorder="1" applyAlignment="1">
      <alignment horizontal="center"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4" fillId="0" borderId="5" xfId="67" applyNumberFormat="1" applyFont="1" applyFill="1" applyBorder="1" applyAlignment="1">
      <alignment vertical="center"/>
    </xf>
    <xf numFmtId="3" fontId="64" fillId="0" borderId="0" xfId="67" applyNumberFormat="1" applyFont="1" applyFill="1" applyBorder="1" applyAlignment="1">
      <alignment vertical="center"/>
    </xf>
    <xf numFmtId="0" fontId="38" fillId="0" borderId="25" xfId="67" applyFont="1" applyFill="1" applyBorder="1" applyAlignment="1">
      <alignment horizontal="left" vertical="center"/>
    </xf>
    <xf numFmtId="166" fontId="65"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7" fontId="36" fillId="0" borderId="1" xfId="67" applyNumberFormat="1" applyFont="1" applyFill="1" applyBorder="1" applyAlignment="1">
      <alignment horizontal="center" vertical="center"/>
    </xf>
    <xf numFmtId="168" fontId="38" fillId="0" borderId="1" xfId="67" applyNumberFormat="1" applyFont="1" applyFill="1" applyBorder="1" applyAlignment="1">
      <alignment vertical="center"/>
    </xf>
    <xf numFmtId="169" fontId="38" fillId="0" borderId="1" xfId="67" applyNumberFormat="1" applyFont="1" applyFill="1" applyBorder="1" applyAlignment="1">
      <alignment vertical="center"/>
    </xf>
    <xf numFmtId="0" fontId="38" fillId="0" borderId="25" xfId="67" applyFont="1" applyFill="1" applyBorder="1" applyAlignment="1">
      <alignment vertical="center"/>
    </xf>
    <xf numFmtId="169" fontId="38" fillId="0" borderId="24" xfId="67" applyNumberFormat="1" applyFont="1" applyFill="1" applyBorder="1" applyAlignment="1">
      <alignment vertical="center"/>
    </xf>
    <xf numFmtId="1" fontId="7" fillId="0" borderId="0" xfId="67" applyNumberFormat="1" applyFont="1" applyFill="1" applyAlignment="1">
      <alignment vertical="center"/>
    </xf>
    <xf numFmtId="170"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59" fillId="0" borderId="54" xfId="62" applyFont="1" applyFill="1" applyBorder="1" applyAlignment="1" applyProtection="1">
      <alignment horizontal="center" vertical="center" wrapText="1"/>
    </xf>
    <xf numFmtId="0" fontId="59" fillId="0" borderId="55" xfId="62" applyFont="1" applyFill="1" applyBorder="1" applyAlignment="1" applyProtection="1">
      <alignment horizontal="center" vertical="center" wrapText="1"/>
    </xf>
    <xf numFmtId="0" fontId="59" fillId="0" borderId="55" xfId="62" applyNumberFormat="1" applyFont="1" applyFill="1" applyBorder="1" applyAlignment="1" applyProtection="1">
      <alignment horizontal="center" vertical="center" wrapText="1"/>
    </xf>
    <xf numFmtId="0" fontId="59" fillId="0" borderId="56" xfId="62" applyNumberFormat="1" applyFont="1" applyFill="1" applyBorder="1" applyAlignment="1" applyProtection="1">
      <alignment horizontal="center" vertical="center" wrapText="1"/>
    </xf>
    <xf numFmtId="0" fontId="57" fillId="0" borderId="29" xfId="0" applyFont="1" applyBorder="1" applyAlignment="1">
      <alignment horizontal="left" vertical="top"/>
    </xf>
    <xf numFmtId="49" fontId="66" fillId="0" borderId="28" xfId="62" applyNumberFormat="1" applyFont="1" applyFill="1" applyBorder="1" applyAlignment="1">
      <alignment horizontal="left" vertical="center" wrapText="1"/>
    </xf>
    <xf numFmtId="49" fontId="68" fillId="0" borderId="28" xfId="62" applyNumberFormat="1" applyFont="1" applyFill="1" applyBorder="1" applyProtection="1"/>
    <xf numFmtId="0" fontId="68" fillId="0" borderId="57" xfId="62" applyNumberFormat="1" applyFont="1" applyFill="1" applyBorder="1" applyAlignment="1" applyProtection="1">
      <alignment horizontal="left" wrapText="1"/>
    </xf>
    <xf numFmtId="0" fontId="57" fillId="0" borderId="30" xfId="0" applyFont="1" applyBorder="1" applyAlignment="1">
      <alignment horizontal="left" vertical="top"/>
    </xf>
    <xf numFmtId="49" fontId="68" fillId="0" borderId="2" xfId="62" applyNumberFormat="1" applyFont="1" applyFill="1" applyBorder="1" applyAlignment="1">
      <alignment horizontal="left" vertical="center" wrapText="1"/>
    </xf>
    <xf numFmtId="49" fontId="68" fillId="0" borderId="2" xfId="62" applyNumberFormat="1" applyFont="1" applyFill="1" applyBorder="1" applyProtection="1"/>
    <xf numFmtId="0" fontId="68" fillId="0" borderId="58" xfId="62" applyNumberFormat="1" applyFont="1" applyFill="1" applyBorder="1" applyAlignment="1" applyProtection="1">
      <alignment horizontal="left" wrapText="1"/>
    </xf>
    <xf numFmtId="0" fontId="57" fillId="0" borderId="27" xfId="0" applyFont="1" applyBorder="1" applyAlignment="1">
      <alignment horizontal="left" vertical="top"/>
    </xf>
    <xf numFmtId="49" fontId="68" fillId="0" borderId="1" xfId="62" applyNumberFormat="1" applyFont="1" applyFill="1" applyBorder="1" applyAlignment="1">
      <alignment horizontal="left" vertical="center" wrapText="1"/>
    </xf>
    <xf numFmtId="171" fontId="68" fillId="0" borderId="1" xfId="62" applyNumberFormat="1" applyFont="1" applyFill="1" applyBorder="1" applyAlignment="1" applyProtection="1">
      <alignment horizontal="center" vertical="center"/>
      <protection locked="0"/>
    </xf>
    <xf numFmtId="0" fontId="68" fillId="0" borderId="59" xfId="62" applyNumberFormat="1" applyFont="1" applyFill="1" applyBorder="1" applyAlignment="1" applyProtection="1">
      <alignment horizontal="left" vertical="center" wrapText="1"/>
      <protection locked="0"/>
    </xf>
    <xf numFmtId="49" fontId="66" fillId="0" borderId="1" xfId="62" applyNumberFormat="1" applyFont="1" applyFill="1" applyBorder="1" applyAlignment="1">
      <alignment horizontal="left" vertical="center" wrapText="1"/>
    </xf>
    <xf numFmtId="49" fontId="68" fillId="0" borderId="1" xfId="62" applyNumberFormat="1" applyFont="1" applyFill="1" applyBorder="1" applyProtection="1"/>
    <xf numFmtId="0" fontId="68" fillId="0" borderId="59" xfId="62" applyNumberFormat="1" applyFont="1" applyFill="1" applyBorder="1" applyAlignment="1" applyProtection="1">
      <alignment horizontal="left" wrapText="1"/>
    </xf>
    <xf numFmtId="0" fontId="57" fillId="0" borderId="25" xfId="0" applyFont="1" applyBorder="1" applyAlignment="1">
      <alignment horizontal="left" vertical="top"/>
    </xf>
    <xf numFmtId="49" fontId="68" fillId="0" borderId="24" xfId="62" applyNumberFormat="1" applyFont="1" applyFill="1" applyBorder="1" applyAlignment="1">
      <alignment horizontal="left" vertical="center" wrapText="1"/>
    </xf>
    <xf numFmtId="171" fontId="68" fillId="0" borderId="24" xfId="62" applyNumberFormat="1" applyFont="1" applyFill="1" applyBorder="1" applyAlignment="1" applyProtection="1">
      <alignment horizontal="center" vertical="center"/>
      <protection locked="0"/>
    </xf>
    <xf numFmtId="0" fontId="68" fillId="0" borderId="60" xfId="62" applyNumberFormat="1" applyFont="1" applyFill="1" applyBorder="1" applyAlignment="1" applyProtection="1">
      <alignment horizontal="left" vertical="center" wrapText="1"/>
      <protection locked="0"/>
    </xf>
    <xf numFmtId="0" fontId="42" fillId="0" borderId="0" xfId="2" applyFont="1" applyFill="1" applyAlignment="1">
      <alignment vertical="top" wrapText="1"/>
    </xf>
    <xf numFmtId="0" fontId="42" fillId="0" borderId="0" xfId="2" applyFont="1"/>
    <xf numFmtId="0" fontId="58" fillId="0" borderId="0" xfId="0" applyFont="1" applyFill="1"/>
    <xf numFmtId="0" fontId="61" fillId="0" borderId="0" xfId="0" applyFont="1" applyFill="1" applyBorder="1"/>
    <xf numFmtId="0" fontId="63" fillId="0" borderId="0" xfId="0" applyFont="1" applyFill="1" applyBorder="1"/>
    <xf numFmtId="3" fontId="36" fillId="0" borderId="1" xfId="67" applyNumberFormat="1" applyFont="1" applyFill="1" applyBorder="1" applyAlignment="1">
      <alignment vertical="center"/>
    </xf>
    <xf numFmtId="3" fontId="36" fillId="0" borderId="39" xfId="67" applyNumberFormat="1" applyFont="1" applyFill="1" applyBorder="1" applyAlignment="1">
      <alignment vertical="center"/>
    </xf>
    <xf numFmtId="14" fontId="68" fillId="0" borderId="2" xfId="62" applyNumberFormat="1" applyFont="1" applyFill="1" applyBorder="1" applyAlignment="1" applyProtection="1">
      <alignment horizontal="center" vertical="center" wrapText="1"/>
      <protection locked="0"/>
    </xf>
    <xf numFmtId="14" fontId="68" fillId="0" borderId="24" xfId="62" applyNumberFormat="1" applyFont="1" applyFill="1" applyBorder="1" applyAlignment="1" applyProtection="1">
      <alignment horizontal="center" vertical="center" wrapText="1"/>
      <protection locked="0"/>
    </xf>
    <xf numFmtId="0" fontId="3" fillId="0" borderId="0" xfId="1" applyAlignment="1">
      <alignment horizontal="center" vertical="center"/>
    </xf>
    <xf numFmtId="0" fontId="69" fillId="0" borderId="0" xfId="0" applyFont="1" applyFill="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0" fontId="40" fillId="0" borderId="34" xfId="2" applyFont="1" applyFill="1" applyBorder="1" applyAlignment="1">
      <alignment horizontal="center"/>
    </xf>
    <xf numFmtId="0" fontId="40" fillId="0" borderId="34" xfId="2" applyFont="1" applyFill="1" applyBorder="1" applyAlignment="1">
      <alignment horizontal="center" vertical="center"/>
    </xf>
    <xf numFmtId="0" fontId="40" fillId="0" borderId="33" xfId="2" applyFont="1" applyFill="1" applyBorder="1" applyAlignment="1">
      <alignment horizontal="center" vertical="center"/>
    </xf>
    <xf numFmtId="0" fontId="40" fillId="0" borderId="36" xfId="2" applyFont="1" applyFill="1" applyBorder="1" applyAlignment="1">
      <alignment horizontal="center" vertical="center" wrapText="1"/>
    </xf>
    <xf numFmtId="0" fontId="40" fillId="0" borderId="37" xfId="2" applyFont="1" applyFill="1" applyBorder="1" applyAlignment="1">
      <alignment horizontal="center" vertical="center" wrapText="1"/>
    </xf>
    <xf numFmtId="0" fontId="40" fillId="0" borderId="35" xfId="2"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0" fillId="0" borderId="0" xfId="0" applyAlignment="1">
      <alignment horizontal="center" vertical="center"/>
    </xf>
    <xf numFmtId="0" fontId="40" fillId="0" borderId="33" xfId="2" applyFont="1" applyFill="1" applyBorder="1" applyAlignment="1">
      <alignment horizontal="center" vertical="center" wrapText="1"/>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67" fillId="0" borderId="10" xfId="62" applyNumberFormat="1" applyFont="1" applyFill="1" applyBorder="1" applyAlignment="1" applyProtection="1">
      <alignment horizontal="center" vertical="center" wrapText="1"/>
    </xf>
    <xf numFmtId="49" fontId="68" fillId="0" borderId="28" xfId="62" applyNumberFormat="1" applyFont="1" applyFill="1" applyBorder="1" applyAlignment="1" applyProtection="1">
      <alignment horizontal="center" vertical="center"/>
    </xf>
    <xf numFmtId="49" fontId="68" fillId="0" borderId="2" xfId="62" applyNumberFormat="1" applyFont="1" applyFill="1" applyBorder="1" applyAlignment="1" applyProtection="1">
      <alignment horizontal="center" vertical="center" wrapText="1"/>
    </xf>
    <xf numFmtId="49" fontId="68" fillId="0" borderId="63" xfId="62" applyNumberFormat="1" applyFont="1" applyFill="1" applyBorder="1" applyAlignment="1" applyProtection="1">
      <alignment horizontal="center" vertical="center"/>
    </xf>
    <xf numFmtId="0" fontId="11" fillId="0" borderId="63" xfId="62" applyFont="1" applyBorder="1" applyAlignment="1">
      <alignment horizontal="left" vertical="center"/>
    </xf>
    <xf numFmtId="0" fontId="11" fillId="0" borderId="63" xfId="62" applyFont="1" applyBorder="1" applyAlignment="1">
      <alignment horizontal="center" vertical="center"/>
    </xf>
    <xf numFmtId="0" fontId="0" fillId="0" borderId="63" xfId="0" applyBorder="1" applyAlignment="1">
      <alignment horizontal="center" vertical="center" wrapText="1"/>
    </xf>
    <xf numFmtId="0" fontId="0" fillId="0" borderId="1" xfId="0" applyFill="1" applyBorder="1" applyAlignment="1">
      <alignment horizontal="center" vertical="center" wrapText="1"/>
    </xf>
    <xf numFmtId="0" fontId="11" fillId="0" borderId="63" xfId="62" applyFont="1" applyBorder="1" applyAlignment="1">
      <alignment horizontal="center" vertical="center" wrapText="1"/>
    </xf>
    <xf numFmtId="4" fontId="11" fillId="0" borderId="63" xfId="62" applyNumberFormat="1" applyFont="1" applyBorder="1" applyAlignment="1">
      <alignment horizontal="center" vertical="center" wrapText="1"/>
    </xf>
    <xf numFmtId="0" fontId="11" fillId="0" borderId="0" xfId="62" applyFont="1" applyAlignment="1">
      <alignment horizontal="left" vertical="center" wrapText="1"/>
    </xf>
    <xf numFmtId="0" fontId="11" fillId="0" borderId="0" xfId="62" applyFont="1" applyAlignment="1">
      <alignment horizontal="left" wrapText="1"/>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173" fontId="11" fillId="0" borderId="6" xfId="2" applyNumberFormat="1" applyFont="1" applyFill="1" applyBorder="1" applyAlignment="1">
      <alignment horizontal="center" vertical="center" wrapText="1"/>
    </xf>
    <xf numFmtId="173" fontId="11" fillId="0" borderId="1" xfId="45" applyNumberFormat="1" applyFont="1" applyFill="1" applyBorder="1" applyAlignment="1">
      <alignment horizontal="center" vertical="center" wrapText="1"/>
    </xf>
    <xf numFmtId="173" fontId="43" fillId="0" borderId="1" xfId="45" applyNumberFormat="1" applyFont="1" applyFill="1" applyBorder="1" applyAlignment="1">
      <alignment horizontal="center" vertical="center" wrapText="1"/>
    </xf>
    <xf numFmtId="173" fontId="11" fillId="0" borderId="2" xfId="45" applyNumberFormat="1" applyFont="1" applyFill="1" applyBorder="1" applyAlignment="1">
      <alignment horizontal="center" vertical="center" wrapText="1"/>
    </xf>
    <xf numFmtId="173" fontId="42" fillId="0" borderId="6" xfId="2" applyNumberFormat="1" applyFont="1" applyFill="1" applyBorder="1" applyAlignment="1">
      <alignment horizontal="center" vertical="center" wrapText="1"/>
    </xf>
    <xf numFmtId="173" fontId="43" fillId="0" borderId="2" xfId="45" applyNumberFormat="1"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2" fillId="0" borderId="63" xfId="2" applyFont="1" applyFill="1" applyBorder="1" applyAlignment="1">
      <alignment horizontal="center" vertical="center" wrapText="1"/>
    </xf>
    <xf numFmtId="173" fontId="39" fillId="0" borderId="63"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70" fillId="0" borderId="0" xfId="1" applyFont="1" applyAlignment="1">
      <alignment horizontal="center" vertical="center" wrapText="1"/>
    </xf>
    <xf numFmtId="0" fontId="69" fillId="0" borderId="0" xfId="0" applyFont="1" applyFill="1" applyAlignment="1">
      <alignment horizontal="right" vertical="center"/>
    </xf>
    <xf numFmtId="0" fontId="5" fillId="0" borderId="0" xfId="1" applyFont="1" applyAlignment="1">
      <alignment horizontal="center" vertical="center"/>
    </xf>
    <xf numFmtId="0" fontId="70" fillId="0" borderId="0" xfId="1" applyFont="1" applyAlignment="1">
      <alignment horizontal="center" vertical="center"/>
    </xf>
    <xf numFmtId="0" fontId="7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71" fillId="0" borderId="0" xfId="1" applyFont="1" applyAlignment="1">
      <alignment horizontal="center" vertical="center"/>
    </xf>
    <xf numFmtId="0" fontId="4" fillId="0" borderId="0" xfId="1" applyFont="1" applyFill="1" applyBorder="1" applyAlignment="1">
      <alignment horizontal="center" vertical="center"/>
    </xf>
    <xf numFmtId="0" fontId="69"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64" xfId="62" applyFont="1" applyBorder="1" applyAlignment="1">
      <alignment horizontal="center" vertical="center" wrapText="1"/>
    </xf>
    <xf numFmtId="0" fontId="11" fillId="0" borderId="2"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9"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0" applyFont="1" applyFill="1" applyBorder="1" applyAlignment="1">
      <alignment horizontal="left" vertical="center" wrapText="1"/>
    </xf>
    <xf numFmtId="0" fontId="7" fillId="0" borderId="0" xfId="67" applyFont="1" applyFill="1" applyAlignment="1">
      <alignment horizontal="left" vertical="center" wrapText="1"/>
    </xf>
    <xf numFmtId="0" fontId="57" fillId="0" borderId="1" xfId="67" applyFont="1" applyFill="1" applyBorder="1" applyAlignment="1">
      <alignment horizontal="center" vertical="center"/>
    </xf>
    <xf numFmtId="0" fontId="42" fillId="0" borderId="0" xfId="2" applyFont="1" applyFill="1" applyAlignment="1">
      <alignment horizontal="center" vertical="top" wrapText="1"/>
    </xf>
    <xf numFmtId="49" fontId="68" fillId="0" borderId="61" xfId="62" applyNumberFormat="1" applyFont="1" applyFill="1" applyBorder="1" applyAlignment="1" applyProtection="1">
      <alignment horizontal="center" vertical="center"/>
    </xf>
    <xf numFmtId="49" fontId="68" fillId="0" borderId="62" xfId="62" applyNumberFormat="1" applyFont="1" applyFill="1" applyBorder="1" applyAlignment="1" applyProtection="1">
      <alignment horizontal="center" vertical="center"/>
    </xf>
    <xf numFmtId="0" fontId="11" fillId="0" borderId="0" xfId="0" applyFont="1" applyFill="1" applyBorder="1" applyAlignment="1">
      <alignment horizontal="left" wrapText="1"/>
    </xf>
    <xf numFmtId="0" fontId="11" fillId="0" borderId="0" xfId="0" applyFont="1" applyBorder="1" applyAlignment="1"/>
    <xf numFmtId="0" fontId="66" fillId="0" borderId="48" xfId="62" applyNumberFormat="1" applyFont="1" applyFill="1" applyBorder="1" applyAlignment="1" applyProtection="1">
      <alignment horizontal="center" vertical="center" wrapText="1"/>
    </xf>
    <xf numFmtId="0" fontId="66" fillId="0" borderId="32" xfId="62" applyNumberFormat="1" applyFont="1" applyFill="1" applyBorder="1" applyAlignment="1" applyProtection="1">
      <alignment horizontal="center" vertical="center" wrapText="1"/>
    </xf>
    <xf numFmtId="0" fontId="66" fillId="0" borderId="52" xfId="62" applyNumberFormat="1" applyFont="1" applyFill="1" applyBorder="1" applyAlignment="1" applyProtection="1">
      <alignment horizontal="center" vertical="center" wrapText="1"/>
    </xf>
    <xf numFmtId="0" fontId="67" fillId="0" borderId="49" xfId="62" applyFont="1" applyFill="1" applyBorder="1" applyAlignment="1" applyProtection="1">
      <alignment horizontal="center" vertical="center" wrapText="1"/>
    </xf>
    <xf numFmtId="0" fontId="67" fillId="0" borderId="6" xfId="62" applyFont="1" applyFill="1" applyBorder="1" applyAlignment="1" applyProtection="1">
      <alignment horizontal="center" vertical="center" wrapText="1"/>
    </xf>
    <xf numFmtId="0" fontId="67" fillId="0" borderId="53" xfId="62" applyFont="1" applyFill="1" applyBorder="1" applyAlignment="1" applyProtection="1">
      <alignment horizontal="center" vertical="center" wrapText="1"/>
    </xf>
    <xf numFmtId="0" fontId="67" fillId="0" borderId="28" xfId="62" applyFont="1" applyFill="1" applyBorder="1" applyAlignment="1" applyProtection="1">
      <alignment horizontal="center" vertical="center" wrapText="1"/>
    </xf>
    <xf numFmtId="0" fontId="67" fillId="0" borderId="1" xfId="62" applyFont="1" applyFill="1" applyBorder="1" applyAlignment="1" applyProtection="1">
      <alignment horizontal="center" vertical="center" wrapText="1"/>
    </xf>
    <xf numFmtId="0" fontId="67" fillId="0" borderId="49" xfId="62" applyNumberFormat="1" applyFont="1" applyFill="1" applyBorder="1" applyAlignment="1" applyProtection="1">
      <alignment horizontal="center" vertical="center" wrapText="1"/>
    </xf>
    <xf numFmtId="0" fontId="67" fillId="0" borderId="6" xfId="62" applyNumberFormat="1" applyFont="1" applyFill="1" applyBorder="1" applyAlignment="1" applyProtection="1">
      <alignment horizontal="center" vertical="center" wrapText="1"/>
    </xf>
    <xf numFmtId="0" fontId="67" fillId="0" borderId="50" xfId="62" applyNumberFormat="1" applyFont="1" applyFill="1" applyBorder="1" applyAlignment="1" applyProtection="1">
      <alignment horizontal="center" vertical="center" wrapText="1"/>
    </xf>
    <xf numFmtId="0" fontId="67" fillId="0" borderId="51" xfId="62" applyNumberFormat="1" applyFont="1" applyFill="1" applyBorder="1" applyAlignment="1" applyProtection="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72" fillId="0" borderId="0" xfId="2" applyFont="1" applyFill="1" applyAlignment="1">
      <alignment horizontal="center"/>
    </xf>
    <xf numFmtId="0" fontId="40" fillId="0" borderId="34" xfId="2" applyFont="1" applyFill="1" applyBorder="1" applyAlignment="1">
      <alignment horizontal="center" vertical="center" wrapText="1"/>
    </xf>
    <xf numFmtId="0" fontId="40" fillId="0" borderId="37" xfId="2" applyFont="1" applyFill="1" applyBorder="1" applyAlignment="1">
      <alignment horizontal="center" vertical="center" wrapText="1"/>
    </xf>
    <xf numFmtId="0" fontId="40" fillId="0" borderId="35"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1" fontId="7" fillId="0" borderId="63" xfId="49" applyNumberFormat="1" applyFont="1" applyBorder="1" applyAlignment="1">
      <alignment horizontal="center" vertical="center" wrapText="1"/>
    </xf>
    <xf numFmtId="0" fontId="36" fillId="0" borderId="63" xfId="49" applyFont="1" applyBorder="1" applyAlignment="1">
      <alignment horizontal="center" vertical="center" wrapText="1"/>
    </xf>
    <xf numFmtId="14" fontId="36" fillId="0" borderId="63" xfId="49" applyNumberFormat="1" applyFont="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эфф'!$B$86:$AR$86</c:f>
              <c:numCache>
                <c:formatCode>#,##0</c:formatCode>
                <c:ptCount val="43"/>
                <c:pt idx="0">
                  <c:v>-53962760.160677329</c:v>
                </c:pt>
                <c:pt idx="1">
                  <c:v>-761873929.7340014</c:v>
                </c:pt>
                <c:pt idx="2">
                  <c:v>-110463279.31621428</c:v>
                </c:pt>
                <c:pt idx="3">
                  <c:v>98287.811414415715</c:v>
                </c:pt>
                <c:pt idx="4">
                  <c:v>4116.0116308484367</c:v>
                </c:pt>
                <c:pt idx="5">
                  <c:v>3415.7772870111498</c:v>
                </c:pt>
                <c:pt idx="6">
                  <c:v>2834.6699477270959</c:v>
                </c:pt>
                <c:pt idx="7">
                  <c:v>2352.4231931345189</c:v>
                </c:pt>
                <c:pt idx="8">
                  <c:v>1952.21841753902</c:v>
                </c:pt>
                <c:pt idx="9">
                  <c:v>1620.0982718166138</c:v>
                </c:pt>
                <c:pt idx="10">
                  <c:v>1344.4798936237457</c:v>
                </c:pt>
                <c:pt idx="11">
                  <c:v>-1803.974143147849</c:v>
                </c:pt>
                <c:pt idx="12">
                  <c:v>925.93439756460521</c:v>
                </c:pt>
                <c:pt idx="13">
                  <c:v>768.41028843535685</c:v>
                </c:pt>
                <c:pt idx="14">
                  <c:v>-1133.1633231867952</c:v>
                </c:pt>
                <c:pt idx="15">
                  <c:v>529.19907607331606</c:v>
                </c:pt>
                <c:pt idx="16">
                  <c:v>439.1693577371916</c:v>
                </c:pt>
                <c:pt idx="17">
                  <c:v>-709.58473313305171</c:v>
                </c:pt>
                <c:pt idx="18">
                  <c:v>302.45302783160872</c:v>
                </c:pt>
                <c:pt idx="19">
                  <c:v>250.99836334573337</c:v>
                </c:pt>
                <c:pt idx="20">
                  <c:v>-443.12109958163683</c:v>
                </c:pt>
                <c:pt idx="21">
                  <c:v>172.86091034640134</c:v>
                </c:pt>
                <c:pt idx="22">
                  <c:v>143.45303763186831</c:v>
                </c:pt>
                <c:pt idx="23">
                  <c:v>-276.0449499125026</c:v>
                </c:pt>
                <c:pt idx="24">
                  <c:v>98.795156854646621</c:v>
                </c:pt>
                <c:pt idx="25">
                  <c:v>81.98768203705113</c:v>
                </c:pt>
                <c:pt idx="26">
                  <c:v>-171.58913166390761</c:v>
                </c:pt>
                <c:pt idx="27">
                  <c:v>56.464373572804256</c:v>
                </c:pt>
                <c:pt idx="28">
                  <c:v>46.858401305231752</c:v>
                </c:pt>
                <c:pt idx="29">
                  <c:v>-106.45103529102823</c:v>
                </c:pt>
                <c:pt idx="30">
                  <c:v>32.271070611891439</c:v>
                </c:pt>
                <c:pt idx="31">
                  <c:v>26.780971462150625</c:v>
                </c:pt>
                <c:pt idx="32">
                  <c:v>-65.924166843919537</c:v>
                </c:pt>
                <c:pt idx="33">
                  <c:v>18.443877661989703</c:v>
                </c:pt>
                <c:pt idx="34">
                  <c:v>15.306122541070291</c:v>
                </c:pt>
                <c:pt idx="35">
                  <c:v>-40.761270941682561</c:v>
                </c:pt>
                <c:pt idx="36">
                  <c:v>10.541225213801612</c:v>
                </c:pt>
                <c:pt idx="37">
                  <c:v>8.7479047417440761</c:v>
                </c:pt>
                <c:pt idx="38">
                  <c:v>-39.04381666370373</c:v>
                </c:pt>
                <c:pt idx="39">
                  <c:v>0</c:v>
                </c:pt>
                <c:pt idx="40">
                  <c:v>0</c:v>
                </c:pt>
                <c:pt idx="41">
                  <c:v>-23.680542058305448</c:v>
                </c:pt>
                <c:pt idx="42">
                  <c:v>0</c:v>
                </c:pt>
              </c:numCache>
            </c:numRef>
          </c:val>
          <c:smooth val="0"/>
        </c:ser>
        <c:ser>
          <c:idx val="1"/>
          <c:order val="1"/>
          <c:tx>
            <c:strRef>
              <c:f>'5. анализ эконом эфф'!$A$87</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эфф'!$B$87:$AR$87</c:f>
              <c:numCache>
                <c:formatCode>#,##0</c:formatCode>
                <c:ptCount val="43"/>
                <c:pt idx="0">
                  <c:v>-53962760.160677329</c:v>
                </c:pt>
                <c:pt idx="1">
                  <c:v>-815836689.89467871</c:v>
                </c:pt>
                <c:pt idx="2">
                  <c:v>-926299969.21089303</c:v>
                </c:pt>
                <c:pt idx="3">
                  <c:v>-926201681.39947867</c:v>
                </c:pt>
                <c:pt idx="4">
                  <c:v>-926197565.38784778</c:v>
                </c:pt>
                <c:pt idx="5">
                  <c:v>-926194149.61056077</c:v>
                </c:pt>
                <c:pt idx="6">
                  <c:v>-926191314.94061303</c:v>
                </c:pt>
                <c:pt idx="7">
                  <c:v>-926188962.51741993</c:v>
                </c:pt>
                <c:pt idx="8">
                  <c:v>-926187010.29900241</c:v>
                </c:pt>
                <c:pt idx="9">
                  <c:v>-926185390.20073056</c:v>
                </c:pt>
                <c:pt idx="10">
                  <c:v>-926184045.720837</c:v>
                </c:pt>
                <c:pt idx="11">
                  <c:v>-926185849.69498014</c:v>
                </c:pt>
                <c:pt idx="12">
                  <c:v>-926184923.76058257</c:v>
                </c:pt>
                <c:pt idx="13">
                  <c:v>-926184155.35029411</c:v>
                </c:pt>
                <c:pt idx="14">
                  <c:v>-926185288.51361728</c:v>
                </c:pt>
                <c:pt idx="15">
                  <c:v>-926184759.31454122</c:v>
                </c:pt>
                <c:pt idx="16">
                  <c:v>-926184320.14518344</c:v>
                </c:pt>
                <c:pt idx="17">
                  <c:v>-926185029.72991657</c:v>
                </c:pt>
                <c:pt idx="18">
                  <c:v>-926184727.27688873</c:v>
                </c:pt>
                <c:pt idx="19">
                  <c:v>-926184476.27852535</c:v>
                </c:pt>
                <c:pt idx="20">
                  <c:v>-926184919.39962494</c:v>
                </c:pt>
                <c:pt idx="21">
                  <c:v>-926184746.53871465</c:v>
                </c:pt>
                <c:pt idx="22">
                  <c:v>-926184603.08567703</c:v>
                </c:pt>
                <c:pt idx="23">
                  <c:v>-926184879.13062692</c:v>
                </c:pt>
                <c:pt idx="24">
                  <c:v>-926184780.33547008</c:v>
                </c:pt>
                <c:pt idx="25">
                  <c:v>-926184698.3477881</c:v>
                </c:pt>
                <c:pt idx="26">
                  <c:v>-926184869.93691981</c:v>
                </c:pt>
                <c:pt idx="27">
                  <c:v>-926184813.47254622</c:v>
                </c:pt>
                <c:pt idx="28">
                  <c:v>-926184766.61414492</c:v>
                </c:pt>
                <c:pt idx="29">
                  <c:v>-926184873.06518018</c:v>
                </c:pt>
                <c:pt idx="30">
                  <c:v>-926184840.79410958</c:v>
                </c:pt>
                <c:pt idx="31">
                  <c:v>-926184814.01313818</c:v>
                </c:pt>
                <c:pt idx="32">
                  <c:v>-926184879.93730497</c:v>
                </c:pt>
                <c:pt idx="33">
                  <c:v>-926184861.49342728</c:v>
                </c:pt>
                <c:pt idx="34">
                  <c:v>-926184846.18730474</c:v>
                </c:pt>
                <c:pt idx="35">
                  <c:v>-926184886.94857574</c:v>
                </c:pt>
                <c:pt idx="36">
                  <c:v>-926184876.40735054</c:v>
                </c:pt>
                <c:pt idx="37">
                  <c:v>-926184867.65944576</c:v>
                </c:pt>
                <c:pt idx="38">
                  <c:v>-926184906.70326245</c:v>
                </c:pt>
                <c:pt idx="39">
                  <c:v>-926184906.70326245</c:v>
                </c:pt>
                <c:pt idx="40">
                  <c:v>-926184906.70326245</c:v>
                </c:pt>
                <c:pt idx="41">
                  <c:v>-926184930.38380456</c:v>
                </c:pt>
                <c:pt idx="42">
                  <c:v>-926184930.38380456</c:v>
                </c:pt>
              </c:numCache>
            </c:numRef>
          </c:val>
          <c:smooth val="0"/>
        </c:ser>
        <c:dLbls>
          <c:showLegendKey val="0"/>
          <c:showVal val="0"/>
          <c:showCatName val="0"/>
          <c:showSerName val="0"/>
          <c:showPercent val="0"/>
          <c:showBubbleSize val="0"/>
        </c:dLbls>
        <c:smooth val="0"/>
        <c:axId val="324272616"/>
        <c:axId val="324273008"/>
      </c:lineChart>
      <c:catAx>
        <c:axId val="324272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4273008"/>
        <c:crosses val="autoZero"/>
        <c:auto val="1"/>
        <c:lblAlgn val="ctr"/>
        <c:lblOffset val="100"/>
        <c:noMultiLvlLbl val="0"/>
      </c:catAx>
      <c:valAx>
        <c:axId val="32427300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4272616"/>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1106941</xdr:colOff>
      <xdr:row>31</xdr:row>
      <xdr:rowOff>28235</xdr:rowOff>
    </xdr:from>
    <xdr:to>
      <xdr:col>9</xdr:col>
      <xdr:colOff>1015432</xdr:colOff>
      <xdr:row>42</xdr:row>
      <xdr:rowOff>115661</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tabSelected="1" view="pageBreakPreview" zoomScale="70" zoomScaleSheetLayoutView="70" workbookViewId="0">
      <selection sqref="A1:XFD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298" t="s">
        <v>452</v>
      </c>
      <c r="B5" s="298"/>
      <c r="C5" s="249" t="e">
        <f>CONCATENATE(#REF!," год")</f>
        <v>#REF!</v>
      </c>
      <c r="D5" s="140"/>
      <c r="E5" s="140"/>
      <c r="F5" s="140"/>
      <c r="G5" s="140"/>
      <c r="H5" s="140"/>
      <c r="I5" s="140"/>
      <c r="J5" s="140"/>
    </row>
    <row r="6" spans="1:22" s="12" customFormat="1" ht="18.75" x14ac:dyDescent="0.3">
      <c r="A6" s="17"/>
      <c r="F6" s="16"/>
      <c r="G6" s="16"/>
      <c r="H6" s="15"/>
    </row>
    <row r="7" spans="1:22" s="12" customFormat="1" ht="18.75" x14ac:dyDescent="0.2">
      <c r="A7" s="299" t="s">
        <v>7</v>
      </c>
      <c r="B7" s="299"/>
      <c r="C7" s="29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00" t="s">
        <v>403</v>
      </c>
      <c r="B9" s="300"/>
      <c r="C9" s="300"/>
      <c r="D9" s="8"/>
      <c r="E9" s="8"/>
      <c r="F9" s="8"/>
      <c r="G9" s="8"/>
      <c r="H9" s="8"/>
      <c r="I9" s="13"/>
      <c r="J9" s="13"/>
      <c r="K9" s="13"/>
      <c r="L9" s="13"/>
      <c r="M9" s="13"/>
      <c r="N9" s="13"/>
      <c r="O9" s="13"/>
      <c r="P9" s="13"/>
      <c r="Q9" s="13"/>
      <c r="R9" s="13"/>
      <c r="S9" s="13"/>
      <c r="T9" s="13"/>
      <c r="U9" s="13"/>
      <c r="V9" s="13"/>
    </row>
    <row r="10" spans="1:22" s="12" customFormat="1" ht="18.75" x14ac:dyDescent="0.2">
      <c r="A10" s="294" t="s">
        <v>6</v>
      </c>
      <c r="B10" s="294"/>
      <c r="C10" s="29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0" t="s">
        <v>486</v>
      </c>
      <c r="B12" s="300"/>
      <c r="C12" s="300"/>
      <c r="D12" s="8"/>
      <c r="E12" s="8"/>
      <c r="F12" s="8"/>
      <c r="G12" s="8"/>
      <c r="H12" s="8"/>
      <c r="I12" s="13"/>
      <c r="J12" s="13"/>
      <c r="K12" s="13"/>
      <c r="L12" s="13"/>
      <c r="M12" s="13"/>
      <c r="N12" s="13"/>
      <c r="O12" s="13"/>
      <c r="P12" s="13"/>
      <c r="Q12" s="13"/>
      <c r="R12" s="13"/>
      <c r="S12" s="13"/>
      <c r="T12" s="13"/>
      <c r="U12" s="13"/>
      <c r="V12" s="13"/>
    </row>
    <row r="13" spans="1:22" s="12" customFormat="1" ht="18.75" x14ac:dyDescent="0.2">
      <c r="A13" s="294" t="s">
        <v>5</v>
      </c>
      <c r="B13" s="294"/>
      <c r="C13" s="29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5.75" customHeight="1" x14ac:dyDescent="0.2">
      <c r="A15" s="297" t="s">
        <v>487</v>
      </c>
      <c r="B15" s="297"/>
      <c r="C15" s="297"/>
      <c r="D15" s="8"/>
      <c r="E15" s="8"/>
      <c r="F15" s="8"/>
      <c r="G15" s="8"/>
      <c r="H15" s="8"/>
      <c r="I15" s="8"/>
      <c r="J15" s="8"/>
      <c r="K15" s="8"/>
      <c r="L15" s="8"/>
      <c r="M15" s="8"/>
      <c r="N15" s="8"/>
      <c r="O15" s="8"/>
      <c r="P15" s="8"/>
      <c r="Q15" s="8"/>
      <c r="R15" s="8"/>
      <c r="S15" s="8"/>
      <c r="T15" s="8"/>
      <c r="U15" s="8"/>
      <c r="V15" s="8"/>
    </row>
    <row r="16" spans="1:22" s="3" customFormat="1" ht="15" customHeight="1" x14ac:dyDescent="0.2">
      <c r="A16" s="294" t="s">
        <v>4</v>
      </c>
      <c r="B16" s="294"/>
      <c r="C16" s="29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5" t="s">
        <v>386</v>
      </c>
      <c r="B18" s="296"/>
      <c r="C18" s="29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3</v>
      </c>
      <c r="B20" s="37" t="s">
        <v>64</v>
      </c>
      <c r="C20" s="36" t="s">
        <v>63</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55.5" customHeight="1" x14ac:dyDescent="0.2">
      <c r="A22" s="24" t="s">
        <v>62</v>
      </c>
      <c r="B22" s="40" t="s">
        <v>268</v>
      </c>
      <c r="C22" s="36" t="s">
        <v>453</v>
      </c>
      <c r="D22" s="29"/>
      <c r="E22" s="29"/>
      <c r="F22" s="29"/>
      <c r="G22" s="29"/>
      <c r="H22" s="29"/>
      <c r="I22" s="28"/>
      <c r="J22" s="28"/>
      <c r="K22" s="28"/>
      <c r="L22" s="28"/>
      <c r="M22" s="28"/>
      <c r="N22" s="28"/>
      <c r="O22" s="28"/>
      <c r="P22" s="28"/>
      <c r="Q22" s="28"/>
      <c r="R22" s="28"/>
      <c r="S22" s="28"/>
      <c r="T22" s="27"/>
      <c r="U22" s="27"/>
      <c r="V22" s="27"/>
    </row>
    <row r="23" spans="1:22" s="3" customFormat="1" ht="101.25" customHeight="1" x14ac:dyDescent="0.2">
      <c r="A23" s="24" t="s">
        <v>61</v>
      </c>
      <c r="B23" s="35" t="s">
        <v>405</v>
      </c>
      <c r="C23" s="36" t="s">
        <v>458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91"/>
      <c r="B24" s="292"/>
      <c r="C24" s="29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60</v>
      </c>
      <c r="B25" s="137" t="s">
        <v>335</v>
      </c>
      <c r="C25" s="36" t="s">
        <v>403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59</v>
      </c>
      <c r="B26" s="137" t="s">
        <v>72</v>
      </c>
      <c r="C26" s="36" t="s">
        <v>404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57</v>
      </c>
      <c r="B27" s="137" t="s">
        <v>71</v>
      </c>
      <c r="C27" s="36" t="s">
        <v>459</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56</v>
      </c>
      <c r="B28" s="137" t="s">
        <v>336</v>
      </c>
      <c r="C28" s="36" t="s">
        <v>460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54</v>
      </c>
      <c r="B29" s="137" t="s">
        <v>337</v>
      </c>
      <c r="C29" s="36" t="s">
        <v>460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52</v>
      </c>
      <c r="B30" s="137" t="s">
        <v>338</v>
      </c>
      <c r="C30" s="36" t="s">
        <v>477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70</v>
      </c>
      <c r="B31" s="39" t="s">
        <v>339</v>
      </c>
      <c r="C31" s="36" t="s">
        <v>461</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68</v>
      </c>
      <c r="B32" s="39" t="s">
        <v>340</v>
      </c>
      <c r="C32" s="36" t="s">
        <v>461</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67</v>
      </c>
      <c r="B33" s="39" t="s">
        <v>341</v>
      </c>
      <c r="C33" s="36" t="s">
        <v>462</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355</v>
      </c>
      <c r="B34" s="39" t="s">
        <v>342</v>
      </c>
      <c r="C34" s="36" t="s">
        <v>463</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345</v>
      </c>
      <c r="B35" s="39" t="s">
        <v>69</v>
      </c>
      <c r="C35" s="36" t="s">
        <v>460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356</v>
      </c>
      <c r="B36" s="39" t="s">
        <v>343</v>
      </c>
      <c r="C36" s="36" t="s">
        <v>460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346</v>
      </c>
      <c r="B37" s="39" t="s">
        <v>344</v>
      </c>
      <c r="C37" s="36" t="s">
        <v>460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357</v>
      </c>
      <c r="B38" s="39" t="s">
        <v>206</v>
      </c>
      <c r="C38" s="36" t="s">
        <v>460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91"/>
      <c r="B39" s="292"/>
      <c r="C39" s="293"/>
      <c r="D39" s="23"/>
      <c r="E39" s="23"/>
      <c r="F39" s="23"/>
      <c r="G39" s="23"/>
      <c r="H39" s="23"/>
      <c r="I39" s="23"/>
      <c r="J39" s="23"/>
      <c r="K39" s="23"/>
      <c r="L39" s="23"/>
      <c r="M39" s="23"/>
      <c r="N39" s="23"/>
      <c r="O39" s="23"/>
      <c r="P39" s="23"/>
      <c r="Q39" s="23"/>
      <c r="R39" s="23"/>
      <c r="S39" s="23"/>
      <c r="T39" s="23"/>
      <c r="U39" s="23"/>
      <c r="V39" s="23"/>
    </row>
    <row r="40" spans="1:22" ht="63" x14ac:dyDescent="0.25">
      <c r="A40" s="24" t="s">
        <v>347</v>
      </c>
      <c r="B40" s="39" t="s">
        <v>399</v>
      </c>
      <c r="C40" s="36" t="s">
        <v>466</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358</v>
      </c>
      <c r="B41" s="39" t="s">
        <v>381</v>
      </c>
      <c r="C41" s="36" t="s">
        <v>464</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348</v>
      </c>
      <c r="B42" s="39" t="s">
        <v>396</v>
      </c>
      <c r="C42" s="36" t="s">
        <v>464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361</v>
      </c>
      <c r="B43" s="39" t="s">
        <v>362</v>
      </c>
      <c r="C43" s="36" t="s">
        <v>465</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349</v>
      </c>
      <c r="B44" s="39" t="s">
        <v>387</v>
      </c>
      <c r="C44" s="36" t="s">
        <v>467</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382</v>
      </c>
      <c r="B45" s="39" t="s">
        <v>388</v>
      </c>
      <c r="C45" s="36" t="s">
        <v>467</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350</v>
      </c>
      <c r="B46" s="39" t="s">
        <v>389</v>
      </c>
      <c r="C46" s="36" t="s">
        <v>448</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91"/>
      <c r="B47" s="292"/>
      <c r="C47" s="29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383</v>
      </c>
      <c r="B48" s="39" t="s">
        <v>397</v>
      </c>
      <c r="C48" s="36" t="s">
        <v>489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351</v>
      </c>
      <c r="B49" s="39" t="s">
        <v>398</v>
      </c>
      <c r="C49" s="36" t="s">
        <v>490</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15:C15"/>
    <mergeCell ref="A5:B5"/>
    <mergeCell ref="A7:C7"/>
    <mergeCell ref="A9:C9"/>
    <mergeCell ref="A10:C10"/>
    <mergeCell ref="A12:C12"/>
    <mergeCell ref="A13:C13"/>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K94"/>
  <sheetViews>
    <sheetView view="pageBreakPreview" topLeftCell="A11" zoomScale="70" zoomScaleNormal="70" zoomScaleSheetLayoutView="70" workbookViewId="0">
      <selection activeCell="D26" sqref="D26"/>
    </sheetView>
  </sheetViews>
  <sheetFormatPr defaultRowHeight="15.75" x14ac:dyDescent="0.25"/>
  <cols>
    <col min="1" max="2" width="9.140625" style="58"/>
    <col min="3" max="3" width="57.85546875" style="58" customWidth="1"/>
    <col min="4" max="4" width="13" style="58" customWidth="1"/>
    <col min="5" max="5" width="17.85546875" style="58" customWidth="1"/>
    <col min="6" max="6" width="20.42578125" style="58" customWidth="1"/>
    <col min="7" max="7" width="18.7109375" style="58" customWidth="1"/>
    <col min="8" max="8" width="18.42578125" style="59" bestFit="1" customWidth="1"/>
    <col min="9" max="9" width="10.28515625" style="59" customWidth="1"/>
    <col min="10" max="10" width="8.7109375" style="59" customWidth="1"/>
    <col min="11" max="11" width="8.140625" style="59" customWidth="1"/>
    <col min="12" max="12" width="6.28515625" style="59" customWidth="1"/>
    <col min="13" max="13" width="8.28515625" style="58" bestFit="1" customWidth="1"/>
    <col min="14" max="14" width="6.5703125" style="58" customWidth="1"/>
    <col min="15" max="15" width="8.5703125" style="58" customWidth="1"/>
    <col min="16" max="16" width="5.85546875" style="58" bestFit="1" customWidth="1"/>
    <col min="17" max="17" width="8.28515625" style="58" bestFit="1" customWidth="1"/>
    <col min="18" max="20" width="6.140625" style="58" customWidth="1"/>
    <col min="21" max="21" width="8.28515625" style="58" bestFit="1" customWidth="1"/>
    <col min="22" max="24" width="6.140625" style="58" customWidth="1"/>
    <col min="25" max="25" width="8.28515625" style="58" bestFit="1" customWidth="1"/>
    <col min="26" max="26" width="5.85546875" style="58" bestFit="1" customWidth="1"/>
    <col min="27" max="28" width="6.140625" style="58" customWidth="1"/>
    <col min="29" max="29" width="8.28515625" style="58" bestFit="1" customWidth="1"/>
    <col min="30" max="30" width="6.140625" style="58" customWidth="1"/>
    <col min="31" max="31" width="13.28515625" style="58" bestFit="1" customWidth="1"/>
    <col min="32" max="32" width="6.140625" style="58" customWidth="1"/>
    <col min="33" max="33" width="13.140625" style="58" customWidth="1"/>
    <col min="34" max="34" width="24.85546875" style="58" customWidth="1"/>
    <col min="35" max="16384" width="9.140625" style="58"/>
  </cols>
  <sheetData>
    <row r="1" spans="2:34" x14ac:dyDescent="0.25">
      <c r="B1" s="248" t="s">
        <v>451</v>
      </c>
      <c r="C1" s="1" t="e">
        <f>'6.1. Паспорт сетевой график'!B1</f>
        <v>#REF!</v>
      </c>
    </row>
    <row r="3" spans="2:34" ht="18.75" x14ac:dyDescent="0.25">
      <c r="B3" s="59"/>
      <c r="C3" s="59"/>
      <c r="D3" s="59"/>
      <c r="E3" s="59"/>
      <c r="F3" s="59"/>
      <c r="G3" s="59"/>
      <c r="M3" s="59"/>
      <c r="N3" s="59"/>
      <c r="AH3" s="38" t="s">
        <v>66</v>
      </c>
    </row>
    <row r="4" spans="2:34" ht="18.75" x14ac:dyDescent="0.3">
      <c r="B4" s="59"/>
      <c r="C4" s="59"/>
      <c r="D4" s="59"/>
      <c r="E4" s="59"/>
      <c r="F4" s="59"/>
      <c r="G4" s="59"/>
      <c r="M4" s="59"/>
      <c r="N4" s="59"/>
      <c r="AH4" s="15" t="s">
        <v>8</v>
      </c>
    </row>
    <row r="5" spans="2:34" ht="18.75" x14ac:dyDescent="0.3">
      <c r="B5" s="59"/>
      <c r="C5" s="59"/>
      <c r="D5" s="59"/>
      <c r="E5" s="59"/>
      <c r="F5" s="59"/>
      <c r="G5" s="59"/>
      <c r="M5" s="59"/>
      <c r="N5" s="59"/>
      <c r="AH5" s="15" t="s">
        <v>65</v>
      </c>
    </row>
    <row r="6" spans="2:34" ht="18.75" customHeight="1" x14ac:dyDescent="0.25">
      <c r="B6" s="306" t="e">
        <f>'6.1. Паспорт сетевой график'!A7</f>
        <v>#REF!</v>
      </c>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row>
    <row r="7" spans="2:34" ht="18.75" x14ac:dyDescent="0.3">
      <c r="B7" s="59"/>
      <c r="C7" s="59"/>
      <c r="D7" s="59"/>
      <c r="E7" s="59"/>
      <c r="F7" s="59"/>
      <c r="G7" s="59"/>
      <c r="M7" s="59"/>
      <c r="N7" s="59"/>
      <c r="AH7" s="15"/>
    </row>
    <row r="8" spans="2:34" ht="18.75" x14ac:dyDescent="0.25">
      <c r="B8" s="299" t="s">
        <v>7</v>
      </c>
      <c r="C8" s="299"/>
      <c r="D8" s="299"/>
      <c r="E8" s="299"/>
      <c r="F8" s="299"/>
      <c r="G8" s="299"/>
      <c r="H8" s="299"/>
      <c r="I8" s="299"/>
      <c r="J8" s="299"/>
      <c r="K8" s="299"/>
      <c r="L8" s="299"/>
      <c r="M8" s="299"/>
      <c r="N8" s="299"/>
      <c r="O8" s="299"/>
      <c r="P8" s="299"/>
      <c r="Q8" s="299"/>
      <c r="R8" s="299"/>
      <c r="S8" s="299"/>
      <c r="T8" s="299"/>
      <c r="U8" s="299"/>
      <c r="V8" s="299"/>
      <c r="W8" s="299"/>
      <c r="X8" s="299"/>
      <c r="Y8" s="299"/>
      <c r="Z8" s="299"/>
      <c r="AA8" s="299"/>
      <c r="AB8" s="299"/>
      <c r="AC8" s="299"/>
      <c r="AD8" s="299"/>
      <c r="AE8" s="299"/>
      <c r="AF8" s="299"/>
      <c r="AG8" s="299"/>
      <c r="AH8" s="299"/>
    </row>
    <row r="9" spans="2:34" ht="18.75" x14ac:dyDescent="0.25">
      <c r="B9" s="13"/>
      <c r="C9" s="13"/>
      <c r="D9" s="13"/>
      <c r="E9" s="13"/>
      <c r="F9" s="13"/>
      <c r="G9" s="13"/>
      <c r="H9" s="13"/>
      <c r="I9" s="13"/>
      <c r="J9" s="13"/>
      <c r="K9" s="82"/>
      <c r="L9" s="82"/>
      <c r="M9" s="82"/>
      <c r="N9" s="82"/>
      <c r="O9" s="82"/>
      <c r="P9" s="82"/>
      <c r="Q9" s="82"/>
      <c r="R9" s="82"/>
      <c r="S9" s="82"/>
      <c r="T9" s="82"/>
      <c r="U9" s="82"/>
      <c r="V9" s="82"/>
      <c r="W9" s="82"/>
      <c r="X9" s="82"/>
      <c r="Y9" s="82"/>
      <c r="Z9" s="82"/>
      <c r="AA9" s="82"/>
      <c r="AB9" s="82"/>
      <c r="AC9" s="82"/>
      <c r="AD9" s="82"/>
      <c r="AE9" s="82"/>
      <c r="AF9" s="82"/>
      <c r="AG9" s="82"/>
      <c r="AH9" s="82"/>
    </row>
    <row r="10" spans="2:34" x14ac:dyDescent="0.25">
      <c r="B10" s="304" t="str">
        <f>'6.1. Паспорт сетевой график'!A11</f>
        <v>АО "Янтарьэнерго"</v>
      </c>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row>
    <row r="11" spans="2:34" ht="18.75" customHeight="1" x14ac:dyDescent="0.25">
      <c r="B11" s="294" t="s">
        <v>6</v>
      </c>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4"/>
      <c r="AF11" s="294"/>
      <c r="AG11" s="294"/>
      <c r="AH11" s="294"/>
    </row>
    <row r="12" spans="2:34" ht="18.75" x14ac:dyDescent="0.25">
      <c r="B12" s="13"/>
      <c r="C12" s="13"/>
      <c r="D12" s="13"/>
      <c r="E12" s="13"/>
      <c r="F12" s="13"/>
      <c r="G12" s="13"/>
      <c r="H12" s="13"/>
      <c r="I12" s="13"/>
      <c r="J12" s="13"/>
      <c r="K12" s="82"/>
      <c r="L12" s="82"/>
      <c r="M12" s="82"/>
      <c r="N12" s="82"/>
      <c r="O12" s="82"/>
      <c r="P12" s="82"/>
      <c r="Q12" s="82"/>
      <c r="R12" s="82"/>
      <c r="S12" s="82"/>
      <c r="T12" s="82"/>
      <c r="U12" s="82"/>
      <c r="V12" s="82"/>
      <c r="W12" s="82"/>
      <c r="X12" s="82"/>
      <c r="Y12" s="82"/>
      <c r="Z12" s="82"/>
      <c r="AA12" s="82"/>
      <c r="AB12" s="82"/>
      <c r="AC12" s="82"/>
      <c r="AD12" s="82"/>
      <c r="AE12" s="82"/>
      <c r="AF12" s="82"/>
      <c r="AG12" s="82"/>
      <c r="AH12" s="82"/>
    </row>
    <row r="13" spans="2:34" x14ac:dyDescent="0.25">
      <c r="B13" s="304" t="str">
        <f>'6.1. Паспорт сетевой график'!A14</f>
        <v>G_16-0188</v>
      </c>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row>
    <row r="14" spans="2:34" x14ac:dyDescent="0.25">
      <c r="B14" s="294" t="s">
        <v>5</v>
      </c>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row>
    <row r="15" spans="2:34" ht="16.5" customHeight="1" x14ac:dyDescent="0.3">
      <c r="B15" s="11"/>
      <c r="C15" s="11"/>
      <c r="D15" s="11"/>
      <c r="E15" s="11"/>
      <c r="F15" s="11"/>
      <c r="G15" s="11"/>
      <c r="H15" s="11"/>
      <c r="I15" s="11"/>
      <c r="J15" s="11"/>
      <c r="K15" s="81"/>
      <c r="L15" s="81"/>
      <c r="M15" s="81"/>
      <c r="N15" s="81"/>
      <c r="O15" s="81"/>
      <c r="P15" s="81"/>
      <c r="Q15" s="81"/>
      <c r="R15" s="81"/>
      <c r="S15" s="81"/>
      <c r="T15" s="81"/>
      <c r="U15" s="81"/>
      <c r="V15" s="81"/>
      <c r="W15" s="81"/>
      <c r="X15" s="81"/>
      <c r="Y15" s="81"/>
      <c r="Z15" s="81"/>
      <c r="AA15" s="81"/>
      <c r="AB15" s="81"/>
      <c r="AC15" s="81"/>
      <c r="AD15" s="81"/>
      <c r="AE15" s="81"/>
      <c r="AF15" s="81"/>
      <c r="AG15" s="81"/>
      <c r="AH15" s="81"/>
    </row>
    <row r="16" spans="2:34" ht="36" customHeight="1" x14ac:dyDescent="0.25">
      <c r="B16" s="301" t="str">
        <f>'6.1. Паспорт сетевой график'!A17</f>
        <v>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v>
      </c>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row>
    <row r="17" spans="1:37" ht="15.75" customHeight="1" x14ac:dyDescent="0.25">
      <c r="B17" s="294" t="s">
        <v>4</v>
      </c>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row>
    <row r="18" spans="1:37" x14ac:dyDescent="0.25">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row>
    <row r="19" spans="1:37" x14ac:dyDescent="0.25">
      <c r="B19" s="59"/>
      <c r="M19" s="59"/>
      <c r="N19" s="59"/>
      <c r="O19" s="59"/>
      <c r="P19" s="59"/>
      <c r="Q19" s="59"/>
      <c r="R19" s="59"/>
      <c r="S19" s="59"/>
      <c r="T19" s="59"/>
      <c r="U19" s="59"/>
      <c r="V19" s="59"/>
      <c r="W19" s="59"/>
      <c r="X19" s="59"/>
      <c r="Y19" s="59"/>
      <c r="Z19" s="59"/>
      <c r="AA19" s="59"/>
      <c r="AB19" s="59"/>
      <c r="AC19" s="59"/>
      <c r="AD19" s="59"/>
      <c r="AE19" s="59"/>
      <c r="AF19" s="59"/>
      <c r="AG19" s="59"/>
    </row>
    <row r="20" spans="1:37" x14ac:dyDescent="0.25">
      <c r="B20" s="373" t="s">
        <v>371</v>
      </c>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row>
    <row r="21" spans="1:37" x14ac:dyDescent="0.25">
      <c r="B21" s="59"/>
      <c r="C21" s="59"/>
      <c r="D21" s="59"/>
      <c r="E21" s="59"/>
      <c r="F21" s="59"/>
      <c r="G21" s="59"/>
      <c r="M21" s="59"/>
      <c r="N21" s="59"/>
      <c r="O21" s="59"/>
      <c r="P21" s="59"/>
      <c r="Q21" s="59"/>
      <c r="R21" s="59"/>
      <c r="S21" s="59"/>
      <c r="T21" s="59"/>
      <c r="U21" s="59"/>
      <c r="V21" s="59"/>
      <c r="W21" s="59"/>
      <c r="X21" s="59"/>
      <c r="Y21" s="59"/>
      <c r="Z21" s="59"/>
      <c r="AA21" s="59"/>
      <c r="AB21" s="59"/>
      <c r="AC21" s="59"/>
      <c r="AD21" s="59"/>
      <c r="AE21" s="59"/>
      <c r="AF21" s="59"/>
      <c r="AG21" s="59"/>
    </row>
    <row r="22" spans="1:37" ht="33" customHeight="1" x14ac:dyDescent="0.25">
      <c r="B22" s="369" t="s">
        <v>184</v>
      </c>
      <c r="C22" s="369" t="s">
        <v>183</v>
      </c>
      <c r="D22" s="367" t="s">
        <v>182</v>
      </c>
      <c r="E22" s="367"/>
      <c r="F22" s="372" t="s">
        <v>181</v>
      </c>
      <c r="G22" s="372"/>
      <c r="H22" s="369" t="e">
        <f>CONCATENATE("Факт ",#REF!-1," года")</f>
        <v>#REF!</v>
      </c>
      <c r="I22" s="378">
        <v>2016</v>
      </c>
      <c r="J22" s="379"/>
      <c r="K22" s="379"/>
      <c r="L22" s="379"/>
      <c r="M22" s="378">
        <v>2017</v>
      </c>
      <c r="N22" s="379"/>
      <c r="O22" s="379"/>
      <c r="P22" s="379"/>
      <c r="Q22" s="378">
        <v>2018</v>
      </c>
      <c r="R22" s="379"/>
      <c r="S22" s="379"/>
      <c r="T22" s="379"/>
      <c r="U22" s="378">
        <v>2019</v>
      </c>
      <c r="V22" s="379"/>
      <c r="W22" s="379"/>
      <c r="X22" s="379"/>
      <c r="Y22" s="378">
        <v>2020</v>
      </c>
      <c r="Z22" s="379"/>
      <c r="AA22" s="379"/>
      <c r="AB22" s="379"/>
      <c r="AC22" s="378">
        <v>2021</v>
      </c>
      <c r="AD22" s="379"/>
      <c r="AE22" s="379"/>
      <c r="AF22" s="379"/>
      <c r="AG22" s="374" t="s">
        <v>180</v>
      </c>
      <c r="AH22" s="375"/>
      <c r="AI22" s="80"/>
      <c r="AJ22" s="80"/>
      <c r="AK22" s="80"/>
    </row>
    <row r="23" spans="1:37" ht="99.75" customHeight="1" x14ac:dyDescent="0.25">
      <c r="B23" s="370"/>
      <c r="C23" s="370"/>
      <c r="D23" s="367"/>
      <c r="E23" s="367"/>
      <c r="F23" s="372"/>
      <c r="G23" s="372"/>
      <c r="H23" s="370"/>
      <c r="I23" s="367" t="s">
        <v>2</v>
      </c>
      <c r="J23" s="367"/>
      <c r="K23" s="367" t="s">
        <v>9</v>
      </c>
      <c r="L23" s="367"/>
      <c r="M23" s="367" t="s">
        <v>2</v>
      </c>
      <c r="N23" s="367"/>
      <c r="O23" s="367" t="s">
        <v>178</v>
      </c>
      <c r="P23" s="367"/>
      <c r="Q23" s="367" t="s">
        <v>2</v>
      </c>
      <c r="R23" s="367"/>
      <c r="S23" s="367" t="s">
        <v>178</v>
      </c>
      <c r="T23" s="367"/>
      <c r="U23" s="367" t="s">
        <v>2</v>
      </c>
      <c r="V23" s="367"/>
      <c r="W23" s="367" t="s">
        <v>178</v>
      </c>
      <c r="X23" s="367"/>
      <c r="Y23" s="367" t="s">
        <v>2</v>
      </c>
      <c r="Z23" s="367"/>
      <c r="AA23" s="367" t="s">
        <v>178</v>
      </c>
      <c r="AB23" s="367"/>
      <c r="AC23" s="367" t="s">
        <v>2</v>
      </c>
      <c r="AD23" s="367"/>
      <c r="AE23" s="367" t="s">
        <v>178</v>
      </c>
      <c r="AF23" s="367"/>
      <c r="AG23" s="376"/>
      <c r="AH23" s="377"/>
    </row>
    <row r="24" spans="1:37" ht="89.25" customHeight="1" x14ac:dyDescent="0.25">
      <c r="B24" s="371"/>
      <c r="C24" s="371"/>
      <c r="D24" s="77" t="s">
        <v>2</v>
      </c>
      <c r="E24" s="77" t="s">
        <v>178</v>
      </c>
      <c r="F24" s="79" t="s">
        <v>456</v>
      </c>
      <c r="G24" s="79" t="e">
        <f>CONCATENATE("по состоянию на 01.01.",#REF!)</f>
        <v>#REF!</v>
      </c>
      <c r="H24" s="371"/>
      <c r="I24" s="78" t="s">
        <v>352</v>
      </c>
      <c r="J24" s="78" t="s">
        <v>353</v>
      </c>
      <c r="K24" s="78" t="s">
        <v>352</v>
      </c>
      <c r="L24" s="78" t="s">
        <v>353</v>
      </c>
      <c r="M24" s="78" t="s">
        <v>352</v>
      </c>
      <c r="N24" s="78" t="s">
        <v>353</v>
      </c>
      <c r="O24" s="78" t="s">
        <v>352</v>
      </c>
      <c r="P24" s="78" t="s">
        <v>353</v>
      </c>
      <c r="Q24" s="78" t="s">
        <v>352</v>
      </c>
      <c r="R24" s="78" t="s">
        <v>353</v>
      </c>
      <c r="S24" s="78" t="s">
        <v>352</v>
      </c>
      <c r="T24" s="78" t="s">
        <v>353</v>
      </c>
      <c r="U24" s="78" t="s">
        <v>352</v>
      </c>
      <c r="V24" s="78" t="s">
        <v>353</v>
      </c>
      <c r="W24" s="78" t="s">
        <v>352</v>
      </c>
      <c r="X24" s="78" t="s">
        <v>353</v>
      </c>
      <c r="Y24" s="78" t="s">
        <v>352</v>
      </c>
      <c r="Z24" s="78" t="s">
        <v>353</v>
      </c>
      <c r="AA24" s="78" t="s">
        <v>352</v>
      </c>
      <c r="AB24" s="78" t="s">
        <v>353</v>
      </c>
      <c r="AC24" s="78" t="s">
        <v>352</v>
      </c>
      <c r="AD24" s="78" t="s">
        <v>353</v>
      </c>
      <c r="AE24" s="78" t="s">
        <v>352</v>
      </c>
      <c r="AF24" s="78" t="s">
        <v>353</v>
      </c>
      <c r="AG24" s="77" t="s">
        <v>179</v>
      </c>
      <c r="AH24" s="288" t="s">
        <v>178</v>
      </c>
    </row>
    <row r="25" spans="1:37" ht="19.5" customHeight="1" x14ac:dyDescent="0.25">
      <c r="B25" s="70">
        <v>1</v>
      </c>
      <c r="C25" s="70">
        <v>2</v>
      </c>
      <c r="D25" s="70">
        <v>3</v>
      </c>
      <c r="E25" s="70">
        <v>4</v>
      </c>
      <c r="F25" s="70">
        <v>5</v>
      </c>
      <c r="G25" s="70">
        <v>6</v>
      </c>
      <c r="H25" s="132">
        <v>7</v>
      </c>
      <c r="I25" s="132">
        <v>8</v>
      </c>
      <c r="J25" s="132">
        <v>9</v>
      </c>
      <c r="K25" s="251">
        <v>10</v>
      </c>
      <c r="L25" s="251">
        <v>11</v>
      </c>
      <c r="M25" s="251">
        <v>12</v>
      </c>
      <c r="N25" s="251">
        <v>13</v>
      </c>
      <c r="O25" s="251">
        <v>14</v>
      </c>
      <c r="P25" s="251">
        <v>15</v>
      </c>
      <c r="Q25" s="251">
        <v>16</v>
      </c>
      <c r="R25" s="251">
        <v>17</v>
      </c>
      <c r="S25" s="251">
        <v>18</v>
      </c>
      <c r="T25" s="251">
        <v>19</v>
      </c>
      <c r="U25" s="251">
        <v>20</v>
      </c>
      <c r="V25" s="251">
        <v>21</v>
      </c>
      <c r="W25" s="251">
        <v>22</v>
      </c>
      <c r="X25" s="251">
        <v>23</v>
      </c>
      <c r="Y25" s="251">
        <v>24</v>
      </c>
      <c r="Z25" s="251">
        <v>25</v>
      </c>
      <c r="AA25" s="251">
        <v>26</v>
      </c>
      <c r="AB25" s="251">
        <v>27</v>
      </c>
      <c r="AC25" s="251">
        <v>28</v>
      </c>
      <c r="AD25" s="251">
        <v>29</v>
      </c>
      <c r="AE25" s="251">
        <v>30</v>
      </c>
      <c r="AF25" s="251">
        <v>31</v>
      </c>
      <c r="AG25" s="251">
        <v>32</v>
      </c>
      <c r="AH25" s="289">
        <f t="shared" ref="AH25" si="0">AG25+1</f>
        <v>33</v>
      </c>
    </row>
    <row r="26" spans="1:37" ht="47.25" customHeight="1" x14ac:dyDescent="0.25">
      <c r="A26" s="58">
        <v>1</v>
      </c>
      <c r="B26" s="75">
        <v>1</v>
      </c>
      <c r="C26" s="74" t="s">
        <v>177</v>
      </c>
      <c r="D26" s="280">
        <v>0</v>
      </c>
      <c r="E26" s="280">
        <v>0</v>
      </c>
      <c r="F26" s="280">
        <v>0</v>
      </c>
      <c r="G26" s="280">
        <v>0</v>
      </c>
      <c r="H26" s="280">
        <v>0</v>
      </c>
      <c r="I26" s="280">
        <v>0</v>
      </c>
      <c r="J26" s="280">
        <v>0</v>
      </c>
      <c r="K26" s="280">
        <v>7.0000000000000001E-3</v>
      </c>
      <c r="L26" s="280">
        <v>0</v>
      </c>
      <c r="M26" s="280">
        <v>0</v>
      </c>
      <c r="N26" s="280">
        <v>0</v>
      </c>
      <c r="O26" s="280">
        <v>0</v>
      </c>
      <c r="P26" s="280">
        <v>0</v>
      </c>
      <c r="Q26" s="280">
        <v>0</v>
      </c>
      <c r="R26" s="280">
        <v>0</v>
      </c>
      <c r="S26" s="280">
        <v>0</v>
      </c>
      <c r="T26" s="280">
        <v>0</v>
      </c>
      <c r="U26" s="280">
        <v>0</v>
      </c>
      <c r="V26" s="280">
        <v>0</v>
      </c>
      <c r="W26" s="280">
        <v>0</v>
      </c>
      <c r="X26" s="280">
        <v>0</v>
      </c>
      <c r="Y26" s="280">
        <v>0</v>
      </c>
      <c r="Z26" s="280">
        <v>0</v>
      </c>
      <c r="AA26" s="280">
        <v>0</v>
      </c>
      <c r="AB26" s="280">
        <v>0</v>
      </c>
      <c r="AC26" s="280">
        <v>0</v>
      </c>
      <c r="AD26" s="280">
        <v>0</v>
      </c>
      <c r="AE26" s="280">
        <v>0</v>
      </c>
      <c r="AF26" s="280">
        <v>0</v>
      </c>
      <c r="AG26" s="280">
        <f>I26+M26+Q26+U26+Y26+AC26</f>
        <v>0</v>
      </c>
      <c r="AH26" s="290">
        <v>0</v>
      </c>
    </row>
    <row r="27" spans="1:37" ht="24" customHeight="1" x14ac:dyDescent="0.25">
      <c r="A27" s="58">
        <f t="shared" ref="A27:A66" si="1">A26+1</f>
        <v>2</v>
      </c>
      <c r="B27" s="72" t="s">
        <v>176</v>
      </c>
      <c r="C27" s="46" t="s">
        <v>175</v>
      </c>
      <c r="D27" s="280">
        <v>0</v>
      </c>
      <c r="E27" s="281">
        <v>0</v>
      </c>
      <c r="F27" s="281">
        <v>0</v>
      </c>
      <c r="G27" s="281">
        <v>0</v>
      </c>
      <c r="H27" s="281">
        <v>0</v>
      </c>
      <c r="I27" s="281">
        <v>0</v>
      </c>
      <c r="J27" s="281">
        <v>0</v>
      </c>
      <c r="K27" s="281">
        <v>0</v>
      </c>
      <c r="L27" s="281">
        <v>0</v>
      </c>
      <c r="M27" s="281">
        <v>0</v>
      </c>
      <c r="N27" s="281">
        <v>0</v>
      </c>
      <c r="O27" s="281">
        <v>0</v>
      </c>
      <c r="P27" s="281">
        <v>0</v>
      </c>
      <c r="Q27" s="281">
        <v>0</v>
      </c>
      <c r="R27" s="281">
        <v>0</v>
      </c>
      <c r="S27" s="281">
        <v>0</v>
      </c>
      <c r="T27" s="281">
        <v>0</v>
      </c>
      <c r="U27" s="281">
        <v>0</v>
      </c>
      <c r="V27" s="281">
        <v>0</v>
      </c>
      <c r="W27" s="281">
        <v>0</v>
      </c>
      <c r="X27" s="281">
        <v>0</v>
      </c>
      <c r="Y27" s="281">
        <v>0</v>
      </c>
      <c r="Z27" s="281">
        <v>0</v>
      </c>
      <c r="AA27" s="281">
        <v>0</v>
      </c>
      <c r="AB27" s="281">
        <v>0</v>
      </c>
      <c r="AC27" s="281">
        <v>0</v>
      </c>
      <c r="AD27" s="281">
        <v>0</v>
      </c>
      <c r="AE27" s="281">
        <v>0</v>
      </c>
      <c r="AF27" s="281">
        <v>0</v>
      </c>
      <c r="AG27" s="280">
        <f t="shared" ref="AG27:AG66" si="2">I27+M27+Q27+U27+Y27+AC27</f>
        <v>0</v>
      </c>
      <c r="AH27" s="290">
        <v>0</v>
      </c>
    </row>
    <row r="28" spans="1:37" x14ac:dyDescent="0.25">
      <c r="A28" s="58">
        <f t="shared" si="1"/>
        <v>3</v>
      </c>
      <c r="B28" s="72" t="s">
        <v>174</v>
      </c>
      <c r="C28" s="46" t="s">
        <v>173</v>
      </c>
      <c r="D28" s="280">
        <v>0</v>
      </c>
      <c r="E28" s="281">
        <v>0</v>
      </c>
      <c r="F28" s="281">
        <v>0</v>
      </c>
      <c r="G28" s="281">
        <v>0</v>
      </c>
      <c r="H28" s="281">
        <v>0</v>
      </c>
      <c r="I28" s="281">
        <v>0</v>
      </c>
      <c r="J28" s="281">
        <v>0</v>
      </c>
      <c r="K28" s="281">
        <v>0</v>
      </c>
      <c r="L28" s="281">
        <v>0</v>
      </c>
      <c r="M28" s="281">
        <v>0</v>
      </c>
      <c r="N28" s="281">
        <v>0</v>
      </c>
      <c r="O28" s="281">
        <v>0</v>
      </c>
      <c r="P28" s="281">
        <v>0</v>
      </c>
      <c r="Q28" s="281">
        <v>0</v>
      </c>
      <c r="R28" s="281">
        <v>0</v>
      </c>
      <c r="S28" s="281">
        <v>0</v>
      </c>
      <c r="T28" s="281">
        <v>0</v>
      </c>
      <c r="U28" s="281">
        <v>0</v>
      </c>
      <c r="V28" s="281">
        <v>0</v>
      </c>
      <c r="W28" s="281">
        <v>0</v>
      </c>
      <c r="X28" s="281">
        <v>0</v>
      </c>
      <c r="Y28" s="281">
        <v>0</v>
      </c>
      <c r="Z28" s="281">
        <v>0</v>
      </c>
      <c r="AA28" s="281">
        <v>0</v>
      </c>
      <c r="AB28" s="281">
        <v>0</v>
      </c>
      <c r="AC28" s="281">
        <v>0</v>
      </c>
      <c r="AD28" s="281">
        <v>0</v>
      </c>
      <c r="AE28" s="281">
        <v>0</v>
      </c>
      <c r="AF28" s="281">
        <v>0</v>
      </c>
      <c r="AG28" s="280">
        <f t="shared" si="2"/>
        <v>0</v>
      </c>
      <c r="AH28" s="290">
        <v>0</v>
      </c>
    </row>
    <row r="29" spans="1:37" ht="31.5" x14ac:dyDescent="0.25">
      <c r="A29" s="58">
        <f t="shared" si="1"/>
        <v>4</v>
      </c>
      <c r="B29" s="72" t="s">
        <v>172</v>
      </c>
      <c r="C29" s="46" t="s">
        <v>333</v>
      </c>
      <c r="D29" s="280">
        <v>0</v>
      </c>
      <c r="E29" s="281">
        <v>0</v>
      </c>
      <c r="F29" s="281">
        <v>0</v>
      </c>
      <c r="G29" s="281">
        <v>0</v>
      </c>
      <c r="H29" s="281">
        <v>0</v>
      </c>
      <c r="I29" s="281">
        <v>0</v>
      </c>
      <c r="J29" s="281">
        <v>0</v>
      </c>
      <c r="K29" s="281">
        <v>7.0000000000000001E-3</v>
      </c>
      <c r="L29" s="281">
        <v>0</v>
      </c>
      <c r="M29" s="281">
        <v>0</v>
      </c>
      <c r="N29" s="281">
        <v>0</v>
      </c>
      <c r="O29" s="281">
        <v>0</v>
      </c>
      <c r="P29" s="281">
        <v>0</v>
      </c>
      <c r="Q29" s="281">
        <v>0</v>
      </c>
      <c r="R29" s="281">
        <v>0</v>
      </c>
      <c r="S29" s="281">
        <v>0</v>
      </c>
      <c r="T29" s="281">
        <v>0</v>
      </c>
      <c r="U29" s="281">
        <v>0</v>
      </c>
      <c r="V29" s="281">
        <v>0</v>
      </c>
      <c r="W29" s="281">
        <v>0</v>
      </c>
      <c r="X29" s="281">
        <v>0</v>
      </c>
      <c r="Y29" s="281">
        <v>0</v>
      </c>
      <c r="Z29" s="281">
        <v>0</v>
      </c>
      <c r="AA29" s="281">
        <v>0</v>
      </c>
      <c r="AB29" s="281">
        <v>0</v>
      </c>
      <c r="AC29" s="281">
        <v>0</v>
      </c>
      <c r="AD29" s="281">
        <v>0</v>
      </c>
      <c r="AE29" s="281">
        <v>0</v>
      </c>
      <c r="AF29" s="281">
        <v>0</v>
      </c>
      <c r="AG29" s="280">
        <f t="shared" si="2"/>
        <v>0</v>
      </c>
      <c r="AH29" s="290">
        <v>0</v>
      </c>
    </row>
    <row r="30" spans="1:37" x14ac:dyDescent="0.25">
      <c r="A30" s="58">
        <f t="shared" si="1"/>
        <v>5</v>
      </c>
      <c r="B30" s="72" t="s">
        <v>171</v>
      </c>
      <c r="C30" s="46" t="s">
        <v>457</v>
      </c>
      <c r="D30" s="280">
        <v>0</v>
      </c>
      <c r="E30" s="281">
        <v>0</v>
      </c>
      <c r="F30" s="281">
        <v>0</v>
      </c>
      <c r="G30" s="281">
        <v>0</v>
      </c>
      <c r="H30" s="281">
        <v>0</v>
      </c>
      <c r="I30" s="281">
        <v>0</v>
      </c>
      <c r="J30" s="281">
        <v>0</v>
      </c>
      <c r="K30" s="281">
        <v>0</v>
      </c>
      <c r="L30" s="281">
        <v>0</v>
      </c>
      <c r="M30" s="281">
        <v>0</v>
      </c>
      <c r="N30" s="281">
        <v>0</v>
      </c>
      <c r="O30" s="281">
        <v>0</v>
      </c>
      <c r="P30" s="281">
        <v>0</v>
      </c>
      <c r="Q30" s="281">
        <v>0</v>
      </c>
      <c r="R30" s="281">
        <v>0</v>
      </c>
      <c r="S30" s="281">
        <v>0</v>
      </c>
      <c r="T30" s="281">
        <v>0</v>
      </c>
      <c r="U30" s="281">
        <v>0</v>
      </c>
      <c r="V30" s="281">
        <v>0</v>
      </c>
      <c r="W30" s="281">
        <v>0</v>
      </c>
      <c r="X30" s="281">
        <v>0</v>
      </c>
      <c r="Y30" s="281">
        <v>0</v>
      </c>
      <c r="Z30" s="281">
        <v>0</v>
      </c>
      <c r="AA30" s="281">
        <v>0</v>
      </c>
      <c r="AB30" s="281">
        <v>0</v>
      </c>
      <c r="AC30" s="281">
        <v>0</v>
      </c>
      <c r="AD30" s="281">
        <v>0</v>
      </c>
      <c r="AE30" s="281">
        <v>0</v>
      </c>
      <c r="AF30" s="281">
        <v>0</v>
      </c>
      <c r="AG30" s="280">
        <f t="shared" si="2"/>
        <v>0</v>
      </c>
      <c r="AH30" s="290">
        <v>0</v>
      </c>
    </row>
    <row r="31" spans="1:37" x14ac:dyDescent="0.25">
      <c r="A31" s="58">
        <f t="shared" si="1"/>
        <v>6</v>
      </c>
      <c r="B31" s="72" t="s">
        <v>170</v>
      </c>
      <c r="C31" s="76" t="s">
        <v>169</v>
      </c>
      <c r="D31" s="286">
        <v>0</v>
      </c>
      <c r="E31" s="282">
        <v>0</v>
      </c>
      <c r="F31" s="282">
        <v>0</v>
      </c>
      <c r="G31" s="282">
        <v>0</v>
      </c>
      <c r="H31" s="282">
        <v>0</v>
      </c>
      <c r="I31" s="282">
        <v>0</v>
      </c>
      <c r="J31" s="281">
        <v>0</v>
      </c>
      <c r="K31" s="281">
        <v>0</v>
      </c>
      <c r="L31" s="281">
        <v>0</v>
      </c>
      <c r="M31" s="282">
        <v>0</v>
      </c>
      <c r="N31" s="281">
        <v>0</v>
      </c>
      <c r="O31" s="281">
        <v>0</v>
      </c>
      <c r="P31" s="281">
        <v>0</v>
      </c>
      <c r="Q31" s="282">
        <v>0</v>
      </c>
      <c r="R31" s="281">
        <v>0</v>
      </c>
      <c r="S31" s="281">
        <v>0</v>
      </c>
      <c r="T31" s="281">
        <v>0</v>
      </c>
      <c r="U31" s="282">
        <v>0</v>
      </c>
      <c r="V31" s="281">
        <v>0</v>
      </c>
      <c r="W31" s="281">
        <v>0</v>
      </c>
      <c r="X31" s="281">
        <v>0</v>
      </c>
      <c r="Y31" s="282">
        <v>0</v>
      </c>
      <c r="Z31" s="281">
        <v>0</v>
      </c>
      <c r="AA31" s="281">
        <v>0</v>
      </c>
      <c r="AB31" s="281">
        <v>0</v>
      </c>
      <c r="AC31" s="282">
        <v>0</v>
      </c>
      <c r="AD31" s="281">
        <v>0</v>
      </c>
      <c r="AE31" s="281">
        <v>0</v>
      </c>
      <c r="AF31" s="281">
        <v>0</v>
      </c>
      <c r="AG31" s="280">
        <f t="shared" si="2"/>
        <v>0</v>
      </c>
      <c r="AH31" s="290">
        <v>0</v>
      </c>
    </row>
    <row r="32" spans="1:37" s="240" customFormat="1" ht="47.25" x14ac:dyDescent="0.25">
      <c r="A32" s="58">
        <f t="shared" si="1"/>
        <v>7</v>
      </c>
      <c r="B32" s="75" t="s">
        <v>61</v>
      </c>
      <c r="C32" s="74" t="s">
        <v>168</v>
      </c>
      <c r="D32" s="280">
        <v>0</v>
      </c>
      <c r="E32" s="280">
        <v>0</v>
      </c>
      <c r="F32" s="280">
        <v>0</v>
      </c>
      <c r="G32" s="280">
        <v>0</v>
      </c>
      <c r="H32" s="280">
        <v>0</v>
      </c>
      <c r="I32" s="280">
        <v>0</v>
      </c>
      <c r="J32" s="280">
        <v>0</v>
      </c>
      <c r="K32" s="280">
        <v>7.0000000000000001E-3</v>
      </c>
      <c r="L32" s="280">
        <v>0</v>
      </c>
      <c r="M32" s="280">
        <v>0</v>
      </c>
      <c r="N32" s="280">
        <v>0</v>
      </c>
      <c r="O32" s="280">
        <v>0</v>
      </c>
      <c r="P32" s="280">
        <v>0</v>
      </c>
      <c r="Q32" s="280">
        <v>0</v>
      </c>
      <c r="R32" s="280">
        <v>0</v>
      </c>
      <c r="S32" s="280">
        <v>0</v>
      </c>
      <c r="T32" s="280">
        <v>0</v>
      </c>
      <c r="U32" s="280">
        <v>0</v>
      </c>
      <c r="V32" s="280">
        <v>0</v>
      </c>
      <c r="W32" s="280">
        <v>0</v>
      </c>
      <c r="X32" s="280">
        <v>0</v>
      </c>
      <c r="Y32" s="280">
        <v>0</v>
      </c>
      <c r="Z32" s="280">
        <v>0</v>
      </c>
      <c r="AA32" s="280">
        <v>0</v>
      </c>
      <c r="AB32" s="280">
        <v>0</v>
      </c>
      <c r="AC32" s="280">
        <v>0</v>
      </c>
      <c r="AD32" s="280">
        <v>0</v>
      </c>
      <c r="AE32" s="280">
        <v>0</v>
      </c>
      <c r="AF32" s="280">
        <v>0</v>
      </c>
      <c r="AG32" s="280">
        <f t="shared" si="2"/>
        <v>0</v>
      </c>
      <c r="AH32" s="290">
        <v>0</v>
      </c>
    </row>
    <row r="33" spans="1:34" x14ac:dyDescent="0.25">
      <c r="A33" s="58">
        <f t="shared" si="1"/>
        <v>8</v>
      </c>
      <c r="B33" s="75" t="s">
        <v>167</v>
      </c>
      <c r="C33" s="46" t="s">
        <v>166</v>
      </c>
      <c r="D33" s="280">
        <v>0</v>
      </c>
      <c r="E33" s="281">
        <v>0</v>
      </c>
      <c r="F33" s="281">
        <v>0</v>
      </c>
      <c r="G33" s="281">
        <v>0</v>
      </c>
      <c r="H33" s="281">
        <v>0</v>
      </c>
      <c r="I33" s="281">
        <v>0</v>
      </c>
      <c r="J33" s="281">
        <v>0</v>
      </c>
      <c r="K33" s="281">
        <v>0</v>
      </c>
      <c r="L33" s="281">
        <v>0</v>
      </c>
      <c r="M33" s="281">
        <v>0</v>
      </c>
      <c r="N33" s="281">
        <v>0</v>
      </c>
      <c r="O33" s="281">
        <v>0</v>
      </c>
      <c r="P33" s="281">
        <v>0</v>
      </c>
      <c r="Q33" s="281">
        <v>0</v>
      </c>
      <c r="R33" s="281">
        <v>0</v>
      </c>
      <c r="S33" s="281">
        <v>0</v>
      </c>
      <c r="T33" s="281">
        <v>0</v>
      </c>
      <c r="U33" s="281">
        <v>0</v>
      </c>
      <c r="V33" s="281">
        <v>0</v>
      </c>
      <c r="W33" s="281">
        <v>0</v>
      </c>
      <c r="X33" s="281">
        <v>0</v>
      </c>
      <c r="Y33" s="281">
        <v>0</v>
      </c>
      <c r="Z33" s="281">
        <v>0</v>
      </c>
      <c r="AA33" s="281">
        <v>0</v>
      </c>
      <c r="AB33" s="281">
        <v>0</v>
      </c>
      <c r="AC33" s="281">
        <v>0</v>
      </c>
      <c r="AD33" s="281">
        <v>0</v>
      </c>
      <c r="AE33" s="281">
        <v>0</v>
      </c>
      <c r="AF33" s="281">
        <v>0</v>
      </c>
      <c r="AG33" s="280">
        <f t="shared" si="2"/>
        <v>0</v>
      </c>
      <c r="AH33" s="290">
        <v>0</v>
      </c>
    </row>
    <row r="34" spans="1:34" ht="31.5" x14ac:dyDescent="0.25">
      <c r="A34" s="58">
        <f t="shared" si="1"/>
        <v>9</v>
      </c>
      <c r="B34" s="75" t="s">
        <v>165</v>
      </c>
      <c r="C34" s="46" t="s">
        <v>164</v>
      </c>
      <c r="D34" s="280">
        <v>0</v>
      </c>
      <c r="E34" s="281">
        <v>0</v>
      </c>
      <c r="F34" s="281">
        <v>0</v>
      </c>
      <c r="G34" s="281">
        <v>0</v>
      </c>
      <c r="H34" s="281">
        <v>0</v>
      </c>
      <c r="I34" s="281">
        <v>0</v>
      </c>
      <c r="J34" s="281">
        <v>0</v>
      </c>
      <c r="K34" s="281">
        <v>0</v>
      </c>
      <c r="L34" s="281">
        <v>0</v>
      </c>
      <c r="M34" s="281">
        <v>0</v>
      </c>
      <c r="N34" s="281">
        <v>0</v>
      </c>
      <c r="O34" s="281">
        <v>0</v>
      </c>
      <c r="P34" s="281">
        <v>0</v>
      </c>
      <c r="Q34" s="281">
        <v>0</v>
      </c>
      <c r="R34" s="281">
        <v>0</v>
      </c>
      <c r="S34" s="281">
        <v>0</v>
      </c>
      <c r="T34" s="281">
        <v>0</v>
      </c>
      <c r="U34" s="281">
        <v>0</v>
      </c>
      <c r="V34" s="281">
        <v>0</v>
      </c>
      <c r="W34" s="281">
        <v>0</v>
      </c>
      <c r="X34" s="281">
        <v>0</v>
      </c>
      <c r="Y34" s="281">
        <v>0</v>
      </c>
      <c r="Z34" s="281">
        <v>0</v>
      </c>
      <c r="AA34" s="281">
        <v>0</v>
      </c>
      <c r="AB34" s="281">
        <v>0</v>
      </c>
      <c r="AC34" s="281">
        <v>0</v>
      </c>
      <c r="AD34" s="281">
        <v>0</v>
      </c>
      <c r="AE34" s="281">
        <v>0</v>
      </c>
      <c r="AF34" s="281">
        <v>0</v>
      </c>
      <c r="AG34" s="280">
        <f t="shared" si="2"/>
        <v>0</v>
      </c>
      <c r="AH34" s="290">
        <v>0</v>
      </c>
    </row>
    <row r="35" spans="1:34" x14ac:dyDescent="0.25">
      <c r="A35" s="58">
        <f t="shared" si="1"/>
        <v>10</v>
      </c>
      <c r="B35" s="75" t="s">
        <v>163</v>
      </c>
      <c r="C35" s="46" t="s">
        <v>162</v>
      </c>
      <c r="D35" s="280">
        <v>0</v>
      </c>
      <c r="E35" s="281">
        <v>0</v>
      </c>
      <c r="F35" s="281">
        <v>0</v>
      </c>
      <c r="G35" s="281">
        <v>0</v>
      </c>
      <c r="H35" s="281">
        <v>0</v>
      </c>
      <c r="I35" s="281">
        <v>0</v>
      </c>
      <c r="J35" s="281">
        <v>0</v>
      </c>
      <c r="K35" s="281">
        <v>0</v>
      </c>
      <c r="L35" s="281">
        <v>0</v>
      </c>
      <c r="M35" s="281">
        <v>0</v>
      </c>
      <c r="N35" s="281">
        <v>0</v>
      </c>
      <c r="O35" s="281">
        <v>0</v>
      </c>
      <c r="P35" s="281">
        <v>0</v>
      </c>
      <c r="Q35" s="281">
        <v>0</v>
      </c>
      <c r="R35" s="281">
        <v>0</v>
      </c>
      <c r="S35" s="281">
        <v>0</v>
      </c>
      <c r="T35" s="281">
        <v>0</v>
      </c>
      <c r="U35" s="281">
        <v>0</v>
      </c>
      <c r="V35" s="281">
        <v>0</v>
      </c>
      <c r="W35" s="281">
        <v>0</v>
      </c>
      <c r="X35" s="281">
        <v>0</v>
      </c>
      <c r="Y35" s="281">
        <v>0</v>
      </c>
      <c r="Z35" s="281">
        <v>0</v>
      </c>
      <c r="AA35" s="281">
        <v>0</v>
      </c>
      <c r="AB35" s="281">
        <v>0</v>
      </c>
      <c r="AC35" s="281">
        <v>0</v>
      </c>
      <c r="AD35" s="281">
        <v>0</v>
      </c>
      <c r="AE35" s="281">
        <v>0</v>
      </c>
      <c r="AF35" s="281">
        <v>0</v>
      </c>
      <c r="AG35" s="280">
        <f t="shared" si="2"/>
        <v>0</v>
      </c>
      <c r="AH35" s="290">
        <v>0</v>
      </c>
    </row>
    <row r="36" spans="1:34" x14ac:dyDescent="0.25">
      <c r="A36" s="58">
        <f t="shared" si="1"/>
        <v>11</v>
      </c>
      <c r="B36" s="75" t="s">
        <v>161</v>
      </c>
      <c r="C36" s="46" t="s">
        <v>160</v>
      </c>
      <c r="D36" s="280">
        <v>0</v>
      </c>
      <c r="E36" s="281">
        <v>0</v>
      </c>
      <c r="F36" s="281">
        <v>0</v>
      </c>
      <c r="G36" s="281">
        <v>0</v>
      </c>
      <c r="H36" s="281">
        <v>0</v>
      </c>
      <c r="I36" s="281">
        <v>0</v>
      </c>
      <c r="J36" s="281">
        <v>0</v>
      </c>
      <c r="K36" s="281">
        <v>7.0000000000000001E-3</v>
      </c>
      <c r="L36" s="281">
        <v>0</v>
      </c>
      <c r="M36" s="281">
        <v>0</v>
      </c>
      <c r="N36" s="281">
        <v>0</v>
      </c>
      <c r="O36" s="281">
        <v>0</v>
      </c>
      <c r="P36" s="281">
        <v>0</v>
      </c>
      <c r="Q36" s="281">
        <v>0</v>
      </c>
      <c r="R36" s="281">
        <v>0</v>
      </c>
      <c r="S36" s="281">
        <v>0</v>
      </c>
      <c r="T36" s="281">
        <v>0</v>
      </c>
      <c r="U36" s="281">
        <v>0</v>
      </c>
      <c r="V36" s="281">
        <v>0</v>
      </c>
      <c r="W36" s="281">
        <v>0</v>
      </c>
      <c r="X36" s="281">
        <v>0</v>
      </c>
      <c r="Y36" s="281">
        <v>0</v>
      </c>
      <c r="Z36" s="281">
        <v>0</v>
      </c>
      <c r="AA36" s="281">
        <v>0</v>
      </c>
      <c r="AB36" s="281">
        <v>0</v>
      </c>
      <c r="AC36" s="281">
        <v>0</v>
      </c>
      <c r="AD36" s="281">
        <v>0</v>
      </c>
      <c r="AE36" s="281">
        <v>0</v>
      </c>
      <c r="AF36" s="281">
        <v>0</v>
      </c>
      <c r="AG36" s="280">
        <f t="shared" si="2"/>
        <v>0</v>
      </c>
      <c r="AH36" s="290">
        <v>0</v>
      </c>
    </row>
    <row r="37" spans="1:34" s="240" customFormat="1" ht="31.5" x14ac:dyDescent="0.25">
      <c r="A37" s="58">
        <f t="shared" si="1"/>
        <v>12</v>
      </c>
      <c r="B37" s="75" t="s">
        <v>60</v>
      </c>
      <c r="C37" s="74" t="s">
        <v>159</v>
      </c>
      <c r="D37" s="280">
        <v>0</v>
      </c>
      <c r="E37" s="280">
        <v>0</v>
      </c>
      <c r="F37" s="280">
        <v>0</v>
      </c>
      <c r="G37" s="280">
        <v>0</v>
      </c>
      <c r="H37" s="280">
        <v>0</v>
      </c>
      <c r="I37" s="280">
        <v>0</v>
      </c>
      <c r="J37" s="280">
        <v>0</v>
      </c>
      <c r="K37" s="280">
        <v>0</v>
      </c>
      <c r="L37" s="280">
        <v>0</v>
      </c>
      <c r="M37" s="280">
        <v>0</v>
      </c>
      <c r="N37" s="280">
        <v>0</v>
      </c>
      <c r="O37" s="280">
        <v>0</v>
      </c>
      <c r="P37" s="280">
        <v>0</v>
      </c>
      <c r="Q37" s="280">
        <v>0</v>
      </c>
      <c r="R37" s="280">
        <v>0</v>
      </c>
      <c r="S37" s="280">
        <v>0</v>
      </c>
      <c r="T37" s="280">
        <v>0</v>
      </c>
      <c r="U37" s="280">
        <v>0</v>
      </c>
      <c r="V37" s="280">
        <v>0</v>
      </c>
      <c r="W37" s="280">
        <v>0</v>
      </c>
      <c r="X37" s="280">
        <v>0</v>
      </c>
      <c r="Y37" s="280">
        <v>0</v>
      </c>
      <c r="Z37" s="280">
        <v>0</v>
      </c>
      <c r="AA37" s="280">
        <v>0</v>
      </c>
      <c r="AB37" s="280">
        <v>0</v>
      </c>
      <c r="AC37" s="280">
        <v>0</v>
      </c>
      <c r="AD37" s="280">
        <v>0</v>
      </c>
      <c r="AE37" s="280">
        <v>0</v>
      </c>
      <c r="AF37" s="280">
        <v>0</v>
      </c>
      <c r="AG37" s="280">
        <f t="shared" si="2"/>
        <v>0</v>
      </c>
      <c r="AH37" s="290">
        <v>0</v>
      </c>
    </row>
    <row r="38" spans="1:34" ht="31.5" x14ac:dyDescent="0.25">
      <c r="A38" s="58">
        <f t="shared" si="1"/>
        <v>13</v>
      </c>
      <c r="B38" s="72" t="s">
        <v>158</v>
      </c>
      <c r="C38" s="71" t="s">
        <v>157</v>
      </c>
      <c r="D38" s="284">
        <v>0</v>
      </c>
      <c r="E38" s="283">
        <v>0</v>
      </c>
      <c r="F38" s="283">
        <v>0</v>
      </c>
      <c r="G38" s="283">
        <v>0</v>
      </c>
      <c r="H38" s="283">
        <v>0</v>
      </c>
      <c r="I38" s="283">
        <v>0</v>
      </c>
      <c r="J38" s="281">
        <v>0</v>
      </c>
      <c r="K38" s="281">
        <v>0</v>
      </c>
      <c r="L38" s="281">
        <v>0</v>
      </c>
      <c r="M38" s="283">
        <v>0</v>
      </c>
      <c r="N38" s="281">
        <v>0</v>
      </c>
      <c r="O38" s="281">
        <v>0</v>
      </c>
      <c r="P38" s="281">
        <v>0</v>
      </c>
      <c r="Q38" s="283">
        <v>0</v>
      </c>
      <c r="R38" s="281">
        <v>0</v>
      </c>
      <c r="S38" s="281">
        <v>0</v>
      </c>
      <c r="T38" s="281">
        <v>0</v>
      </c>
      <c r="U38" s="283">
        <v>0</v>
      </c>
      <c r="V38" s="281">
        <v>0</v>
      </c>
      <c r="W38" s="281">
        <v>0</v>
      </c>
      <c r="X38" s="281">
        <v>0</v>
      </c>
      <c r="Y38" s="283">
        <v>0</v>
      </c>
      <c r="Z38" s="281">
        <v>0</v>
      </c>
      <c r="AA38" s="281">
        <v>0</v>
      </c>
      <c r="AB38" s="281">
        <v>0</v>
      </c>
      <c r="AC38" s="283">
        <v>0</v>
      </c>
      <c r="AD38" s="281">
        <v>0</v>
      </c>
      <c r="AE38" s="281">
        <v>0</v>
      </c>
      <c r="AF38" s="281">
        <v>0</v>
      </c>
      <c r="AG38" s="280">
        <f t="shared" si="2"/>
        <v>0</v>
      </c>
      <c r="AH38" s="290">
        <v>0</v>
      </c>
    </row>
    <row r="39" spans="1:34" x14ac:dyDescent="0.25">
      <c r="A39" s="58">
        <f t="shared" si="1"/>
        <v>14</v>
      </c>
      <c r="B39" s="72" t="s">
        <v>156</v>
      </c>
      <c r="C39" s="71" t="s">
        <v>146</v>
      </c>
      <c r="D39" s="284">
        <v>0</v>
      </c>
      <c r="E39" s="283">
        <v>0</v>
      </c>
      <c r="F39" s="283">
        <v>0</v>
      </c>
      <c r="G39" s="283">
        <v>0</v>
      </c>
      <c r="H39" s="283">
        <v>0</v>
      </c>
      <c r="I39" s="283">
        <v>0</v>
      </c>
      <c r="J39" s="281">
        <v>0</v>
      </c>
      <c r="K39" s="281">
        <v>0</v>
      </c>
      <c r="L39" s="281">
        <v>0</v>
      </c>
      <c r="M39" s="283">
        <v>0</v>
      </c>
      <c r="N39" s="281">
        <v>0</v>
      </c>
      <c r="O39" s="281">
        <v>0</v>
      </c>
      <c r="P39" s="281">
        <v>0</v>
      </c>
      <c r="Q39" s="283">
        <v>0</v>
      </c>
      <c r="R39" s="281">
        <v>0</v>
      </c>
      <c r="S39" s="281">
        <v>0</v>
      </c>
      <c r="T39" s="281">
        <v>0</v>
      </c>
      <c r="U39" s="283">
        <v>0</v>
      </c>
      <c r="V39" s="281">
        <v>0</v>
      </c>
      <c r="W39" s="281">
        <v>0</v>
      </c>
      <c r="X39" s="281">
        <v>0</v>
      </c>
      <c r="Y39" s="283">
        <v>0</v>
      </c>
      <c r="Z39" s="281">
        <v>0</v>
      </c>
      <c r="AA39" s="281">
        <v>0</v>
      </c>
      <c r="AB39" s="281">
        <v>0</v>
      </c>
      <c r="AC39" s="283">
        <v>0</v>
      </c>
      <c r="AD39" s="281">
        <v>0</v>
      </c>
      <c r="AE39" s="281">
        <v>0</v>
      </c>
      <c r="AF39" s="281">
        <v>0</v>
      </c>
      <c r="AG39" s="280">
        <f t="shared" si="2"/>
        <v>0</v>
      </c>
      <c r="AH39" s="290">
        <v>0</v>
      </c>
    </row>
    <row r="40" spans="1:34" x14ac:dyDescent="0.25">
      <c r="A40" s="58">
        <f t="shared" si="1"/>
        <v>15</v>
      </c>
      <c r="B40" s="72" t="s">
        <v>155</v>
      </c>
      <c r="C40" s="71" t="s">
        <v>144</v>
      </c>
      <c r="D40" s="284">
        <v>0</v>
      </c>
      <c r="E40" s="283">
        <v>0</v>
      </c>
      <c r="F40" s="283">
        <v>0</v>
      </c>
      <c r="G40" s="283">
        <v>0</v>
      </c>
      <c r="H40" s="283">
        <v>0</v>
      </c>
      <c r="I40" s="283">
        <v>0</v>
      </c>
      <c r="J40" s="281">
        <v>0</v>
      </c>
      <c r="K40" s="281">
        <v>0</v>
      </c>
      <c r="L40" s="281">
        <v>0</v>
      </c>
      <c r="M40" s="283">
        <v>0</v>
      </c>
      <c r="N40" s="281">
        <v>0</v>
      </c>
      <c r="O40" s="281">
        <v>0</v>
      </c>
      <c r="P40" s="281">
        <v>0</v>
      </c>
      <c r="Q40" s="283">
        <v>0</v>
      </c>
      <c r="R40" s="281">
        <v>0</v>
      </c>
      <c r="S40" s="281">
        <v>0</v>
      </c>
      <c r="T40" s="281">
        <v>0</v>
      </c>
      <c r="U40" s="283">
        <v>0</v>
      </c>
      <c r="V40" s="281">
        <v>0</v>
      </c>
      <c r="W40" s="281">
        <v>0</v>
      </c>
      <c r="X40" s="281">
        <v>0</v>
      </c>
      <c r="Y40" s="283">
        <v>0</v>
      </c>
      <c r="Z40" s="281">
        <v>0</v>
      </c>
      <c r="AA40" s="281">
        <v>0</v>
      </c>
      <c r="AB40" s="281">
        <v>0</v>
      </c>
      <c r="AC40" s="283">
        <v>0</v>
      </c>
      <c r="AD40" s="281">
        <v>0</v>
      </c>
      <c r="AE40" s="281">
        <v>0</v>
      </c>
      <c r="AF40" s="281">
        <v>0</v>
      </c>
      <c r="AG40" s="280">
        <f t="shared" si="2"/>
        <v>0</v>
      </c>
      <c r="AH40" s="290">
        <v>0</v>
      </c>
    </row>
    <row r="41" spans="1:34" ht="31.5" x14ac:dyDescent="0.25">
      <c r="A41" s="58">
        <f t="shared" si="1"/>
        <v>16</v>
      </c>
      <c r="B41" s="72" t="s">
        <v>154</v>
      </c>
      <c r="C41" s="46" t="s">
        <v>142</v>
      </c>
      <c r="D41" s="280">
        <v>0</v>
      </c>
      <c r="E41" s="281">
        <v>0</v>
      </c>
      <c r="F41" s="281">
        <v>0</v>
      </c>
      <c r="G41" s="281">
        <v>0</v>
      </c>
      <c r="H41" s="281">
        <v>0</v>
      </c>
      <c r="I41" s="281">
        <v>0</v>
      </c>
      <c r="J41" s="281">
        <v>0</v>
      </c>
      <c r="K41" s="281">
        <v>0</v>
      </c>
      <c r="L41" s="281">
        <v>0</v>
      </c>
      <c r="M41" s="281">
        <v>0</v>
      </c>
      <c r="N41" s="281">
        <v>0</v>
      </c>
      <c r="O41" s="281">
        <v>0</v>
      </c>
      <c r="P41" s="281">
        <v>0</v>
      </c>
      <c r="Q41" s="281">
        <v>0</v>
      </c>
      <c r="R41" s="281">
        <v>0</v>
      </c>
      <c r="S41" s="281">
        <v>0</v>
      </c>
      <c r="T41" s="281">
        <v>0</v>
      </c>
      <c r="U41" s="281">
        <v>0</v>
      </c>
      <c r="V41" s="281">
        <v>0</v>
      </c>
      <c r="W41" s="281">
        <v>0</v>
      </c>
      <c r="X41" s="281">
        <v>0</v>
      </c>
      <c r="Y41" s="281">
        <v>0</v>
      </c>
      <c r="Z41" s="281">
        <v>0</v>
      </c>
      <c r="AA41" s="281">
        <v>0</v>
      </c>
      <c r="AB41" s="281">
        <v>0</v>
      </c>
      <c r="AC41" s="281">
        <v>0</v>
      </c>
      <c r="AD41" s="281">
        <v>0</v>
      </c>
      <c r="AE41" s="281">
        <v>0</v>
      </c>
      <c r="AF41" s="281">
        <v>0</v>
      </c>
      <c r="AG41" s="280">
        <f t="shared" si="2"/>
        <v>0</v>
      </c>
      <c r="AH41" s="290">
        <v>0</v>
      </c>
    </row>
    <row r="42" spans="1:34" ht="31.5" x14ac:dyDescent="0.25">
      <c r="A42" s="58">
        <f t="shared" si="1"/>
        <v>17</v>
      </c>
      <c r="B42" s="72" t="s">
        <v>153</v>
      </c>
      <c r="C42" s="46" t="s">
        <v>140</v>
      </c>
      <c r="D42" s="280">
        <v>0</v>
      </c>
      <c r="E42" s="281">
        <v>0</v>
      </c>
      <c r="F42" s="281">
        <v>0</v>
      </c>
      <c r="G42" s="281">
        <v>0</v>
      </c>
      <c r="H42" s="281">
        <v>0</v>
      </c>
      <c r="I42" s="281">
        <v>0</v>
      </c>
      <c r="J42" s="281">
        <v>0</v>
      </c>
      <c r="K42" s="281">
        <v>0</v>
      </c>
      <c r="L42" s="281">
        <v>0</v>
      </c>
      <c r="M42" s="281">
        <v>0</v>
      </c>
      <c r="N42" s="281">
        <v>0</v>
      </c>
      <c r="O42" s="281">
        <v>0</v>
      </c>
      <c r="P42" s="281">
        <v>0</v>
      </c>
      <c r="Q42" s="281">
        <v>0</v>
      </c>
      <c r="R42" s="281">
        <v>0</v>
      </c>
      <c r="S42" s="281">
        <v>0</v>
      </c>
      <c r="T42" s="281">
        <v>0</v>
      </c>
      <c r="U42" s="281">
        <v>0</v>
      </c>
      <c r="V42" s="281">
        <v>0</v>
      </c>
      <c r="W42" s="281">
        <v>0</v>
      </c>
      <c r="X42" s="281">
        <v>0</v>
      </c>
      <c r="Y42" s="281">
        <v>0</v>
      </c>
      <c r="Z42" s="281">
        <v>0</v>
      </c>
      <c r="AA42" s="281">
        <v>0</v>
      </c>
      <c r="AB42" s="281">
        <v>0</v>
      </c>
      <c r="AC42" s="281">
        <v>0</v>
      </c>
      <c r="AD42" s="281">
        <v>0</v>
      </c>
      <c r="AE42" s="281">
        <v>0</v>
      </c>
      <c r="AF42" s="281">
        <v>0</v>
      </c>
      <c r="AG42" s="280">
        <f t="shared" si="2"/>
        <v>0</v>
      </c>
      <c r="AH42" s="290">
        <v>0</v>
      </c>
    </row>
    <row r="43" spans="1:34" x14ac:dyDescent="0.25">
      <c r="A43" s="58">
        <f t="shared" si="1"/>
        <v>18</v>
      </c>
      <c r="B43" s="72" t="s">
        <v>152</v>
      </c>
      <c r="C43" s="46" t="s">
        <v>138</v>
      </c>
      <c r="D43" s="280">
        <v>0</v>
      </c>
      <c r="E43" s="281">
        <v>0</v>
      </c>
      <c r="F43" s="281">
        <v>0</v>
      </c>
      <c r="G43" s="281">
        <v>0</v>
      </c>
      <c r="H43" s="281">
        <v>0</v>
      </c>
      <c r="I43" s="281">
        <v>0</v>
      </c>
      <c r="J43" s="281">
        <v>0</v>
      </c>
      <c r="K43" s="281">
        <v>0</v>
      </c>
      <c r="L43" s="281">
        <v>0</v>
      </c>
      <c r="M43" s="281">
        <v>0</v>
      </c>
      <c r="N43" s="281">
        <v>0</v>
      </c>
      <c r="O43" s="281">
        <v>0</v>
      </c>
      <c r="P43" s="281">
        <v>0</v>
      </c>
      <c r="Q43" s="281">
        <v>0</v>
      </c>
      <c r="R43" s="281">
        <v>0</v>
      </c>
      <c r="S43" s="281">
        <v>0</v>
      </c>
      <c r="T43" s="281">
        <v>0</v>
      </c>
      <c r="U43" s="281">
        <v>0</v>
      </c>
      <c r="V43" s="281">
        <v>0</v>
      </c>
      <c r="W43" s="281">
        <v>0</v>
      </c>
      <c r="X43" s="281">
        <v>0</v>
      </c>
      <c r="Y43" s="281">
        <v>0</v>
      </c>
      <c r="Z43" s="281">
        <v>0</v>
      </c>
      <c r="AA43" s="281">
        <v>0</v>
      </c>
      <c r="AB43" s="281">
        <v>0</v>
      </c>
      <c r="AC43" s="281">
        <v>0</v>
      </c>
      <c r="AD43" s="281">
        <v>0</v>
      </c>
      <c r="AE43" s="281">
        <v>0</v>
      </c>
      <c r="AF43" s="281">
        <v>0</v>
      </c>
      <c r="AG43" s="280">
        <f t="shared" si="2"/>
        <v>0</v>
      </c>
      <c r="AH43" s="290">
        <v>0</v>
      </c>
    </row>
    <row r="44" spans="1:34" ht="18.75" x14ac:dyDescent="0.25">
      <c r="A44" s="58">
        <f t="shared" si="1"/>
        <v>19</v>
      </c>
      <c r="B44" s="72" t="s">
        <v>151</v>
      </c>
      <c r="C44" s="71" t="s">
        <v>136</v>
      </c>
      <c r="D44" s="284">
        <v>0</v>
      </c>
      <c r="E44" s="283">
        <v>0</v>
      </c>
      <c r="F44" s="283">
        <v>0</v>
      </c>
      <c r="G44" s="283">
        <v>0</v>
      </c>
      <c r="H44" s="283">
        <v>0</v>
      </c>
      <c r="I44" s="283">
        <v>0</v>
      </c>
      <c r="J44" s="281">
        <v>0</v>
      </c>
      <c r="K44" s="281">
        <v>0</v>
      </c>
      <c r="L44" s="281">
        <v>0</v>
      </c>
      <c r="M44" s="283">
        <v>0</v>
      </c>
      <c r="N44" s="281">
        <v>0</v>
      </c>
      <c r="O44" s="281">
        <v>0</v>
      </c>
      <c r="P44" s="281">
        <v>0</v>
      </c>
      <c r="Q44" s="283">
        <v>0</v>
      </c>
      <c r="R44" s="281">
        <v>0</v>
      </c>
      <c r="S44" s="281">
        <v>0</v>
      </c>
      <c r="T44" s="281">
        <v>0</v>
      </c>
      <c r="U44" s="283">
        <v>0</v>
      </c>
      <c r="V44" s="281">
        <v>0</v>
      </c>
      <c r="W44" s="281">
        <v>0</v>
      </c>
      <c r="X44" s="281">
        <v>0</v>
      </c>
      <c r="Y44" s="283">
        <v>0</v>
      </c>
      <c r="Z44" s="281">
        <v>0</v>
      </c>
      <c r="AA44" s="281">
        <v>0</v>
      </c>
      <c r="AB44" s="281">
        <v>0</v>
      </c>
      <c r="AC44" s="283">
        <v>0</v>
      </c>
      <c r="AD44" s="281">
        <v>0</v>
      </c>
      <c r="AE44" s="281">
        <v>0</v>
      </c>
      <c r="AF44" s="281">
        <v>0</v>
      </c>
      <c r="AG44" s="280">
        <f t="shared" si="2"/>
        <v>0</v>
      </c>
      <c r="AH44" s="290">
        <v>0</v>
      </c>
    </row>
    <row r="45" spans="1:34" x14ac:dyDescent="0.25">
      <c r="A45" s="58">
        <f t="shared" si="1"/>
        <v>20</v>
      </c>
      <c r="B45" s="75" t="s">
        <v>59</v>
      </c>
      <c r="C45" s="74" t="s">
        <v>150</v>
      </c>
      <c r="D45" s="280">
        <v>0</v>
      </c>
      <c r="E45" s="280">
        <v>0</v>
      </c>
      <c r="F45" s="280">
        <v>0</v>
      </c>
      <c r="G45" s="280">
        <v>0</v>
      </c>
      <c r="H45" s="280">
        <v>0</v>
      </c>
      <c r="I45" s="280">
        <v>0</v>
      </c>
      <c r="J45" s="280">
        <v>0</v>
      </c>
      <c r="K45" s="280">
        <v>0</v>
      </c>
      <c r="L45" s="280">
        <v>0</v>
      </c>
      <c r="M45" s="280">
        <v>0</v>
      </c>
      <c r="N45" s="280">
        <v>0</v>
      </c>
      <c r="O45" s="280">
        <v>0</v>
      </c>
      <c r="P45" s="280">
        <v>0</v>
      </c>
      <c r="Q45" s="280">
        <v>0</v>
      </c>
      <c r="R45" s="280">
        <v>0</v>
      </c>
      <c r="S45" s="280">
        <v>0</v>
      </c>
      <c r="T45" s="280">
        <v>0</v>
      </c>
      <c r="U45" s="280">
        <v>0</v>
      </c>
      <c r="V45" s="280">
        <v>0</v>
      </c>
      <c r="W45" s="280">
        <v>0</v>
      </c>
      <c r="X45" s="280">
        <v>0</v>
      </c>
      <c r="Y45" s="280">
        <v>0</v>
      </c>
      <c r="Z45" s="280">
        <v>0</v>
      </c>
      <c r="AA45" s="280">
        <v>0</v>
      </c>
      <c r="AB45" s="280">
        <v>0</v>
      </c>
      <c r="AC45" s="280">
        <v>0</v>
      </c>
      <c r="AD45" s="280">
        <v>0</v>
      </c>
      <c r="AE45" s="280">
        <v>0</v>
      </c>
      <c r="AF45" s="280">
        <v>0</v>
      </c>
      <c r="AG45" s="280">
        <f t="shared" si="2"/>
        <v>0</v>
      </c>
      <c r="AH45" s="290">
        <v>0</v>
      </c>
    </row>
    <row r="46" spans="1:34" x14ac:dyDescent="0.25">
      <c r="A46" s="58">
        <f t="shared" si="1"/>
        <v>21</v>
      </c>
      <c r="B46" s="72" t="s">
        <v>149</v>
      </c>
      <c r="C46" s="46" t="s">
        <v>148</v>
      </c>
      <c r="D46" s="280">
        <v>0</v>
      </c>
      <c r="E46" s="281">
        <v>0</v>
      </c>
      <c r="F46" s="281">
        <v>0</v>
      </c>
      <c r="G46" s="281">
        <v>0</v>
      </c>
      <c r="H46" s="281">
        <v>0</v>
      </c>
      <c r="I46" s="281">
        <v>0</v>
      </c>
      <c r="J46" s="281">
        <v>0</v>
      </c>
      <c r="K46" s="281">
        <v>0</v>
      </c>
      <c r="L46" s="281">
        <v>0</v>
      </c>
      <c r="M46" s="281">
        <v>0</v>
      </c>
      <c r="N46" s="281">
        <v>0</v>
      </c>
      <c r="O46" s="281">
        <v>0</v>
      </c>
      <c r="P46" s="281">
        <v>0</v>
      </c>
      <c r="Q46" s="281">
        <v>0</v>
      </c>
      <c r="R46" s="281">
        <v>0</v>
      </c>
      <c r="S46" s="281">
        <v>0</v>
      </c>
      <c r="T46" s="281">
        <v>0</v>
      </c>
      <c r="U46" s="281">
        <v>0</v>
      </c>
      <c r="V46" s="281">
        <v>0</v>
      </c>
      <c r="W46" s="281">
        <v>0</v>
      </c>
      <c r="X46" s="281">
        <v>0</v>
      </c>
      <c r="Y46" s="281">
        <v>0</v>
      </c>
      <c r="Z46" s="281">
        <v>0</v>
      </c>
      <c r="AA46" s="281">
        <v>0</v>
      </c>
      <c r="AB46" s="281">
        <v>0</v>
      </c>
      <c r="AC46" s="281">
        <v>0</v>
      </c>
      <c r="AD46" s="281">
        <v>0</v>
      </c>
      <c r="AE46" s="281">
        <v>0</v>
      </c>
      <c r="AF46" s="281">
        <v>0</v>
      </c>
      <c r="AG46" s="280">
        <f t="shared" si="2"/>
        <v>0</v>
      </c>
      <c r="AH46" s="290">
        <v>0</v>
      </c>
    </row>
    <row r="47" spans="1:34" x14ac:dyDescent="0.25">
      <c r="A47" s="58">
        <f t="shared" si="1"/>
        <v>22</v>
      </c>
      <c r="B47" s="72" t="s">
        <v>147</v>
      </c>
      <c r="C47" s="46" t="s">
        <v>146</v>
      </c>
      <c r="D47" s="280">
        <v>0</v>
      </c>
      <c r="E47" s="281">
        <v>0</v>
      </c>
      <c r="F47" s="281">
        <v>0</v>
      </c>
      <c r="G47" s="281">
        <v>0</v>
      </c>
      <c r="H47" s="281">
        <v>0</v>
      </c>
      <c r="I47" s="281">
        <v>0</v>
      </c>
      <c r="J47" s="281">
        <v>0</v>
      </c>
      <c r="K47" s="281">
        <v>0</v>
      </c>
      <c r="L47" s="281">
        <v>0</v>
      </c>
      <c r="M47" s="281">
        <v>0</v>
      </c>
      <c r="N47" s="281">
        <v>0</v>
      </c>
      <c r="O47" s="281">
        <v>0</v>
      </c>
      <c r="P47" s="281">
        <v>0</v>
      </c>
      <c r="Q47" s="281">
        <v>0</v>
      </c>
      <c r="R47" s="281">
        <v>0</v>
      </c>
      <c r="S47" s="281">
        <v>0</v>
      </c>
      <c r="T47" s="281">
        <v>0</v>
      </c>
      <c r="U47" s="281">
        <v>0</v>
      </c>
      <c r="V47" s="281">
        <v>0</v>
      </c>
      <c r="W47" s="281">
        <v>0</v>
      </c>
      <c r="X47" s="281">
        <v>0</v>
      </c>
      <c r="Y47" s="281">
        <v>0</v>
      </c>
      <c r="Z47" s="281">
        <v>0</v>
      </c>
      <c r="AA47" s="281">
        <v>0</v>
      </c>
      <c r="AB47" s="281">
        <v>0</v>
      </c>
      <c r="AC47" s="281">
        <v>0</v>
      </c>
      <c r="AD47" s="281">
        <v>0</v>
      </c>
      <c r="AE47" s="281">
        <v>0</v>
      </c>
      <c r="AF47" s="281">
        <v>0</v>
      </c>
      <c r="AG47" s="280">
        <f t="shared" si="2"/>
        <v>0</v>
      </c>
      <c r="AH47" s="290">
        <v>0</v>
      </c>
    </row>
    <row r="48" spans="1:34" x14ac:dyDescent="0.25">
      <c r="A48" s="58">
        <f t="shared" si="1"/>
        <v>23</v>
      </c>
      <c r="B48" s="72" t="s">
        <v>145</v>
      </c>
      <c r="C48" s="46" t="s">
        <v>144</v>
      </c>
      <c r="D48" s="280">
        <v>0</v>
      </c>
      <c r="E48" s="281">
        <v>0</v>
      </c>
      <c r="F48" s="281">
        <v>0</v>
      </c>
      <c r="G48" s="281">
        <v>0</v>
      </c>
      <c r="H48" s="281">
        <v>0</v>
      </c>
      <c r="I48" s="281">
        <v>0</v>
      </c>
      <c r="J48" s="281">
        <v>0</v>
      </c>
      <c r="K48" s="281">
        <v>0</v>
      </c>
      <c r="L48" s="281">
        <v>0</v>
      </c>
      <c r="M48" s="281">
        <v>0</v>
      </c>
      <c r="N48" s="281">
        <v>0</v>
      </c>
      <c r="O48" s="281">
        <v>0</v>
      </c>
      <c r="P48" s="281">
        <v>0</v>
      </c>
      <c r="Q48" s="281">
        <v>0</v>
      </c>
      <c r="R48" s="281">
        <v>0</v>
      </c>
      <c r="S48" s="281">
        <v>0</v>
      </c>
      <c r="T48" s="281">
        <v>0</v>
      </c>
      <c r="U48" s="281">
        <v>0</v>
      </c>
      <c r="V48" s="281">
        <v>0</v>
      </c>
      <c r="W48" s="281">
        <v>0</v>
      </c>
      <c r="X48" s="281">
        <v>0</v>
      </c>
      <c r="Y48" s="281">
        <v>0</v>
      </c>
      <c r="Z48" s="281">
        <v>0</v>
      </c>
      <c r="AA48" s="281">
        <v>0</v>
      </c>
      <c r="AB48" s="281">
        <v>0</v>
      </c>
      <c r="AC48" s="281">
        <v>0</v>
      </c>
      <c r="AD48" s="281">
        <v>0</v>
      </c>
      <c r="AE48" s="281">
        <v>0</v>
      </c>
      <c r="AF48" s="281">
        <v>0</v>
      </c>
      <c r="AG48" s="280">
        <f t="shared" si="2"/>
        <v>0</v>
      </c>
      <c r="AH48" s="290">
        <v>0</v>
      </c>
    </row>
    <row r="49" spans="1:34" ht="31.5" x14ac:dyDescent="0.25">
      <c r="A49" s="58">
        <f t="shared" si="1"/>
        <v>24</v>
      </c>
      <c r="B49" s="72" t="s">
        <v>143</v>
      </c>
      <c r="C49" s="46" t="s">
        <v>142</v>
      </c>
      <c r="D49" s="280">
        <v>0</v>
      </c>
      <c r="E49" s="281">
        <v>0</v>
      </c>
      <c r="F49" s="281">
        <v>0</v>
      </c>
      <c r="G49" s="281">
        <v>0</v>
      </c>
      <c r="H49" s="281">
        <v>0</v>
      </c>
      <c r="I49" s="281">
        <v>0</v>
      </c>
      <c r="J49" s="281">
        <v>0</v>
      </c>
      <c r="K49" s="281">
        <v>0</v>
      </c>
      <c r="L49" s="281">
        <v>0</v>
      </c>
      <c r="M49" s="281">
        <v>0</v>
      </c>
      <c r="N49" s="281">
        <v>0</v>
      </c>
      <c r="O49" s="281">
        <v>0</v>
      </c>
      <c r="P49" s="281">
        <v>0</v>
      </c>
      <c r="Q49" s="281">
        <v>0</v>
      </c>
      <c r="R49" s="281">
        <v>0</v>
      </c>
      <c r="S49" s="281">
        <v>0</v>
      </c>
      <c r="T49" s="281">
        <v>0</v>
      </c>
      <c r="U49" s="281">
        <v>0</v>
      </c>
      <c r="V49" s="281">
        <v>0</v>
      </c>
      <c r="W49" s="281">
        <v>0</v>
      </c>
      <c r="X49" s="281">
        <v>0</v>
      </c>
      <c r="Y49" s="281">
        <v>0</v>
      </c>
      <c r="Z49" s="281">
        <v>0</v>
      </c>
      <c r="AA49" s="281">
        <v>0</v>
      </c>
      <c r="AB49" s="281">
        <v>0</v>
      </c>
      <c r="AC49" s="281">
        <v>0</v>
      </c>
      <c r="AD49" s="281">
        <v>0</v>
      </c>
      <c r="AE49" s="281">
        <v>0</v>
      </c>
      <c r="AF49" s="281">
        <v>0</v>
      </c>
      <c r="AG49" s="280">
        <f t="shared" si="2"/>
        <v>0</v>
      </c>
      <c r="AH49" s="290">
        <v>0</v>
      </c>
    </row>
    <row r="50" spans="1:34" ht="31.5" x14ac:dyDescent="0.25">
      <c r="A50" s="58">
        <f t="shared" si="1"/>
        <v>25</v>
      </c>
      <c r="B50" s="72" t="s">
        <v>141</v>
      </c>
      <c r="C50" s="46" t="s">
        <v>140</v>
      </c>
      <c r="D50" s="280">
        <v>0</v>
      </c>
      <c r="E50" s="281">
        <v>0</v>
      </c>
      <c r="F50" s="281">
        <v>0</v>
      </c>
      <c r="G50" s="281">
        <v>0</v>
      </c>
      <c r="H50" s="281">
        <v>0</v>
      </c>
      <c r="I50" s="281">
        <v>0</v>
      </c>
      <c r="J50" s="281">
        <v>0</v>
      </c>
      <c r="K50" s="281">
        <v>0</v>
      </c>
      <c r="L50" s="281">
        <v>0</v>
      </c>
      <c r="M50" s="281">
        <v>0</v>
      </c>
      <c r="N50" s="281">
        <v>0</v>
      </c>
      <c r="O50" s="281">
        <v>0</v>
      </c>
      <c r="P50" s="281">
        <v>0</v>
      </c>
      <c r="Q50" s="281">
        <v>0</v>
      </c>
      <c r="R50" s="281">
        <v>0</v>
      </c>
      <c r="S50" s="281">
        <v>0</v>
      </c>
      <c r="T50" s="281">
        <v>0</v>
      </c>
      <c r="U50" s="281">
        <v>0</v>
      </c>
      <c r="V50" s="281">
        <v>0</v>
      </c>
      <c r="W50" s="281">
        <v>0</v>
      </c>
      <c r="X50" s="281">
        <v>0</v>
      </c>
      <c r="Y50" s="281">
        <v>0</v>
      </c>
      <c r="Z50" s="281">
        <v>0</v>
      </c>
      <c r="AA50" s="281">
        <v>0</v>
      </c>
      <c r="AB50" s="281">
        <v>0</v>
      </c>
      <c r="AC50" s="281">
        <v>0</v>
      </c>
      <c r="AD50" s="281">
        <v>0</v>
      </c>
      <c r="AE50" s="281">
        <v>0</v>
      </c>
      <c r="AF50" s="281">
        <v>0</v>
      </c>
      <c r="AG50" s="280">
        <f t="shared" si="2"/>
        <v>0</v>
      </c>
      <c r="AH50" s="290">
        <v>0</v>
      </c>
    </row>
    <row r="51" spans="1:34" x14ac:dyDescent="0.25">
      <c r="A51" s="58">
        <f t="shared" si="1"/>
        <v>26</v>
      </c>
      <c r="B51" s="72" t="s">
        <v>139</v>
      </c>
      <c r="C51" s="46" t="s">
        <v>138</v>
      </c>
      <c r="D51" s="280">
        <v>0</v>
      </c>
      <c r="E51" s="281">
        <v>0</v>
      </c>
      <c r="F51" s="281">
        <v>0</v>
      </c>
      <c r="G51" s="281">
        <v>0</v>
      </c>
      <c r="H51" s="281">
        <v>0</v>
      </c>
      <c r="I51" s="281">
        <v>0</v>
      </c>
      <c r="J51" s="281">
        <v>0</v>
      </c>
      <c r="K51" s="281">
        <v>0</v>
      </c>
      <c r="L51" s="281">
        <v>0</v>
      </c>
      <c r="M51" s="281">
        <v>0</v>
      </c>
      <c r="N51" s="281">
        <v>0</v>
      </c>
      <c r="O51" s="281">
        <v>0</v>
      </c>
      <c r="P51" s="281">
        <v>0</v>
      </c>
      <c r="Q51" s="281">
        <v>0</v>
      </c>
      <c r="R51" s="281">
        <v>0</v>
      </c>
      <c r="S51" s="281">
        <v>0</v>
      </c>
      <c r="T51" s="281">
        <v>0</v>
      </c>
      <c r="U51" s="281">
        <v>0</v>
      </c>
      <c r="V51" s="281">
        <v>0</v>
      </c>
      <c r="W51" s="281">
        <v>0</v>
      </c>
      <c r="X51" s="281">
        <v>0</v>
      </c>
      <c r="Y51" s="281">
        <v>0</v>
      </c>
      <c r="Z51" s="281">
        <v>0</v>
      </c>
      <c r="AA51" s="281">
        <v>0</v>
      </c>
      <c r="AB51" s="281">
        <v>0</v>
      </c>
      <c r="AC51" s="281">
        <v>0</v>
      </c>
      <c r="AD51" s="281">
        <v>0</v>
      </c>
      <c r="AE51" s="281">
        <v>0</v>
      </c>
      <c r="AF51" s="281">
        <v>0</v>
      </c>
      <c r="AG51" s="280">
        <f t="shared" si="2"/>
        <v>0</v>
      </c>
      <c r="AH51" s="290">
        <v>0</v>
      </c>
    </row>
    <row r="52" spans="1:34" ht="18.75" x14ac:dyDescent="0.25">
      <c r="A52" s="58">
        <f t="shared" si="1"/>
        <v>27</v>
      </c>
      <c r="B52" s="72" t="s">
        <v>137</v>
      </c>
      <c r="C52" s="71" t="s">
        <v>136</v>
      </c>
      <c r="D52" s="284">
        <v>0</v>
      </c>
      <c r="E52" s="283">
        <v>0</v>
      </c>
      <c r="F52" s="283">
        <v>0</v>
      </c>
      <c r="G52" s="283">
        <v>0</v>
      </c>
      <c r="H52" s="283">
        <v>0</v>
      </c>
      <c r="I52" s="283">
        <v>0</v>
      </c>
      <c r="J52" s="281">
        <v>0</v>
      </c>
      <c r="K52" s="281">
        <v>0</v>
      </c>
      <c r="L52" s="281">
        <v>0</v>
      </c>
      <c r="M52" s="283">
        <v>0</v>
      </c>
      <c r="N52" s="281">
        <v>0</v>
      </c>
      <c r="O52" s="281">
        <v>0</v>
      </c>
      <c r="P52" s="281">
        <v>0</v>
      </c>
      <c r="Q52" s="283">
        <v>0</v>
      </c>
      <c r="R52" s="281">
        <v>0</v>
      </c>
      <c r="S52" s="281">
        <v>0</v>
      </c>
      <c r="T52" s="281">
        <v>0</v>
      </c>
      <c r="U52" s="283">
        <v>0</v>
      </c>
      <c r="V52" s="281">
        <v>0</v>
      </c>
      <c r="W52" s="281">
        <v>0</v>
      </c>
      <c r="X52" s="281">
        <v>0</v>
      </c>
      <c r="Y52" s="283">
        <v>0</v>
      </c>
      <c r="Z52" s="281">
        <v>0</v>
      </c>
      <c r="AA52" s="281">
        <v>0</v>
      </c>
      <c r="AB52" s="281">
        <v>0</v>
      </c>
      <c r="AC52" s="283">
        <v>0</v>
      </c>
      <c r="AD52" s="281">
        <v>0</v>
      </c>
      <c r="AE52" s="281">
        <v>0</v>
      </c>
      <c r="AF52" s="281">
        <v>0</v>
      </c>
      <c r="AG52" s="280">
        <f t="shared" si="2"/>
        <v>0</v>
      </c>
      <c r="AH52" s="290">
        <v>0</v>
      </c>
    </row>
    <row r="53" spans="1:34" ht="35.25" customHeight="1" x14ac:dyDescent="0.25">
      <c r="A53" s="58">
        <f t="shared" si="1"/>
        <v>28</v>
      </c>
      <c r="B53" s="75" t="s">
        <v>57</v>
      </c>
      <c r="C53" s="74" t="s">
        <v>135</v>
      </c>
      <c r="D53" s="280">
        <v>0</v>
      </c>
      <c r="E53" s="280">
        <v>0</v>
      </c>
      <c r="F53" s="280">
        <v>0</v>
      </c>
      <c r="G53" s="280">
        <v>0</v>
      </c>
      <c r="H53" s="280">
        <v>0</v>
      </c>
      <c r="I53" s="280">
        <v>0</v>
      </c>
      <c r="J53" s="280">
        <v>0</v>
      </c>
      <c r="K53" s="280">
        <v>0</v>
      </c>
      <c r="L53" s="280">
        <v>0</v>
      </c>
      <c r="M53" s="280">
        <v>0</v>
      </c>
      <c r="N53" s="280">
        <v>0</v>
      </c>
      <c r="O53" s="280">
        <v>0</v>
      </c>
      <c r="P53" s="280">
        <v>0</v>
      </c>
      <c r="Q53" s="280">
        <v>0</v>
      </c>
      <c r="R53" s="280">
        <v>0</v>
      </c>
      <c r="S53" s="280">
        <v>0</v>
      </c>
      <c r="T53" s="280">
        <v>0</v>
      </c>
      <c r="U53" s="280">
        <v>0</v>
      </c>
      <c r="V53" s="280">
        <v>0</v>
      </c>
      <c r="W53" s="280">
        <v>0</v>
      </c>
      <c r="X53" s="280">
        <v>0</v>
      </c>
      <c r="Y53" s="280">
        <v>0</v>
      </c>
      <c r="Z53" s="280">
        <v>0</v>
      </c>
      <c r="AA53" s="280">
        <v>0</v>
      </c>
      <c r="AB53" s="280">
        <v>0</v>
      </c>
      <c r="AC53" s="280">
        <v>0</v>
      </c>
      <c r="AD53" s="280">
        <v>0</v>
      </c>
      <c r="AE53" s="280">
        <v>0</v>
      </c>
      <c r="AF53" s="280">
        <v>0</v>
      </c>
      <c r="AG53" s="280">
        <f t="shared" si="2"/>
        <v>0</v>
      </c>
      <c r="AH53" s="290">
        <v>0</v>
      </c>
    </row>
    <row r="54" spans="1:34" x14ac:dyDescent="0.25">
      <c r="A54" s="58">
        <f t="shared" si="1"/>
        <v>29</v>
      </c>
      <c r="B54" s="72" t="s">
        <v>134</v>
      </c>
      <c r="C54" s="46" t="s">
        <v>133</v>
      </c>
      <c r="D54" s="280">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0">
        <f t="shared" si="2"/>
        <v>0</v>
      </c>
      <c r="AH54" s="290">
        <v>0</v>
      </c>
    </row>
    <row r="55" spans="1:34" x14ac:dyDescent="0.25">
      <c r="A55" s="58">
        <f t="shared" si="1"/>
        <v>30</v>
      </c>
      <c r="B55" s="72" t="s">
        <v>132</v>
      </c>
      <c r="C55" s="46" t="s">
        <v>126</v>
      </c>
      <c r="D55" s="280">
        <v>0</v>
      </c>
      <c r="E55" s="281">
        <v>0</v>
      </c>
      <c r="F55" s="281">
        <v>0</v>
      </c>
      <c r="G55" s="281">
        <v>0</v>
      </c>
      <c r="H55" s="281">
        <v>0</v>
      </c>
      <c r="I55" s="281">
        <v>0</v>
      </c>
      <c r="J55" s="281">
        <v>0</v>
      </c>
      <c r="K55" s="281">
        <v>0</v>
      </c>
      <c r="L55" s="281">
        <v>0</v>
      </c>
      <c r="M55" s="281">
        <v>0</v>
      </c>
      <c r="N55" s="281">
        <v>0</v>
      </c>
      <c r="O55" s="281">
        <v>0</v>
      </c>
      <c r="P55" s="281">
        <v>0</v>
      </c>
      <c r="Q55" s="281">
        <v>0</v>
      </c>
      <c r="R55" s="281">
        <v>0</v>
      </c>
      <c r="S55" s="281">
        <v>0</v>
      </c>
      <c r="T55" s="281">
        <v>0</v>
      </c>
      <c r="U55" s="281">
        <v>0</v>
      </c>
      <c r="V55" s="281">
        <v>0</v>
      </c>
      <c r="W55" s="281">
        <v>0</v>
      </c>
      <c r="X55" s="281">
        <v>0</v>
      </c>
      <c r="Y55" s="281">
        <v>0</v>
      </c>
      <c r="Z55" s="281">
        <v>0</v>
      </c>
      <c r="AA55" s="281">
        <v>0</v>
      </c>
      <c r="AB55" s="281">
        <v>0</v>
      </c>
      <c r="AC55" s="281">
        <v>0</v>
      </c>
      <c r="AD55" s="281">
        <v>0</v>
      </c>
      <c r="AE55" s="281">
        <v>0</v>
      </c>
      <c r="AF55" s="281">
        <v>0</v>
      </c>
      <c r="AG55" s="280">
        <f t="shared" si="2"/>
        <v>0</v>
      </c>
      <c r="AH55" s="290">
        <v>0</v>
      </c>
    </row>
    <row r="56" spans="1:34" x14ac:dyDescent="0.25">
      <c r="A56" s="58">
        <f t="shared" si="1"/>
        <v>31</v>
      </c>
      <c r="B56" s="72" t="s">
        <v>131</v>
      </c>
      <c r="C56" s="71" t="s">
        <v>125</v>
      </c>
      <c r="D56" s="284">
        <v>0</v>
      </c>
      <c r="E56" s="283">
        <v>0</v>
      </c>
      <c r="F56" s="283">
        <v>0</v>
      </c>
      <c r="G56" s="283">
        <v>0</v>
      </c>
      <c r="H56" s="283">
        <v>0</v>
      </c>
      <c r="I56" s="283">
        <v>0</v>
      </c>
      <c r="J56" s="281">
        <v>0</v>
      </c>
      <c r="K56" s="281">
        <v>0</v>
      </c>
      <c r="L56" s="281">
        <v>0</v>
      </c>
      <c r="M56" s="283">
        <v>0</v>
      </c>
      <c r="N56" s="281">
        <v>0</v>
      </c>
      <c r="O56" s="281">
        <v>0</v>
      </c>
      <c r="P56" s="281">
        <v>0</v>
      </c>
      <c r="Q56" s="283">
        <v>0</v>
      </c>
      <c r="R56" s="281">
        <v>0</v>
      </c>
      <c r="S56" s="281">
        <v>0</v>
      </c>
      <c r="T56" s="281">
        <v>0</v>
      </c>
      <c r="U56" s="283">
        <v>0</v>
      </c>
      <c r="V56" s="281">
        <v>0</v>
      </c>
      <c r="W56" s="281">
        <v>0</v>
      </c>
      <c r="X56" s="281">
        <v>0</v>
      </c>
      <c r="Y56" s="283">
        <v>0</v>
      </c>
      <c r="Z56" s="281">
        <v>0</v>
      </c>
      <c r="AA56" s="281">
        <v>0</v>
      </c>
      <c r="AB56" s="281">
        <v>0</v>
      </c>
      <c r="AC56" s="283">
        <v>0</v>
      </c>
      <c r="AD56" s="281">
        <v>0</v>
      </c>
      <c r="AE56" s="281">
        <v>0</v>
      </c>
      <c r="AF56" s="281">
        <v>0</v>
      </c>
      <c r="AG56" s="280">
        <f t="shared" si="2"/>
        <v>0</v>
      </c>
      <c r="AH56" s="290">
        <v>0</v>
      </c>
    </row>
    <row r="57" spans="1:34" x14ac:dyDescent="0.25">
      <c r="A57" s="58">
        <f t="shared" si="1"/>
        <v>32</v>
      </c>
      <c r="B57" s="72" t="s">
        <v>130</v>
      </c>
      <c r="C57" s="71" t="s">
        <v>124</v>
      </c>
      <c r="D57" s="284">
        <v>0</v>
      </c>
      <c r="E57" s="283">
        <v>0</v>
      </c>
      <c r="F57" s="283">
        <v>0</v>
      </c>
      <c r="G57" s="283">
        <v>0</v>
      </c>
      <c r="H57" s="283">
        <v>0</v>
      </c>
      <c r="I57" s="283">
        <v>0</v>
      </c>
      <c r="J57" s="281">
        <v>0</v>
      </c>
      <c r="K57" s="281">
        <v>0</v>
      </c>
      <c r="L57" s="281">
        <v>0</v>
      </c>
      <c r="M57" s="283">
        <v>0</v>
      </c>
      <c r="N57" s="281">
        <v>0</v>
      </c>
      <c r="O57" s="281">
        <v>0</v>
      </c>
      <c r="P57" s="281">
        <v>0</v>
      </c>
      <c r="Q57" s="283">
        <v>0</v>
      </c>
      <c r="R57" s="281">
        <v>0</v>
      </c>
      <c r="S57" s="281">
        <v>0</v>
      </c>
      <c r="T57" s="281">
        <v>0</v>
      </c>
      <c r="U57" s="283">
        <v>0</v>
      </c>
      <c r="V57" s="281">
        <v>0</v>
      </c>
      <c r="W57" s="281">
        <v>0</v>
      </c>
      <c r="X57" s="281">
        <v>0</v>
      </c>
      <c r="Y57" s="283">
        <v>0</v>
      </c>
      <c r="Z57" s="281">
        <v>0</v>
      </c>
      <c r="AA57" s="281">
        <v>0</v>
      </c>
      <c r="AB57" s="281">
        <v>0</v>
      </c>
      <c r="AC57" s="283">
        <v>0</v>
      </c>
      <c r="AD57" s="281">
        <v>0</v>
      </c>
      <c r="AE57" s="281">
        <v>0</v>
      </c>
      <c r="AF57" s="281">
        <v>0</v>
      </c>
      <c r="AG57" s="280">
        <f t="shared" si="2"/>
        <v>0</v>
      </c>
      <c r="AH57" s="290">
        <v>0</v>
      </c>
    </row>
    <row r="58" spans="1:34" x14ac:dyDescent="0.25">
      <c r="A58" s="58">
        <f t="shared" si="1"/>
        <v>33</v>
      </c>
      <c r="B58" s="72" t="s">
        <v>129</v>
      </c>
      <c r="C58" s="71" t="s">
        <v>123</v>
      </c>
      <c r="D58" s="284">
        <v>0</v>
      </c>
      <c r="E58" s="283">
        <v>0</v>
      </c>
      <c r="F58" s="283">
        <v>0</v>
      </c>
      <c r="G58" s="283">
        <v>0</v>
      </c>
      <c r="H58" s="283">
        <v>0</v>
      </c>
      <c r="I58" s="283">
        <v>0</v>
      </c>
      <c r="J58" s="281">
        <v>0</v>
      </c>
      <c r="K58" s="281">
        <v>0</v>
      </c>
      <c r="L58" s="281">
        <v>0</v>
      </c>
      <c r="M58" s="283">
        <v>0</v>
      </c>
      <c r="N58" s="281">
        <v>0</v>
      </c>
      <c r="O58" s="281">
        <v>0</v>
      </c>
      <c r="P58" s="281">
        <v>0</v>
      </c>
      <c r="Q58" s="283">
        <v>0</v>
      </c>
      <c r="R58" s="281">
        <v>0</v>
      </c>
      <c r="S58" s="281">
        <v>0</v>
      </c>
      <c r="T58" s="281">
        <v>0</v>
      </c>
      <c r="U58" s="283">
        <v>0</v>
      </c>
      <c r="V58" s="281">
        <v>0</v>
      </c>
      <c r="W58" s="281">
        <v>0</v>
      </c>
      <c r="X58" s="281">
        <v>0</v>
      </c>
      <c r="Y58" s="283">
        <v>0</v>
      </c>
      <c r="Z58" s="281">
        <v>0</v>
      </c>
      <c r="AA58" s="281">
        <v>0</v>
      </c>
      <c r="AB58" s="281">
        <v>0</v>
      </c>
      <c r="AC58" s="283">
        <v>0</v>
      </c>
      <c r="AD58" s="281">
        <v>0</v>
      </c>
      <c r="AE58" s="281">
        <v>0</v>
      </c>
      <c r="AF58" s="281">
        <v>0</v>
      </c>
      <c r="AG58" s="280">
        <f t="shared" si="2"/>
        <v>0</v>
      </c>
      <c r="AH58" s="290">
        <v>0</v>
      </c>
    </row>
    <row r="59" spans="1:34" ht="18.75" x14ac:dyDescent="0.25">
      <c r="A59" s="58">
        <f t="shared" si="1"/>
        <v>34</v>
      </c>
      <c r="B59" s="72" t="s">
        <v>128</v>
      </c>
      <c r="C59" s="71" t="s">
        <v>122</v>
      </c>
      <c r="D59" s="284">
        <v>0</v>
      </c>
      <c r="E59" s="283">
        <v>0</v>
      </c>
      <c r="F59" s="283">
        <v>0</v>
      </c>
      <c r="G59" s="283">
        <v>0</v>
      </c>
      <c r="H59" s="283">
        <v>0</v>
      </c>
      <c r="I59" s="283">
        <v>0</v>
      </c>
      <c r="J59" s="281">
        <v>0</v>
      </c>
      <c r="K59" s="281">
        <v>0</v>
      </c>
      <c r="L59" s="281">
        <v>0</v>
      </c>
      <c r="M59" s="283">
        <v>0</v>
      </c>
      <c r="N59" s="281">
        <v>0</v>
      </c>
      <c r="O59" s="281">
        <v>0</v>
      </c>
      <c r="P59" s="281">
        <v>0</v>
      </c>
      <c r="Q59" s="283">
        <v>0</v>
      </c>
      <c r="R59" s="281">
        <v>0</v>
      </c>
      <c r="S59" s="281">
        <v>0</v>
      </c>
      <c r="T59" s="281">
        <v>0</v>
      </c>
      <c r="U59" s="283">
        <v>0</v>
      </c>
      <c r="V59" s="281">
        <v>0</v>
      </c>
      <c r="W59" s="281">
        <v>0</v>
      </c>
      <c r="X59" s="281">
        <v>0</v>
      </c>
      <c r="Y59" s="283">
        <v>0</v>
      </c>
      <c r="Z59" s="281">
        <v>0</v>
      </c>
      <c r="AA59" s="281">
        <v>0</v>
      </c>
      <c r="AB59" s="281">
        <v>0</v>
      </c>
      <c r="AC59" s="283">
        <v>0</v>
      </c>
      <c r="AD59" s="281">
        <v>0</v>
      </c>
      <c r="AE59" s="281">
        <v>0</v>
      </c>
      <c r="AF59" s="281">
        <v>0</v>
      </c>
      <c r="AG59" s="280">
        <f t="shared" si="2"/>
        <v>0</v>
      </c>
      <c r="AH59" s="290">
        <v>0</v>
      </c>
    </row>
    <row r="60" spans="1:34" ht="36.75" customHeight="1" x14ac:dyDescent="0.25">
      <c r="A60" s="58">
        <f t="shared" si="1"/>
        <v>35</v>
      </c>
      <c r="B60" s="75" t="s">
        <v>56</v>
      </c>
      <c r="C60" s="85" t="s">
        <v>204</v>
      </c>
      <c r="D60" s="280">
        <v>0</v>
      </c>
      <c r="E60" s="280">
        <v>0</v>
      </c>
      <c r="F60" s="280">
        <v>0</v>
      </c>
      <c r="G60" s="280">
        <v>0</v>
      </c>
      <c r="H60" s="280">
        <v>0</v>
      </c>
      <c r="I60" s="280">
        <v>0</v>
      </c>
      <c r="J60" s="280">
        <v>0</v>
      </c>
      <c r="K60" s="280">
        <v>0</v>
      </c>
      <c r="L60" s="280">
        <v>0</v>
      </c>
      <c r="M60" s="280">
        <v>0</v>
      </c>
      <c r="N60" s="280">
        <v>0</v>
      </c>
      <c r="O60" s="280">
        <v>0</v>
      </c>
      <c r="P60" s="280">
        <v>0</v>
      </c>
      <c r="Q60" s="280">
        <v>0</v>
      </c>
      <c r="R60" s="280">
        <v>0</v>
      </c>
      <c r="S60" s="280">
        <v>0</v>
      </c>
      <c r="T60" s="280">
        <v>0</v>
      </c>
      <c r="U60" s="280">
        <v>0</v>
      </c>
      <c r="V60" s="280">
        <v>0</v>
      </c>
      <c r="W60" s="280">
        <v>0</v>
      </c>
      <c r="X60" s="280">
        <v>0</v>
      </c>
      <c r="Y60" s="280">
        <v>0</v>
      </c>
      <c r="Z60" s="280">
        <v>0</v>
      </c>
      <c r="AA60" s="280">
        <v>0</v>
      </c>
      <c r="AB60" s="280">
        <v>0</v>
      </c>
      <c r="AC60" s="280">
        <v>0</v>
      </c>
      <c r="AD60" s="280">
        <v>0</v>
      </c>
      <c r="AE60" s="280">
        <v>0</v>
      </c>
      <c r="AF60" s="280">
        <v>0</v>
      </c>
      <c r="AG60" s="280">
        <f t="shared" si="2"/>
        <v>0</v>
      </c>
      <c r="AH60" s="290">
        <v>0</v>
      </c>
    </row>
    <row r="61" spans="1:34" x14ac:dyDescent="0.25">
      <c r="A61" s="58">
        <f t="shared" si="1"/>
        <v>36</v>
      </c>
      <c r="B61" s="75" t="s">
        <v>54</v>
      </c>
      <c r="C61" s="74" t="s">
        <v>127</v>
      </c>
      <c r="D61" s="280">
        <v>0</v>
      </c>
      <c r="E61" s="280">
        <v>0</v>
      </c>
      <c r="F61" s="280">
        <v>0</v>
      </c>
      <c r="G61" s="280">
        <v>0</v>
      </c>
      <c r="H61" s="280">
        <v>0</v>
      </c>
      <c r="I61" s="280">
        <v>0</v>
      </c>
      <c r="J61" s="280">
        <v>0</v>
      </c>
      <c r="K61" s="280">
        <v>0</v>
      </c>
      <c r="L61" s="280">
        <v>0</v>
      </c>
      <c r="M61" s="280">
        <v>0</v>
      </c>
      <c r="N61" s="280">
        <v>0</v>
      </c>
      <c r="O61" s="280">
        <v>0</v>
      </c>
      <c r="P61" s="280">
        <v>0</v>
      </c>
      <c r="Q61" s="280">
        <v>0</v>
      </c>
      <c r="R61" s="280">
        <v>0</v>
      </c>
      <c r="S61" s="280">
        <v>0</v>
      </c>
      <c r="T61" s="280">
        <v>0</v>
      </c>
      <c r="U61" s="280">
        <v>0</v>
      </c>
      <c r="V61" s="280">
        <v>0</v>
      </c>
      <c r="W61" s="280">
        <v>0</v>
      </c>
      <c r="X61" s="280">
        <v>0</v>
      </c>
      <c r="Y61" s="280">
        <v>0</v>
      </c>
      <c r="Z61" s="280">
        <v>0</v>
      </c>
      <c r="AA61" s="280">
        <v>0</v>
      </c>
      <c r="AB61" s="280">
        <v>0</v>
      </c>
      <c r="AC61" s="280">
        <v>0</v>
      </c>
      <c r="AD61" s="280">
        <v>0</v>
      </c>
      <c r="AE61" s="280">
        <v>0</v>
      </c>
      <c r="AF61" s="280">
        <v>0</v>
      </c>
      <c r="AG61" s="280">
        <f t="shared" si="2"/>
        <v>0</v>
      </c>
      <c r="AH61" s="290">
        <v>0</v>
      </c>
    </row>
    <row r="62" spans="1:34" x14ac:dyDescent="0.25">
      <c r="A62" s="58">
        <f t="shared" si="1"/>
        <v>37</v>
      </c>
      <c r="B62" s="72" t="s">
        <v>198</v>
      </c>
      <c r="C62" s="73" t="s">
        <v>148</v>
      </c>
      <c r="D62" s="287">
        <v>0</v>
      </c>
      <c r="E62" s="285">
        <v>0</v>
      </c>
      <c r="F62" s="285">
        <v>0</v>
      </c>
      <c r="G62" s="285">
        <v>0</v>
      </c>
      <c r="H62" s="285">
        <v>0</v>
      </c>
      <c r="I62" s="285">
        <v>0</v>
      </c>
      <c r="J62" s="281">
        <v>0</v>
      </c>
      <c r="K62" s="281">
        <v>0</v>
      </c>
      <c r="L62" s="281">
        <v>0</v>
      </c>
      <c r="M62" s="285">
        <v>0</v>
      </c>
      <c r="N62" s="281">
        <v>0</v>
      </c>
      <c r="O62" s="281">
        <v>0</v>
      </c>
      <c r="P62" s="281">
        <v>0</v>
      </c>
      <c r="Q62" s="285">
        <v>0</v>
      </c>
      <c r="R62" s="281">
        <v>0</v>
      </c>
      <c r="S62" s="281">
        <v>0</v>
      </c>
      <c r="T62" s="281">
        <v>0</v>
      </c>
      <c r="U62" s="285">
        <v>0</v>
      </c>
      <c r="V62" s="281">
        <v>0</v>
      </c>
      <c r="W62" s="281">
        <v>0</v>
      </c>
      <c r="X62" s="281">
        <v>0</v>
      </c>
      <c r="Y62" s="285">
        <v>0</v>
      </c>
      <c r="Z62" s="281">
        <v>0</v>
      </c>
      <c r="AA62" s="281">
        <v>0</v>
      </c>
      <c r="AB62" s="281">
        <v>0</v>
      </c>
      <c r="AC62" s="285">
        <v>0</v>
      </c>
      <c r="AD62" s="281">
        <v>0</v>
      </c>
      <c r="AE62" s="281">
        <v>0</v>
      </c>
      <c r="AF62" s="281">
        <v>0</v>
      </c>
      <c r="AG62" s="280">
        <f t="shared" si="2"/>
        <v>0</v>
      </c>
      <c r="AH62" s="290">
        <v>0</v>
      </c>
    </row>
    <row r="63" spans="1:34" x14ac:dyDescent="0.25">
      <c r="A63" s="58">
        <f t="shared" si="1"/>
        <v>38</v>
      </c>
      <c r="B63" s="72" t="s">
        <v>199</v>
      </c>
      <c r="C63" s="73" t="s">
        <v>146</v>
      </c>
      <c r="D63" s="287">
        <v>0</v>
      </c>
      <c r="E63" s="285">
        <v>0</v>
      </c>
      <c r="F63" s="285">
        <v>0</v>
      </c>
      <c r="G63" s="285">
        <v>0</v>
      </c>
      <c r="H63" s="285">
        <v>0</v>
      </c>
      <c r="I63" s="285">
        <v>0</v>
      </c>
      <c r="J63" s="281">
        <v>0</v>
      </c>
      <c r="K63" s="281">
        <v>0</v>
      </c>
      <c r="L63" s="281">
        <v>0</v>
      </c>
      <c r="M63" s="285">
        <v>0</v>
      </c>
      <c r="N63" s="281">
        <v>0</v>
      </c>
      <c r="O63" s="281">
        <v>0</v>
      </c>
      <c r="P63" s="281">
        <v>0</v>
      </c>
      <c r="Q63" s="285">
        <v>0</v>
      </c>
      <c r="R63" s="281">
        <v>0</v>
      </c>
      <c r="S63" s="281">
        <v>0</v>
      </c>
      <c r="T63" s="281">
        <v>0</v>
      </c>
      <c r="U63" s="285">
        <v>0</v>
      </c>
      <c r="V63" s="281">
        <v>0</v>
      </c>
      <c r="W63" s="281">
        <v>0</v>
      </c>
      <c r="X63" s="281">
        <v>0</v>
      </c>
      <c r="Y63" s="285">
        <v>0</v>
      </c>
      <c r="Z63" s="281">
        <v>0</v>
      </c>
      <c r="AA63" s="281">
        <v>0</v>
      </c>
      <c r="AB63" s="281">
        <v>0</v>
      </c>
      <c r="AC63" s="285">
        <v>0</v>
      </c>
      <c r="AD63" s="281">
        <v>0</v>
      </c>
      <c r="AE63" s="281">
        <v>0</v>
      </c>
      <c r="AF63" s="281">
        <v>0</v>
      </c>
      <c r="AG63" s="280">
        <f t="shared" si="2"/>
        <v>0</v>
      </c>
      <c r="AH63" s="290">
        <v>0</v>
      </c>
    </row>
    <row r="64" spans="1:34" x14ac:dyDescent="0.25">
      <c r="A64" s="58">
        <f t="shared" si="1"/>
        <v>39</v>
      </c>
      <c r="B64" s="72" t="s">
        <v>200</v>
      </c>
      <c r="C64" s="73" t="s">
        <v>144</v>
      </c>
      <c r="D64" s="287">
        <v>0</v>
      </c>
      <c r="E64" s="285">
        <v>0</v>
      </c>
      <c r="F64" s="285">
        <v>0</v>
      </c>
      <c r="G64" s="285">
        <v>0</v>
      </c>
      <c r="H64" s="285">
        <v>0</v>
      </c>
      <c r="I64" s="285">
        <v>0</v>
      </c>
      <c r="J64" s="281">
        <v>0</v>
      </c>
      <c r="K64" s="281">
        <v>0</v>
      </c>
      <c r="L64" s="281">
        <v>0</v>
      </c>
      <c r="M64" s="285">
        <v>0</v>
      </c>
      <c r="N64" s="281">
        <v>0</v>
      </c>
      <c r="O64" s="281">
        <v>0</v>
      </c>
      <c r="P64" s="281">
        <v>0</v>
      </c>
      <c r="Q64" s="285">
        <v>0</v>
      </c>
      <c r="R64" s="281">
        <v>0</v>
      </c>
      <c r="S64" s="281">
        <v>0</v>
      </c>
      <c r="T64" s="281">
        <v>0</v>
      </c>
      <c r="U64" s="285">
        <v>0</v>
      </c>
      <c r="V64" s="281">
        <v>0</v>
      </c>
      <c r="W64" s="281">
        <v>0</v>
      </c>
      <c r="X64" s="281">
        <v>0</v>
      </c>
      <c r="Y64" s="285">
        <v>0</v>
      </c>
      <c r="Z64" s="281">
        <v>0</v>
      </c>
      <c r="AA64" s="281">
        <v>0</v>
      </c>
      <c r="AB64" s="281">
        <v>0</v>
      </c>
      <c r="AC64" s="285">
        <v>0</v>
      </c>
      <c r="AD64" s="281">
        <v>0</v>
      </c>
      <c r="AE64" s="281">
        <v>0</v>
      </c>
      <c r="AF64" s="281">
        <v>0</v>
      </c>
      <c r="AG64" s="280">
        <f t="shared" si="2"/>
        <v>0</v>
      </c>
      <c r="AH64" s="290">
        <v>0</v>
      </c>
    </row>
    <row r="65" spans="1:34" x14ac:dyDescent="0.25">
      <c r="A65" s="58">
        <f t="shared" si="1"/>
        <v>40</v>
      </c>
      <c r="B65" s="72" t="s">
        <v>201</v>
      </c>
      <c r="C65" s="73" t="s">
        <v>203</v>
      </c>
      <c r="D65" s="287">
        <v>0</v>
      </c>
      <c r="E65" s="285">
        <v>0</v>
      </c>
      <c r="F65" s="285">
        <v>0</v>
      </c>
      <c r="G65" s="285">
        <v>0</v>
      </c>
      <c r="H65" s="285">
        <v>0</v>
      </c>
      <c r="I65" s="285">
        <v>0</v>
      </c>
      <c r="J65" s="281">
        <v>0</v>
      </c>
      <c r="K65" s="281">
        <v>0</v>
      </c>
      <c r="L65" s="281">
        <v>0</v>
      </c>
      <c r="M65" s="285">
        <v>0</v>
      </c>
      <c r="N65" s="281">
        <v>0</v>
      </c>
      <c r="O65" s="281">
        <v>0</v>
      </c>
      <c r="P65" s="281">
        <v>0</v>
      </c>
      <c r="Q65" s="285">
        <v>0</v>
      </c>
      <c r="R65" s="281">
        <v>0</v>
      </c>
      <c r="S65" s="281">
        <v>0</v>
      </c>
      <c r="T65" s="281">
        <v>0</v>
      </c>
      <c r="U65" s="285">
        <v>0</v>
      </c>
      <c r="V65" s="281">
        <v>0</v>
      </c>
      <c r="W65" s="281">
        <v>0</v>
      </c>
      <c r="X65" s="281">
        <v>0</v>
      </c>
      <c r="Y65" s="285">
        <v>0</v>
      </c>
      <c r="Z65" s="281">
        <v>0</v>
      </c>
      <c r="AA65" s="281">
        <v>0</v>
      </c>
      <c r="AB65" s="281">
        <v>0</v>
      </c>
      <c r="AC65" s="285">
        <v>0</v>
      </c>
      <c r="AD65" s="281">
        <v>0</v>
      </c>
      <c r="AE65" s="281">
        <v>0</v>
      </c>
      <c r="AF65" s="281">
        <v>0</v>
      </c>
      <c r="AG65" s="280">
        <f t="shared" si="2"/>
        <v>0</v>
      </c>
      <c r="AH65" s="290">
        <v>0</v>
      </c>
    </row>
    <row r="66" spans="1:34" ht="18.75" x14ac:dyDescent="0.25">
      <c r="A66" s="58">
        <f t="shared" si="1"/>
        <v>41</v>
      </c>
      <c r="B66" s="72" t="s">
        <v>202</v>
      </c>
      <c r="C66" s="71" t="s">
        <v>122</v>
      </c>
      <c r="D66" s="284">
        <v>0</v>
      </c>
      <c r="E66" s="283">
        <v>0</v>
      </c>
      <c r="F66" s="283">
        <v>0</v>
      </c>
      <c r="G66" s="283">
        <v>0</v>
      </c>
      <c r="H66" s="283">
        <v>0</v>
      </c>
      <c r="I66" s="283">
        <v>0</v>
      </c>
      <c r="J66" s="281">
        <v>0</v>
      </c>
      <c r="K66" s="281">
        <v>0</v>
      </c>
      <c r="L66" s="281">
        <v>0</v>
      </c>
      <c r="M66" s="283">
        <v>0</v>
      </c>
      <c r="N66" s="281">
        <v>0</v>
      </c>
      <c r="O66" s="281">
        <v>0</v>
      </c>
      <c r="P66" s="281">
        <v>0</v>
      </c>
      <c r="Q66" s="283">
        <v>0</v>
      </c>
      <c r="R66" s="281">
        <v>0</v>
      </c>
      <c r="S66" s="281">
        <v>0</v>
      </c>
      <c r="T66" s="281">
        <v>0</v>
      </c>
      <c r="U66" s="283">
        <v>0</v>
      </c>
      <c r="V66" s="281">
        <v>0</v>
      </c>
      <c r="W66" s="281">
        <v>0</v>
      </c>
      <c r="X66" s="281">
        <v>0</v>
      </c>
      <c r="Y66" s="283">
        <v>0</v>
      </c>
      <c r="Z66" s="281">
        <v>0</v>
      </c>
      <c r="AA66" s="281">
        <v>0</v>
      </c>
      <c r="AB66" s="281">
        <v>0</v>
      </c>
      <c r="AC66" s="283">
        <v>0</v>
      </c>
      <c r="AD66" s="281">
        <v>0</v>
      </c>
      <c r="AE66" s="281">
        <v>0</v>
      </c>
      <c r="AF66" s="281">
        <v>0</v>
      </c>
      <c r="AG66" s="280">
        <f t="shared" si="2"/>
        <v>0</v>
      </c>
      <c r="AH66" s="290">
        <v>0</v>
      </c>
    </row>
    <row r="67" spans="1:34" x14ac:dyDescent="0.25">
      <c r="B67" s="68"/>
      <c r="C67" s="69"/>
      <c r="D67" s="69"/>
      <c r="E67" s="69"/>
      <c r="F67" s="69"/>
      <c r="G67" s="69"/>
      <c r="H67" s="69"/>
      <c r="I67" s="69"/>
      <c r="J67" s="69"/>
      <c r="K67" s="69"/>
      <c r="L67" s="69"/>
      <c r="M67" s="68"/>
      <c r="N67" s="68"/>
      <c r="O67" s="59"/>
      <c r="P67" s="59"/>
      <c r="Q67" s="59"/>
      <c r="R67" s="59"/>
      <c r="S67" s="59"/>
      <c r="T67" s="59"/>
      <c r="U67" s="59"/>
      <c r="V67" s="59"/>
      <c r="W67" s="59"/>
      <c r="X67" s="59"/>
      <c r="Y67" s="59"/>
      <c r="Z67" s="59"/>
      <c r="AA67" s="59"/>
      <c r="AB67" s="59"/>
      <c r="AC67" s="59"/>
      <c r="AD67" s="59"/>
      <c r="AE67" s="59"/>
      <c r="AF67" s="59"/>
      <c r="AG67" s="59"/>
    </row>
    <row r="68" spans="1:34" ht="54" customHeight="1" x14ac:dyDescent="0.25">
      <c r="B68" s="59"/>
      <c r="C68" s="382"/>
      <c r="D68" s="382"/>
      <c r="E68" s="382"/>
      <c r="F68" s="382"/>
      <c r="G68" s="382"/>
      <c r="H68" s="382"/>
      <c r="I68" s="382"/>
      <c r="J68" s="382"/>
      <c r="K68" s="63"/>
      <c r="L68" s="63"/>
      <c r="M68" s="67"/>
      <c r="N68" s="67"/>
      <c r="O68" s="67"/>
      <c r="P68" s="67"/>
      <c r="Q68" s="67"/>
      <c r="R68" s="67"/>
      <c r="S68" s="67"/>
      <c r="T68" s="67"/>
      <c r="U68" s="67"/>
      <c r="V68" s="67"/>
      <c r="W68" s="67"/>
      <c r="X68" s="67"/>
      <c r="Y68" s="67"/>
      <c r="Z68" s="67"/>
      <c r="AA68" s="67"/>
      <c r="AB68" s="67"/>
      <c r="AC68" s="67"/>
      <c r="AD68" s="67"/>
      <c r="AE68" s="67"/>
      <c r="AF68" s="67"/>
      <c r="AG68" s="67"/>
    </row>
    <row r="69" spans="1:34" x14ac:dyDescent="0.25">
      <c r="B69" s="59"/>
      <c r="C69" s="59"/>
      <c r="D69" s="59"/>
      <c r="E69" s="59"/>
      <c r="F69" s="59"/>
      <c r="G69" s="59"/>
      <c r="M69" s="59"/>
      <c r="N69" s="59"/>
      <c r="O69" s="59"/>
      <c r="P69" s="59"/>
      <c r="Q69" s="59"/>
      <c r="R69" s="59"/>
      <c r="S69" s="59"/>
      <c r="T69" s="59"/>
      <c r="U69" s="59"/>
      <c r="V69" s="59"/>
      <c r="W69" s="59"/>
      <c r="X69" s="59"/>
      <c r="Y69" s="59"/>
      <c r="Z69" s="59"/>
      <c r="AA69" s="59"/>
      <c r="AB69" s="59"/>
      <c r="AC69" s="59"/>
      <c r="AD69" s="59"/>
      <c r="AE69" s="59"/>
      <c r="AF69" s="59"/>
      <c r="AG69" s="59"/>
    </row>
    <row r="70" spans="1:34" ht="50.25" customHeight="1" x14ac:dyDescent="0.25">
      <c r="B70" s="59"/>
      <c r="C70" s="383"/>
      <c r="D70" s="383"/>
      <c r="E70" s="383"/>
      <c r="F70" s="383"/>
      <c r="G70" s="383"/>
      <c r="H70" s="383"/>
      <c r="I70" s="383"/>
      <c r="J70" s="383"/>
      <c r="K70" s="64"/>
      <c r="L70" s="64"/>
      <c r="M70" s="59"/>
      <c r="N70" s="59"/>
      <c r="O70" s="59"/>
      <c r="P70" s="59"/>
      <c r="Q70" s="59"/>
      <c r="R70" s="59"/>
      <c r="S70" s="59"/>
      <c r="T70" s="59"/>
      <c r="U70" s="59"/>
      <c r="V70" s="59"/>
      <c r="W70" s="59"/>
      <c r="X70" s="59"/>
      <c r="Y70" s="59"/>
      <c r="Z70" s="59"/>
      <c r="AA70" s="59"/>
      <c r="AB70" s="59"/>
      <c r="AC70" s="59"/>
      <c r="AD70" s="59"/>
      <c r="AE70" s="59"/>
      <c r="AF70" s="59"/>
      <c r="AG70" s="59"/>
    </row>
    <row r="71" spans="1:34" x14ac:dyDescent="0.25">
      <c r="B71" s="59"/>
      <c r="C71" s="59"/>
      <c r="D71" s="59"/>
      <c r="E71" s="59"/>
      <c r="F71" s="59"/>
      <c r="G71" s="59"/>
      <c r="M71" s="59"/>
      <c r="N71" s="59"/>
      <c r="O71" s="59"/>
      <c r="P71" s="59"/>
      <c r="Q71" s="59"/>
      <c r="R71" s="59"/>
      <c r="S71" s="59"/>
      <c r="T71" s="59"/>
      <c r="U71" s="59"/>
      <c r="V71" s="59"/>
      <c r="W71" s="59"/>
      <c r="X71" s="59"/>
      <c r="Y71" s="59"/>
      <c r="Z71" s="59"/>
      <c r="AA71" s="59"/>
      <c r="AB71" s="59"/>
      <c r="AC71" s="59"/>
      <c r="AD71" s="59"/>
      <c r="AE71" s="59"/>
      <c r="AF71" s="59"/>
      <c r="AG71" s="59"/>
    </row>
    <row r="72" spans="1:34" ht="36.75" customHeight="1" x14ac:dyDescent="0.25">
      <c r="B72" s="59"/>
      <c r="C72" s="382"/>
      <c r="D72" s="382"/>
      <c r="E72" s="382"/>
      <c r="F72" s="382"/>
      <c r="G72" s="382"/>
      <c r="H72" s="382"/>
      <c r="I72" s="382"/>
      <c r="J72" s="382"/>
      <c r="K72" s="63"/>
      <c r="L72" s="63"/>
      <c r="M72" s="59"/>
      <c r="N72" s="59"/>
      <c r="O72" s="59"/>
      <c r="P72" s="59"/>
      <c r="Q72" s="59"/>
      <c r="R72" s="59"/>
      <c r="S72" s="59"/>
      <c r="T72" s="59"/>
      <c r="U72" s="59"/>
      <c r="V72" s="59"/>
      <c r="W72" s="59"/>
      <c r="X72" s="59"/>
      <c r="Y72" s="59"/>
      <c r="Z72" s="59"/>
      <c r="AA72" s="59"/>
      <c r="AB72" s="59"/>
      <c r="AC72" s="59"/>
      <c r="AD72" s="59"/>
      <c r="AE72" s="59"/>
      <c r="AF72" s="59"/>
      <c r="AG72" s="59"/>
    </row>
    <row r="73" spans="1:34" x14ac:dyDescent="0.25">
      <c r="B73" s="59"/>
      <c r="C73" s="66"/>
      <c r="D73" s="66"/>
      <c r="E73" s="66"/>
      <c r="F73" s="66"/>
      <c r="G73" s="66"/>
      <c r="M73" s="59"/>
      <c r="N73" s="59"/>
      <c r="O73" s="65"/>
      <c r="P73" s="59"/>
      <c r="Q73" s="59"/>
      <c r="R73" s="59"/>
      <c r="S73" s="59"/>
      <c r="T73" s="59"/>
      <c r="U73" s="59"/>
      <c r="V73" s="59"/>
      <c r="W73" s="59"/>
      <c r="X73" s="59"/>
      <c r="Y73" s="59"/>
      <c r="Z73" s="59"/>
      <c r="AA73" s="59"/>
      <c r="AB73" s="59"/>
      <c r="AC73" s="59"/>
      <c r="AD73" s="59"/>
      <c r="AE73" s="59"/>
      <c r="AF73" s="59"/>
      <c r="AG73" s="59"/>
    </row>
    <row r="74" spans="1:34" ht="51" customHeight="1" x14ac:dyDescent="0.25">
      <c r="B74" s="59"/>
      <c r="C74" s="382"/>
      <c r="D74" s="382"/>
      <c r="E74" s="382"/>
      <c r="F74" s="382"/>
      <c r="G74" s="382"/>
      <c r="H74" s="382"/>
      <c r="I74" s="382"/>
      <c r="J74" s="382"/>
      <c r="K74" s="63"/>
      <c r="L74" s="63"/>
      <c r="M74" s="59"/>
      <c r="N74" s="59"/>
      <c r="O74" s="65"/>
      <c r="P74" s="59"/>
      <c r="Q74" s="59"/>
      <c r="R74" s="59"/>
      <c r="S74" s="59"/>
      <c r="T74" s="59"/>
      <c r="U74" s="59"/>
      <c r="V74" s="59"/>
      <c r="W74" s="59"/>
      <c r="X74" s="59"/>
      <c r="Y74" s="59"/>
      <c r="Z74" s="59"/>
      <c r="AA74" s="59"/>
      <c r="AB74" s="59"/>
      <c r="AC74" s="59"/>
      <c r="AD74" s="59"/>
      <c r="AE74" s="59"/>
      <c r="AF74" s="59"/>
      <c r="AG74" s="59"/>
    </row>
    <row r="75" spans="1:34" ht="32.25" customHeight="1" x14ac:dyDescent="0.25">
      <c r="B75" s="59"/>
      <c r="C75" s="383"/>
      <c r="D75" s="383"/>
      <c r="E75" s="383"/>
      <c r="F75" s="383"/>
      <c r="G75" s="383"/>
      <c r="H75" s="383"/>
      <c r="I75" s="383"/>
      <c r="J75" s="383"/>
      <c r="K75" s="64"/>
      <c r="L75" s="64"/>
      <c r="M75" s="59"/>
      <c r="N75" s="59"/>
      <c r="O75" s="59"/>
      <c r="P75" s="59"/>
      <c r="Q75" s="59"/>
      <c r="R75" s="59"/>
      <c r="S75" s="59"/>
      <c r="T75" s="59"/>
      <c r="U75" s="59"/>
      <c r="V75" s="59"/>
      <c r="W75" s="59"/>
      <c r="X75" s="59"/>
      <c r="Y75" s="59"/>
      <c r="Z75" s="59"/>
      <c r="AA75" s="59"/>
      <c r="AB75" s="59"/>
      <c r="AC75" s="59"/>
      <c r="AD75" s="59"/>
      <c r="AE75" s="59"/>
      <c r="AF75" s="59"/>
      <c r="AG75" s="59"/>
    </row>
    <row r="76" spans="1:34" ht="51.75" customHeight="1" x14ac:dyDescent="0.25">
      <c r="B76" s="59"/>
      <c r="C76" s="382"/>
      <c r="D76" s="382"/>
      <c r="E76" s="382"/>
      <c r="F76" s="382"/>
      <c r="G76" s="382"/>
      <c r="H76" s="382"/>
      <c r="I76" s="382"/>
      <c r="J76" s="382"/>
      <c r="K76" s="63"/>
      <c r="L76" s="63"/>
      <c r="M76" s="59"/>
      <c r="N76" s="59"/>
      <c r="O76" s="59"/>
      <c r="P76" s="59"/>
      <c r="Q76" s="59"/>
      <c r="R76" s="59"/>
      <c r="S76" s="59"/>
      <c r="T76" s="59"/>
      <c r="U76" s="59"/>
      <c r="V76" s="59"/>
      <c r="W76" s="59"/>
      <c r="X76" s="59"/>
      <c r="Y76" s="59"/>
      <c r="Z76" s="59"/>
      <c r="AA76" s="59"/>
      <c r="AB76" s="59"/>
      <c r="AC76" s="59"/>
      <c r="AD76" s="59"/>
      <c r="AE76" s="59"/>
      <c r="AF76" s="59"/>
      <c r="AG76" s="59"/>
    </row>
    <row r="77" spans="1:34" ht="21.75" customHeight="1" x14ac:dyDescent="0.25">
      <c r="B77" s="59"/>
      <c r="C77" s="380"/>
      <c r="D77" s="380"/>
      <c r="E77" s="380"/>
      <c r="F77" s="380"/>
      <c r="G77" s="380"/>
      <c r="H77" s="380"/>
      <c r="I77" s="380"/>
      <c r="J77" s="380"/>
      <c r="K77" s="62"/>
      <c r="L77" s="62"/>
      <c r="M77" s="61"/>
      <c r="N77" s="61"/>
      <c r="O77" s="59"/>
      <c r="P77" s="59"/>
      <c r="Q77" s="59"/>
      <c r="R77" s="59"/>
      <c r="S77" s="59"/>
      <c r="T77" s="59"/>
      <c r="U77" s="59"/>
      <c r="V77" s="59"/>
      <c r="W77" s="59"/>
      <c r="X77" s="59"/>
      <c r="Y77" s="59"/>
      <c r="Z77" s="59"/>
      <c r="AA77" s="59"/>
      <c r="AB77" s="59"/>
      <c r="AC77" s="59"/>
      <c r="AD77" s="59"/>
      <c r="AE77" s="59"/>
      <c r="AF77" s="59"/>
      <c r="AG77" s="59"/>
    </row>
    <row r="78" spans="1:34" ht="23.25" customHeight="1" x14ac:dyDescent="0.25">
      <c r="B78" s="59"/>
      <c r="C78" s="61"/>
      <c r="D78" s="61"/>
      <c r="E78" s="61"/>
      <c r="F78" s="61"/>
      <c r="G78" s="61"/>
      <c r="M78" s="59"/>
      <c r="N78" s="59"/>
      <c r="O78" s="59"/>
      <c r="P78" s="59"/>
      <c r="Q78" s="59"/>
      <c r="R78" s="59"/>
      <c r="S78" s="59"/>
      <c r="T78" s="59"/>
      <c r="U78" s="59"/>
      <c r="V78" s="59"/>
      <c r="W78" s="59"/>
      <c r="X78" s="59"/>
      <c r="Y78" s="59"/>
      <c r="Z78" s="59"/>
      <c r="AA78" s="59"/>
      <c r="AB78" s="59"/>
      <c r="AC78" s="59"/>
      <c r="AD78" s="59"/>
      <c r="AE78" s="59"/>
      <c r="AF78" s="59"/>
      <c r="AG78" s="59"/>
    </row>
    <row r="79" spans="1:34" ht="18.75" customHeight="1" x14ac:dyDescent="0.25">
      <c r="B79" s="59"/>
      <c r="C79" s="381"/>
      <c r="D79" s="381"/>
      <c r="E79" s="381"/>
      <c r="F79" s="381"/>
      <c r="G79" s="381"/>
      <c r="H79" s="381"/>
      <c r="I79" s="381"/>
      <c r="J79" s="381"/>
      <c r="K79" s="60"/>
      <c r="L79" s="60"/>
      <c r="M79" s="59"/>
      <c r="N79" s="59"/>
      <c r="O79" s="59"/>
      <c r="P79" s="59"/>
      <c r="Q79" s="59"/>
      <c r="R79" s="59"/>
      <c r="S79" s="59"/>
      <c r="T79" s="59"/>
      <c r="U79" s="59"/>
      <c r="V79" s="59"/>
      <c r="W79" s="59"/>
      <c r="X79" s="59"/>
      <c r="Y79" s="59"/>
      <c r="Z79" s="59"/>
      <c r="AA79" s="59"/>
      <c r="AB79" s="59"/>
      <c r="AC79" s="59"/>
      <c r="AD79" s="59"/>
      <c r="AE79" s="59"/>
      <c r="AF79" s="59"/>
      <c r="AG79" s="59"/>
    </row>
    <row r="80" spans="1:34" x14ac:dyDescent="0.25">
      <c r="B80" s="59"/>
      <c r="C80" s="59"/>
      <c r="D80" s="59"/>
      <c r="E80" s="59"/>
      <c r="F80" s="59"/>
      <c r="G80" s="59"/>
      <c r="M80" s="59"/>
      <c r="N80" s="59"/>
      <c r="O80" s="59"/>
      <c r="P80" s="59"/>
      <c r="Q80" s="59"/>
      <c r="R80" s="59"/>
      <c r="S80" s="59"/>
      <c r="T80" s="59"/>
      <c r="U80" s="59"/>
      <c r="V80" s="59"/>
      <c r="W80" s="59"/>
      <c r="X80" s="59"/>
      <c r="Y80" s="59"/>
      <c r="Z80" s="59"/>
      <c r="AA80" s="59"/>
      <c r="AB80" s="59"/>
      <c r="AC80" s="59"/>
      <c r="AD80" s="59"/>
      <c r="AE80" s="59"/>
      <c r="AF80" s="59"/>
      <c r="AG80" s="59"/>
    </row>
    <row r="81" spans="2:33" x14ac:dyDescent="0.25">
      <c r="B81" s="59"/>
      <c r="C81" s="59"/>
      <c r="D81" s="59"/>
      <c r="E81" s="59"/>
      <c r="F81" s="59"/>
      <c r="G81" s="59"/>
      <c r="M81" s="59"/>
      <c r="N81" s="59"/>
      <c r="O81" s="59"/>
      <c r="P81" s="59"/>
      <c r="Q81" s="59"/>
      <c r="R81" s="59"/>
      <c r="S81" s="59"/>
      <c r="T81" s="59"/>
      <c r="U81" s="59"/>
      <c r="V81" s="59"/>
      <c r="W81" s="59"/>
      <c r="X81" s="59"/>
      <c r="Y81" s="59"/>
      <c r="Z81" s="59"/>
      <c r="AA81" s="59"/>
      <c r="AB81" s="59"/>
      <c r="AC81" s="59"/>
      <c r="AD81" s="59"/>
      <c r="AE81" s="59"/>
      <c r="AF81" s="59"/>
      <c r="AG81" s="59"/>
    </row>
    <row r="82" spans="2:33" x14ac:dyDescent="0.25">
      <c r="H82" s="58"/>
      <c r="I82" s="58"/>
      <c r="J82" s="58"/>
      <c r="K82" s="58"/>
      <c r="L82" s="58"/>
    </row>
    <row r="83" spans="2:33" x14ac:dyDescent="0.25">
      <c r="H83" s="58"/>
      <c r="I83" s="58"/>
      <c r="J83" s="58"/>
      <c r="K83" s="58"/>
      <c r="L83" s="58"/>
    </row>
    <row r="84" spans="2:33" x14ac:dyDescent="0.25">
      <c r="H84" s="58"/>
      <c r="I84" s="58"/>
      <c r="J84" s="58"/>
      <c r="K84" s="58"/>
      <c r="L84" s="58"/>
    </row>
    <row r="85" spans="2:33" x14ac:dyDescent="0.25">
      <c r="H85" s="58"/>
      <c r="I85" s="58"/>
      <c r="J85" s="58"/>
      <c r="K85" s="58"/>
      <c r="L85" s="58"/>
    </row>
    <row r="86" spans="2:33" x14ac:dyDescent="0.25">
      <c r="H86" s="58"/>
      <c r="I86" s="58"/>
      <c r="J86" s="58"/>
      <c r="K86" s="58"/>
      <c r="L86" s="58"/>
    </row>
    <row r="87" spans="2:33" x14ac:dyDescent="0.25">
      <c r="H87" s="58"/>
      <c r="I87" s="58"/>
      <c r="J87" s="58"/>
      <c r="K87" s="58"/>
      <c r="L87" s="58"/>
    </row>
    <row r="88" spans="2:33" x14ac:dyDescent="0.25">
      <c r="H88" s="58"/>
      <c r="I88" s="58"/>
      <c r="J88" s="58"/>
      <c r="K88" s="58"/>
      <c r="L88" s="58"/>
    </row>
    <row r="89" spans="2:33" x14ac:dyDescent="0.25">
      <c r="H89" s="58"/>
      <c r="I89" s="58"/>
      <c r="J89" s="58"/>
      <c r="K89" s="58"/>
      <c r="L89" s="58"/>
    </row>
    <row r="90" spans="2:33" x14ac:dyDescent="0.25">
      <c r="H90" s="58"/>
      <c r="I90" s="58"/>
      <c r="J90" s="58"/>
      <c r="K90" s="58"/>
      <c r="L90" s="58"/>
    </row>
    <row r="91" spans="2:33" x14ac:dyDescent="0.25">
      <c r="H91" s="58"/>
      <c r="I91" s="58"/>
      <c r="J91" s="58"/>
      <c r="K91" s="58"/>
      <c r="L91" s="58"/>
    </row>
    <row r="92" spans="2:33" x14ac:dyDescent="0.25">
      <c r="H92" s="58"/>
      <c r="I92" s="58"/>
      <c r="J92" s="58"/>
      <c r="K92" s="58"/>
      <c r="L92" s="58"/>
    </row>
    <row r="93" spans="2:33" x14ac:dyDescent="0.25">
      <c r="H93" s="58"/>
      <c r="I93" s="58"/>
      <c r="J93" s="58"/>
      <c r="K93" s="58"/>
      <c r="L93" s="58"/>
    </row>
    <row r="94" spans="2:33" x14ac:dyDescent="0.25">
      <c r="H94" s="58"/>
      <c r="I94" s="58"/>
      <c r="J94" s="58"/>
      <c r="K94" s="58"/>
      <c r="L94" s="58"/>
    </row>
  </sheetData>
  <mergeCells count="42">
    <mergeCell ref="Q23:R23"/>
    <mergeCell ref="S23:T23"/>
    <mergeCell ref="C77:J77"/>
    <mergeCell ref="C79:J79"/>
    <mergeCell ref="C68:J68"/>
    <mergeCell ref="C70:J70"/>
    <mergeCell ref="C72:J72"/>
    <mergeCell ref="C74:J74"/>
    <mergeCell ref="C75:J75"/>
    <mergeCell ref="C76:J76"/>
    <mergeCell ref="B20:AH20"/>
    <mergeCell ref="AG22:AH23"/>
    <mergeCell ref="M22:P22"/>
    <mergeCell ref="M23:N23"/>
    <mergeCell ref="O23:P23"/>
    <mergeCell ref="H22:H24"/>
    <mergeCell ref="I23:J23"/>
    <mergeCell ref="I22:L22"/>
    <mergeCell ref="K23:L23"/>
    <mergeCell ref="C22:C24"/>
    <mergeCell ref="AC22:AF22"/>
    <mergeCell ref="AC23:AD23"/>
    <mergeCell ref="AE23:AF23"/>
    <mergeCell ref="Q22:T22"/>
    <mergeCell ref="U22:X22"/>
    <mergeCell ref="Y22:AB22"/>
    <mergeCell ref="U23:V23"/>
    <mergeCell ref="W23:X23"/>
    <mergeCell ref="Y23:Z23"/>
    <mergeCell ref="AA23:AB23"/>
    <mergeCell ref="B6:AH6"/>
    <mergeCell ref="B14:AH14"/>
    <mergeCell ref="B11:AH11"/>
    <mergeCell ref="B13:AH13"/>
    <mergeCell ref="B10:AH10"/>
    <mergeCell ref="B8:AH8"/>
    <mergeCell ref="B16:AH16"/>
    <mergeCell ref="D22:E23"/>
    <mergeCell ref="B18:AH18"/>
    <mergeCell ref="B17:AH17"/>
    <mergeCell ref="B22:B24"/>
    <mergeCell ref="F22:G23"/>
  </mergeCells>
  <conditionalFormatting sqref="E26:AG66">
    <cfRule type="cellIs" dxfId="2" priority="3" operator="notEqual">
      <formula>0</formula>
    </cfRule>
  </conditionalFormatting>
  <conditionalFormatting sqref="D26:AG66">
    <cfRule type="cellIs" dxfId="1" priority="2" operator="notEqual">
      <formula>0</formula>
    </cfRule>
  </conditionalFormatting>
  <conditionalFormatting sqref="AH26:AH6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V28"/>
  <sheetViews>
    <sheetView view="pageBreakPreview" topLeftCell="A15" zoomScale="85" zoomScaleSheetLayoutView="85" workbookViewId="0">
      <selection activeCell="B28" sqref="B28"/>
    </sheetView>
  </sheetViews>
  <sheetFormatPr defaultRowHeight="15" x14ac:dyDescent="0.25"/>
  <cols>
    <col min="1" max="1" width="6.140625" style="19" customWidth="1"/>
    <col min="2" max="2" width="23.140625" style="19" customWidth="1"/>
    <col min="3" max="3" width="20" style="19" bestFit="1" customWidth="1"/>
    <col min="4" max="4" width="15.140625" style="19" customWidth="1"/>
    <col min="5" max="12" width="7.7109375" style="19" customWidth="1"/>
    <col min="13" max="13" width="10.7109375" style="19" customWidth="1"/>
    <col min="14" max="14" width="61" style="19" customWidth="1"/>
    <col min="15" max="15" width="20"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0.28515625" style="19" bestFit="1"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x14ac:dyDescent="0.25">
      <c r="A1" s="248" t="s">
        <v>451</v>
      </c>
      <c r="B1" s="1" t="e">
        <f>'6.2. Паспорт фин осв ввод'!C1</f>
        <v>#REF!</v>
      </c>
    </row>
    <row r="3" spans="1:48" ht="18.75" x14ac:dyDescent="0.25">
      <c r="AV3" s="38" t="s">
        <v>66</v>
      </c>
    </row>
    <row r="4" spans="1:48" ht="18.75" x14ac:dyDescent="0.3">
      <c r="AV4" s="15" t="s">
        <v>8</v>
      </c>
    </row>
    <row r="5" spans="1:48" ht="18.75" x14ac:dyDescent="0.3">
      <c r="AV5" s="15" t="s">
        <v>65</v>
      </c>
    </row>
    <row r="6" spans="1:48" ht="18.75" x14ac:dyDescent="0.3">
      <c r="AV6" s="15"/>
    </row>
    <row r="7" spans="1:48" ht="18.75" customHeight="1" x14ac:dyDescent="0.25">
      <c r="A7" s="306" t="e">
        <f>'6.2. Паспорт фин осв ввод'!B6</f>
        <v>#REF!</v>
      </c>
      <c r="B7" s="306"/>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P7" s="306"/>
      <c r="AQ7" s="306"/>
      <c r="AR7" s="306"/>
      <c r="AS7" s="306"/>
      <c r="AT7" s="306"/>
      <c r="AU7" s="306"/>
      <c r="AV7" s="306"/>
    </row>
    <row r="8" spans="1:48" ht="18.75" x14ac:dyDescent="0.3">
      <c r="B8" s="19" t="str">
        <f>A11</f>
        <v>АО "Янтарьэнерго"</v>
      </c>
      <c r="AV8" s="15"/>
    </row>
    <row r="9" spans="1:48" ht="18.75" x14ac:dyDescent="0.25">
      <c r="A9" s="299" t="s">
        <v>7</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c r="AQ9" s="299"/>
      <c r="AR9" s="299"/>
      <c r="AS9" s="299"/>
      <c r="AT9" s="299"/>
      <c r="AU9" s="299"/>
      <c r="AV9" s="299"/>
    </row>
    <row r="10" spans="1:48" ht="18.75" x14ac:dyDescent="0.25">
      <c r="A10" s="299"/>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299"/>
      <c r="AP10" s="299"/>
      <c r="AQ10" s="299"/>
      <c r="AR10" s="299"/>
      <c r="AS10" s="299"/>
      <c r="AT10" s="299"/>
      <c r="AU10" s="299"/>
      <c r="AV10" s="299"/>
    </row>
    <row r="11" spans="1:48" ht="15.75" x14ac:dyDescent="0.25">
      <c r="A11" s="304" t="str">
        <f>'6.2. Паспорт фин осв ввод'!B10</f>
        <v>АО "Янтарьэнерго"</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c r="AD11" s="304"/>
      <c r="AE11" s="304"/>
      <c r="AF11" s="304"/>
      <c r="AG11" s="304"/>
      <c r="AH11" s="304"/>
      <c r="AI11" s="304"/>
      <c r="AJ11" s="304"/>
      <c r="AK11" s="304"/>
      <c r="AL11" s="304"/>
      <c r="AM11" s="304"/>
      <c r="AN11" s="304"/>
      <c r="AO11" s="304"/>
      <c r="AP11" s="304"/>
      <c r="AQ11" s="304"/>
      <c r="AR11" s="304"/>
      <c r="AS11" s="304"/>
      <c r="AT11" s="304"/>
      <c r="AU11" s="304"/>
      <c r="AV11" s="304"/>
    </row>
    <row r="12" spans="1:48" ht="15.75" x14ac:dyDescent="0.25">
      <c r="A12" s="294" t="s">
        <v>6</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4"/>
      <c r="AP12" s="294"/>
      <c r="AQ12" s="294"/>
      <c r="AR12" s="294"/>
      <c r="AS12" s="294"/>
      <c r="AT12" s="294"/>
      <c r="AU12" s="294"/>
      <c r="AV12" s="294"/>
    </row>
    <row r="13" spans="1:48" ht="18.75" x14ac:dyDescent="0.25">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299"/>
      <c r="AP13" s="299"/>
      <c r="AQ13" s="299"/>
      <c r="AR13" s="299"/>
      <c r="AS13" s="299"/>
      <c r="AT13" s="299"/>
      <c r="AU13" s="299"/>
      <c r="AV13" s="299"/>
    </row>
    <row r="14" spans="1:48" ht="15.75" x14ac:dyDescent="0.25">
      <c r="A14" s="304" t="str">
        <f>'6.2. Паспорт фин осв ввод'!B13</f>
        <v>G_16-0188</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304"/>
      <c r="AB14" s="304"/>
      <c r="AC14" s="304"/>
      <c r="AD14" s="304"/>
      <c r="AE14" s="304"/>
      <c r="AF14" s="304"/>
      <c r="AG14" s="304"/>
      <c r="AH14" s="304"/>
      <c r="AI14" s="304"/>
      <c r="AJ14" s="304"/>
      <c r="AK14" s="304"/>
      <c r="AL14" s="304"/>
      <c r="AM14" s="304"/>
      <c r="AN14" s="304"/>
      <c r="AO14" s="304"/>
      <c r="AP14" s="304"/>
      <c r="AQ14" s="304"/>
      <c r="AR14" s="304"/>
      <c r="AS14" s="304"/>
      <c r="AT14" s="304"/>
      <c r="AU14" s="304"/>
      <c r="AV14" s="304"/>
    </row>
    <row r="15" spans="1:48" ht="15.75" x14ac:dyDescent="0.25">
      <c r="A15" s="294" t="s">
        <v>5</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94"/>
      <c r="AQ15" s="294"/>
      <c r="AR15" s="294"/>
      <c r="AS15" s="294"/>
      <c r="AT15" s="294"/>
      <c r="AU15" s="294"/>
      <c r="AV15" s="294"/>
    </row>
    <row r="16" spans="1:48" ht="18.75"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row>
    <row r="17" spans="1:48" ht="15.75" x14ac:dyDescent="0.25">
      <c r="A17" s="301" t="str">
        <f>'6.2. Паспорт фин осв ввод'!B16</f>
        <v>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v>
      </c>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5.75" x14ac:dyDescent="0.25">
      <c r="A18" s="294" t="s">
        <v>4</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5"/>
      <c r="AH19" s="335"/>
      <c r="AI19" s="335"/>
      <c r="AJ19" s="335"/>
      <c r="AK19" s="335"/>
      <c r="AL19" s="335"/>
      <c r="AM19" s="335"/>
      <c r="AN19" s="335"/>
      <c r="AO19" s="335"/>
      <c r="AP19" s="335"/>
      <c r="AQ19" s="335"/>
      <c r="AR19" s="335"/>
      <c r="AS19" s="335"/>
      <c r="AT19" s="335"/>
      <c r="AU19" s="335"/>
      <c r="AV19" s="335"/>
    </row>
    <row r="20" spans="1:48" ht="14.25" customHeight="1" x14ac:dyDescent="0.2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c r="AF20" s="335"/>
      <c r="AG20" s="335"/>
      <c r="AH20" s="335"/>
      <c r="AI20" s="335"/>
      <c r="AJ20" s="335"/>
      <c r="AK20" s="335"/>
      <c r="AL20" s="335"/>
      <c r="AM20" s="335"/>
      <c r="AN20" s="335"/>
      <c r="AO20" s="335"/>
      <c r="AP20" s="335"/>
      <c r="AQ20" s="335"/>
      <c r="AR20" s="335"/>
      <c r="AS20" s="335"/>
      <c r="AT20" s="335"/>
      <c r="AU20" s="335"/>
      <c r="AV20" s="335"/>
    </row>
    <row r="21" spans="1:48" x14ac:dyDescent="0.25">
      <c r="A21" s="335"/>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s="22" customFormat="1" x14ac:dyDescent="0.25">
      <c r="A22" s="336"/>
      <c r="B22" s="336"/>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336"/>
      <c r="AB22" s="336"/>
      <c r="AC22" s="336"/>
      <c r="AD22" s="336"/>
      <c r="AE22" s="336"/>
      <c r="AF22" s="336"/>
      <c r="AG22" s="336"/>
      <c r="AH22" s="336"/>
      <c r="AI22" s="336"/>
      <c r="AJ22" s="336"/>
      <c r="AK22" s="336"/>
      <c r="AL22" s="336"/>
      <c r="AM22" s="336"/>
      <c r="AN22" s="336"/>
      <c r="AO22" s="336"/>
      <c r="AP22" s="336"/>
      <c r="AQ22" s="336"/>
      <c r="AR22" s="336"/>
      <c r="AS22" s="336"/>
      <c r="AT22" s="336"/>
      <c r="AU22" s="336"/>
      <c r="AV22" s="336"/>
    </row>
    <row r="23" spans="1:48" s="22" customFormat="1" x14ac:dyDescent="0.25">
      <c r="A23" s="384" t="s">
        <v>384</v>
      </c>
      <c r="B23" s="384"/>
      <c r="C23" s="384"/>
      <c r="D23" s="384"/>
      <c r="E23" s="384"/>
      <c r="F23" s="384"/>
      <c r="G23" s="384"/>
      <c r="H23" s="384"/>
      <c r="I23" s="384"/>
      <c r="J23" s="384"/>
      <c r="K23" s="384"/>
      <c r="L23" s="384"/>
      <c r="M23" s="384"/>
      <c r="N23" s="384"/>
      <c r="O23" s="384"/>
      <c r="P23" s="384"/>
      <c r="Q23" s="384"/>
      <c r="R23" s="384"/>
      <c r="S23" s="384"/>
      <c r="T23" s="384"/>
      <c r="U23" s="384"/>
      <c r="V23" s="384"/>
      <c r="W23" s="384"/>
      <c r="X23" s="384"/>
      <c r="Y23" s="384"/>
      <c r="Z23" s="384"/>
      <c r="AA23" s="384"/>
      <c r="AB23" s="384"/>
      <c r="AC23" s="384"/>
      <c r="AD23" s="384"/>
      <c r="AE23" s="384"/>
      <c r="AF23" s="384"/>
      <c r="AG23" s="384"/>
      <c r="AH23" s="384"/>
      <c r="AI23" s="384"/>
      <c r="AJ23" s="384"/>
      <c r="AK23" s="384"/>
      <c r="AL23" s="384"/>
      <c r="AM23" s="384"/>
      <c r="AN23" s="384"/>
      <c r="AO23" s="384"/>
      <c r="AP23" s="384"/>
      <c r="AQ23" s="384"/>
      <c r="AR23" s="384"/>
      <c r="AS23" s="384"/>
      <c r="AT23" s="384"/>
      <c r="AU23" s="384"/>
      <c r="AV23" s="384"/>
    </row>
    <row r="24" spans="1:48" s="22" customFormat="1" ht="58.5" customHeight="1" x14ac:dyDescent="0.25">
      <c r="A24" s="385" t="s">
        <v>50</v>
      </c>
      <c r="B24" s="388" t="s">
        <v>22</v>
      </c>
      <c r="C24" s="385" t="s">
        <v>49</v>
      </c>
      <c r="D24" s="385" t="s">
        <v>48</v>
      </c>
      <c r="E24" s="391" t="s">
        <v>395</v>
      </c>
      <c r="F24" s="392"/>
      <c r="G24" s="392"/>
      <c r="H24" s="392"/>
      <c r="I24" s="392"/>
      <c r="J24" s="392"/>
      <c r="K24" s="392"/>
      <c r="L24" s="393"/>
      <c r="M24" s="385" t="s">
        <v>47</v>
      </c>
      <c r="N24" s="385" t="s">
        <v>46</v>
      </c>
      <c r="O24" s="385" t="s">
        <v>45</v>
      </c>
      <c r="P24" s="394" t="s">
        <v>211</v>
      </c>
      <c r="Q24" s="394" t="s">
        <v>44</v>
      </c>
      <c r="R24" s="394" t="s">
        <v>43</v>
      </c>
      <c r="S24" s="394" t="s">
        <v>42</v>
      </c>
      <c r="T24" s="394"/>
      <c r="U24" s="395" t="s">
        <v>41</v>
      </c>
      <c r="V24" s="395" t="s">
        <v>40</v>
      </c>
      <c r="W24" s="394" t="s">
        <v>39</v>
      </c>
      <c r="X24" s="394" t="s">
        <v>38</v>
      </c>
      <c r="Y24" s="394" t="s">
        <v>37</v>
      </c>
      <c r="Z24" s="408" t="s">
        <v>36</v>
      </c>
      <c r="AA24" s="394" t="s">
        <v>35</v>
      </c>
      <c r="AB24" s="394" t="s">
        <v>34</v>
      </c>
      <c r="AC24" s="394" t="s">
        <v>33</v>
      </c>
      <c r="AD24" s="394" t="s">
        <v>32</v>
      </c>
      <c r="AE24" s="394" t="s">
        <v>31</v>
      </c>
      <c r="AF24" s="394" t="s">
        <v>30</v>
      </c>
      <c r="AG24" s="394"/>
      <c r="AH24" s="394"/>
      <c r="AI24" s="394"/>
      <c r="AJ24" s="394"/>
      <c r="AK24" s="394"/>
      <c r="AL24" s="394" t="s">
        <v>29</v>
      </c>
      <c r="AM24" s="394"/>
      <c r="AN24" s="394"/>
      <c r="AO24" s="394"/>
      <c r="AP24" s="394" t="s">
        <v>28</v>
      </c>
      <c r="AQ24" s="394"/>
      <c r="AR24" s="394" t="s">
        <v>27</v>
      </c>
      <c r="AS24" s="394" t="s">
        <v>26</v>
      </c>
      <c r="AT24" s="394" t="s">
        <v>25</v>
      </c>
      <c r="AU24" s="394" t="s">
        <v>24</v>
      </c>
      <c r="AV24" s="398" t="s">
        <v>23</v>
      </c>
    </row>
    <row r="25" spans="1:48" s="22" customFormat="1" ht="64.5" customHeight="1" x14ac:dyDescent="0.25">
      <c r="A25" s="386"/>
      <c r="B25" s="389"/>
      <c r="C25" s="386"/>
      <c r="D25" s="386"/>
      <c r="E25" s="400" t="s">
        <v>21</v>
      </c>
      <c r="F25" s="402" t="s">
        <v>126</v>
      </c>
      <c r="G25" s="402" t="s">
        <v>125</v>
      </c>
      <c r="H25" s="402" t="s">
        <v>124</v>
      </c>
      <c r="I25" s="406" t="s">
        <v>330</v>
      </c>
      <c r="J25" s="406" t="s">
        <v>331</v>
      </c>
      <c r="K25" s="406" t="s">
        <v>332</v>
      </c>
      <c r="L25" s="402" t="s">
        <v>74</v>
      </c>
      <c r="M25" s="386"/>
      <c r="N25" s="386"/>
      <c r="O25" s="386"/>
      <c r="P25" s="394"/>
      <c r="Q25" s="394"/>
      <c r="R25" s="394"/>
      <c r="S25" s="404" t="s">
        <v>2</v>
      </c>
      <c r="T25" s="404" t="s">
        <v>9</v>
      </c>
      <c r="U25" s="395"/>
      <c r="V25" s="395"/>
      <c r="W25" s="394"/>
      <c r="X25" s="394"/>
      <c r="Y25" s="394"/>
      <c r="Z25" s="394"/>
      <c r="AA25" s="394"/>
      <c r="AB25" s="394"/>
      <c r="AC25" s="394"/>
      <c r="AD25" s="394"/>
      <c r="AE25" s="394"/>
      <c r="AF25" s="394" t="s">
        <v>20</v>
      </c>
      <c r="AG25" s="394"/>
      <c r="AH25" s="394" t="s">
        <v>19</v>
      </c>
      <c r="AI25" s="394"/>
      <c r="AJ25" s="385" t="s">
        <v>18</v>
      </c>
      <c r="AK25" s="385" t="s">
        <v>17</v>
      </c>
      <c r="AL25" s="385" t="s">
        <v>16</v>
      </c>
      <c r="AM25" s="385" t="s">
        <v>15</v>
      </c>
      <c r="AN25" s="385" t="s">
        <v>14</v>
      </c>
      <c r="AO25" s="385" t="s">
        <v>13</v>
      </c>
      <c r="AP25" s="385" t="s">
        <v>12</v>
      </c>
      <c r="AQ25" s="396" t="s">
        <v>9</v>
      </c>
      <c r="AR25" s="394"/>
      <c r="AS25" s="394"/>
      <c r="AT25" s="394"/>
      <c r="AU25" s="394"/>
      <c r="AV25" s="399"/>
    </row>
    <row r="26" spans="1:48" s="22" customFormat="1" ht="96.75" customHeight="1" x14ac:dyDescent="0.25">
      <c r="A26" s="387"/>
      <c r="B26" s="390"/>
      <c r="C26" s="387"/>
      <c r="D26" s="387"/>
      <c r="E26" s="401"/>
      <c r="F26" s="403"/>
      <c r="G26" s="403"/>
      <c r="H26" s="403"/>
      <c r="I26" s="407"/>
      <c r="J26" s="407"/>
      <c r="K26" s="407"/>
      <c r="L26" s="403"/>
      <c r="M26" s="387"/>
      <c r="N26" s="387"/>
      <c r="O26" s="387"/>
      <c r="P26" s="394"/>
      <c r="Q26" s="394"/>
      <c r="R26" s="394"/>
      <c r="S26" s="405"/>
      <c r="T26" s="405"/>
      <c r="U26" s="395"/>
      <c r="V26" s="395"/>
      <c r="W26" s="394"/>
      <c r="X26" s="394"/>
      <c r="Y26" s="394"/>
      <c r="Z26" s="394"/>
      <c r="AA26" s="394"/>
      <c r="AB26" s="394"/>
      <c r="AC26" s="394"/>
      <c r="AD26" s="394"/>
      <c r="AE26" s="394"/>
      <c r="AF26" s="123" t="s">
        <v>11</v>
      </c>
      <c r="AG26" s="123" t="s">
        <v>10</v>
      </c>
      <c r="AH26" s="124" t="s">
        <v>2</v>
      </c>
      <c r="AI26" s="124" t="s">
        <v>9</v>
      </c>
      <c r="AJ26" s="387"/>
      <c r="AK26" s="387"/>
      <c r="AL26" s="387"/>
      <c r="AM26" s="387"/>
      <c r="AN26" s="387"/>
      <c r="AO26" s="387"/>
      <c r="AP26" s="387"/>
      <c r="AQ26" s="397"/>
      <c r="AR26" s="394"/>
      <c r="AS26" s="394"/>
      <c r="AT26" s="394"/>
      <c r="AU26" s="394"/>
      <c r="AV26" s="399"/>
    </row>
    <row r="27" spans="1:48" s="20" customFormat="1" ht="11.25" x14ac:dyDescent="0.2">
      <c r="A27" s="21">
        <v>1</v>
      </c>
      <c r="B27" s="21">
        <v>2</v>
      </c>
      <c r="C27" s="21">
        <v>4</v>
      </c>
      <c r="D27" s="21">
        <v>5</v>
      </c>
      <c r="E27" s="21">
        <v>6</v>
      </c>
      <c r="F27" s="21">
        <f>E27+1</f>
        <v>7</v>
      </c>
      <c r="G27" s="21">
        <f t="shared" ref="G27:H27" si="0">F27+1</f>
        <v>8</v>
      </c>
      <c r="H27" s="21">
        <f t="shared" si="0"/>
        <v>9</v>
      </c>
      <c r="I27" s="21">
        <f t="shared" ref="I27" si="1">H27+1</f>
        <v>10</v>
      </c>
      <c r="J27" s="21">
        <f t="shared" ref="J27" si="2">I27+1</f>
        <v>11</v>
      </c>
      <c r="K27" s="21">
        <f t="shared" ref="K27" si="3">J27+1</f>
        <v>12</v>
      </c>
      <c r="L27" s="21">
        <f t="shared" ref="L27" si="4">K27+1</f>
        <v>13</v>
      </c>
      <c r="M27" s="21">
        <f t="shared" ref="M27" si="5">L27+1</f>
        <v>14</v>
      </c>
      <c r="N27" s="21">
        <f t="shared" ref="N27" si="6">M27+1</f>
        <v>15</v>
      </c>
      <c r="O27" s="21">
        <f t="shared" ref="O27" si="7">N27+1</f>
        <v>16</v>
      </c>
      <c r="P27" s="21">
        <f t="shared" ref="P27" si="8">O27+1</f>
        <v>17</v>
      </c>
      <c r="Q27" s="21">
        <f t="shared" ref="Q27" si="9">P27+1</f>
        <v>18</v>
      </c>
      <c r="R27" s="21">
        <f t="shared" ref="R27" si="10">Q27+1</f>
        <v>19</v>
      </c>
      <c r="S27" s="21">
        <f t="shared" ref="S27" si="11">R27+1</f>
        <v>20</v>
      </c>
      <c r="T27" s="21">
        <f t="shared" ref="T27" si="12">S27+1</f>
        <v>21</v>
      </c>
      <c r="U27" s="21">
        <f t="shared" ref="U27" si="13">T27+1</f>
        <v>22</v>
      </c>
      <c r="V27" s="21">
        <f t="shared" ref="V27" si="14">U27+1</f>
        <v>23</v>
      </c>
      <c r="W27" s="21">
        <f t="shared" ref="W27" si="15">V27+1</f>
        <v>24</v>
      </c>
      <c r="X27" s="21">
        <f t="shared" ref="X27" si="16">W27+1</f>
        <v>25</v>
      </c>
      <c r="Y27" s="21">
        <f t="shared" ref="Y27" si="17">X27+1</f>
        <v>26</v>
      </c>
      <c r="Z27" s="21">
        <f t="shared" ref="Z27" si="18">Y27+1</f>
        <v>27</v>
      </c>
      <c r="AA27" s="21">
        <f t="shared" ref="AA27" si="19">Z27+1</f>
        <v>28</v>
      </c>
      <c r="AB27" s="21">
        <f t="shared" ref="AB27" si="20">AA27+1</f>
        <v>29</v>
      </c>
      <c r="AC27" s="21">
        <f t="shared" ref="AC27" si="21">AB27+1</f>
        <v>30</v>
      </c>
      <c r="AD27" s="21">
        <f t="shared" ref="AD27" si="22">AC27+1</f>
        <v>31</v>
      </c>
      <c r="AE27" s="21">
        <f t="shared" ref="AE27" si="23">AD27+1</f>
        <v>32</v>
      </c>
      <c r="AF27" s="21">
        <f t="shared" ref="AF27" si="24">AE27+1</f>
        <v>33</v>
      </c>
      <c r="AG27" s="21">
        <f t="shared" ref="AG27" si="25">AF27+1</f>
        <v>34</v>
      </c>
      <c r="AH27" s="21">
        <f t="shared" ref="AH27" si="26">AG27+1</f>
        <v>35</v>
      </c>
      <c r="AI27" s="21">
        <f t="shared" ref="AI27" si="27">AH27+1</f>
        <v>36</v>
      </c>
      <c r="AJ27" s="21">
        <f t="shared" ref="AJ27" si="28">AI27+1</f>
        <v>37</v>
      </c>
      <c r="AK27" s="21">
        <f t="shared" ref="AK27" si="29">AJ27+1</f>
        <v>38</v>
      </c>
      <c r="AL27" s="21">
        <f t="shared" ref="AL27" si="30">AK27+1</f>
        <v>39</v>
      </c>
      <c r="AM27" s="21">
        <f t="shared" ref="AM27" si="31">AL27+1</f>
        <v>40</v>
      </c>
      <c r="AN27" s="21">
        <f t="shared" ref="AN27" si="32">AM27+1</f>
        <v>41</v>
      </c>
      <c r="AO27" s="21">
        <f t="shared" ref="AO27" si="33">AN27+1</f>
        <v>42</v>
      </c>
      <c r="AP27" s="21">
        <f t="shared" ref="AP27" si="34">AO27+1</f>
        <v>43</v>
      </c>
      <c r="AQ27" s="21">
        <f t="shared" ref="AQ27" si="35">AP27+1</f>
        <v>44</v>
      </c>
      <c r="AR27" s="21">
        <f t="shared" ref="AR27" si="36">AQ27+1</f>
        <v>45</v>
      </c>
      <c r="AS27" s="21">
        <f t="shared" ref="AS27" si="37">AR27+1</f>
        <v>46</v>
      </c>
      <c r="AT27" s="21">
        <f t="shared" ref="AT27" si="38">AS27+1</f>
        <v>47</v>
      </c>
      <c r="AU27" s="21">
        <f t="shared" ref="AU27" si="39">AT27+1</f>
        <v>48</v>
      </c>
      <c r="AV27" s="21">
        <f t="shared" ref="AV27" si="40">AU27+1</f>
        <v>49</v>
      </c>
    </row>
    <row r="28" spans="1:48" s="266" customFormat="1" ht="30" x14ac:dyDescent="0.25">
      <c r="A28" s="415">
        <v>1</v>
      </c>
      <c r="B28" s="416" t="s">
        <v>403</v>
      </c>
      <c r="C28" s="416" t="s">
        <v>454</v>
      </c>
      <c r="D28" s="417">
        <v>43009</v>
      </c>
      <c r="E28" s="416" t="s">
        <v>277</v>
      </c>
      <c r="F28" s="416" t="s">
        <v>277</v>
      </c>
      <c r="G28" s="416" t="s">
        <v>277</v>
      </c>
      <c r="H28" s="416" t="s">
        <v>277</v>
      </c>
      <c r="I28" s="416">
        <v>0.12</v>
      </c>
      <c r="J28" s="416" t="s">
        <v>277</v>
      </c>
      <c r="K28" s="416">
        <v>0.24</v>
      </c>
      <c r="L28" s="416" t="s">
        <v>277</v>
      </c>
      <c r="M28" s="416" t="s">
        <v>277</v>
      </c>
      <c r="N28" s="416" t="s">
        <v>277</v>
      </c>
      <c r="O28" s="416" t="s">
        <v>277</v>
      </c>
      <c r="P28" s="416" t="s">
        <v>277</v>
      </c>
      <c r="Q28" s="416" t="s">
        <v>277</v>
      </c>
      <c r="R28" s="416" t="s">
        <v>277</v>
      </c>
      <c r="S28" s="416" t="s">
        <v>277</v>
      </c>
      <c r="T28" s="416" t="s">
        <v>277</v>
      </c>
      <c r="U28" s="416" t="s">
        <v>277</v>
      </c>
      <c r="V28" s="416" t="s">
        <v>277</v>
      </c>
      <c r="W28" s="416" t="s">
        <v>277</v>
      </c>
      <c r="X28" s="416" t="s">
        <v>277</v>
      </c>
      <c r="Y28" s="416" t="s">
        <v>277</v>
      </c>
      <c r="Z28" s="416" t="s">
        <v>277</v>
      </c>
      <c r="AA28" s="416" t="s">
        <v>277</v>
      </c>
      <c r="AB28" s="416" t="s">
        <v>277</v>
      </c>
      <c r="AC28" s="416" t="s">
        <v>277</v>
      </c>
      <c r="AD28" s="416" t="s">
        <v>277</v>
      </c>
      <c r="AE28" s="416" t="s">
        <v>277</v>
      </c>
      <c r="AF28" s="416" t="s">
        <v>277</v>
      </c>
      <c r="AG28" s="416" t="s">
        <v>277</v>
      </c>
      <c r="AH28" s="416" t="s">
        <v>277</v>
      </c>
      <c r="AI28" s="416" t="s">
        <v>277</v>
      </c>
      <c r="AJ28" s="416" t="s">
        <v>277</v>
      </c>
      <c r="AK28" s="416" t="s">
        <v>277</v>
      </c>
      <c r="AL28" s="416" t="s">
        <v>277</v>
      </c>
      <c r="AM28" s="416" t="s">
        <v>277</v>
      </c>
      <c r="AN28" s="416" t="s">
        <v>277</v>
      </c>
      <c r="AO28" s="416" t="s">
        <v>277</v>
      </c>
      <c r="AP28" s="416" t="s">
        <v>277</v>
      </c>
      <c r="AQ28" s="416" t="s">
        <v>277</v>
      </c>
      <c r="AR28" s="416" t="s">
        <v>277</v>
      </c>
      <c r="AS28" s="416" t="s">
        <v>277</v>
      </c>
      <c r="AT28" s="416" t="s">
        <v>277</v>
      </c>
      <c r="AU28" s="416" t="s">
        <v>277</v>
      </c>
      <c r="AV28" s="416" t="s">
        <v>277</v>
      </c>
    </row>
  </sheetData>
  <mergeCells count="67">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L25:AL26"/>
    <mergeCell ref="AM25:AM26"/>
    <mergeCell ref="AN25:AN26"/>
    <mergeCell ref="AO25:AO26"/>
    <mergeCell ref="AS24:AS26"/>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85"/>
  <sheetViews>
    <sheetView view="pageBreakPreview" topLeftCell="A8" zoomScale="70" zoomScaleNormal="90" zoomScaleSheetLayoutView="70" workbookViewId="0">
      <selection activeCell="A17" sqref="A17:B17"/>
    </sheetView>
  </sheetViews>
  <sheetFormatPr defaultRowHeight="15.75" x14ac:dyDescent="0.25"/>
  <cols>
    <col min="1" max="2" width="66.140625" style="102" customWidth="1"/>
    <col min="3" max="256" width="9.140625" style="103"/>
    <col min="257" max="258" width="66.140625" style="103" customWidth="1"/>
    <col min="259" max="512" width="9.140625" style="103"/>
    <col min="513" max="514" width="66.140625" style="103" customWidth="1"/>
    <col min="515" max="768" width="9.140625" style="103"/>
    <col min="769" max="770" width="66.140625" style="103" customWidth="1"/>
    <col min="771" max="1024" width="9.140625" style="103"/>
    <col min="1025" max="1026" width="66.140625" style="103" customWidth="1"/>
    <col min="1027" max="1280" width="9.140625" style="103"/>
    <col min="1281" max="1282" width="66.140625" style="103" customWidth="1"/>
    <col min="1283" max="1536" width="9.140625" style="103"/>
    <col min="1537" max="1538" width="66.140625" style="103" customWidth="1"/>
    <col min="1539" max="1792" width="9.140625" style="103"/>
    <col min="1793" max="1794" width="66.140625" style="103" customWidth="1"/>
    <col min="1795" max="2048" width="9.140625" style="103"/>
    <col min="2049" max="2050" width="66.140625" style="103" customWidth="1"/>
    <col min="2051" max="2304" width="9.140625" style="103"/>
    <col min="2305" max="2306" width="66.140625" style="103" customWidth="1"/>
    <col min="2307" max="2560" width="9.140625" style="103"/>
    <col min="2561" max="2562" width="66.140625" style="103" customWidth="1"/>
    <col min="2563" max="2816" width="9.140625" style="103"/>
    <col min="2817" max="2818" width="66.140625" style="103" customWidth="1"/>
    <col min="2819" max="3072" width="9.140625" style="103"/>
    <col min="3073" max="3074" width="66.140625" style="103" customWidth="1"/>
    <col min="3075" max="3328" width="9.140625" style="103"/>
    <col min="3329" max="3330" width="66.140625" style="103" customWidth="1"/>
    <col min="3331" max="3584" width="9.140625" style="103"/>
    <col min="3585" max="3586" width="66.140625" style="103" customWidth="1"/>
    <col min="3587" max="3840" width="9.140625" style="103"/>
    <col min="3841" max="3842" width="66.140625" style="103" customWidth="1"/>
    <col min="3843" max="4096" width="9.140625" style="103"/>
    <col min="4097" max="4098" width="66.140625" style="103" customWidth="1"/>
    <col min="4099" max="4352" width="9.140625" style="103"/>
    <col min="4353" max="4354" width="66.140625" style="103" customWidth="1"/>
    <col min="4355" max="4608" width="9.140625" style="103"/>
    <col min="4609" max="4610" width="66.140625" style="103" customWidth="1"/>
    <col min="4611" max="4864" width="9.140625" style="103"/>
    <col min="4865" max="4866" width="66.140625" style="103" customWidth="1"/>
    <col min="4867" max="5120" width="9.140625" style="103"/>
    <col min="5121" max="5122" width="66.140625" style="103" customWidth="1"/>
    <col min="5123" max="5376" width="9.140625" style="103"/>
    <col min="5377" max="5378" width="66.140625" style="103" customWidth="1"/>
    <col min="5379" max="5632" width="9.140625" style="103"/>
    <col min="5633" max="5634" width="66.140625" style="103" customWidth="1"/>
    <col min="5635" max="5888" width="9.140625" style="103"/>
    <col min="5889" max="5890" width="66.140625" style="103" customWidth="1"/>
    <col min="5891" max="6144" width="9.140625" style="103"/>
    <col min="6145" max="6146" width="66.140625" style="103" customWidth="1"/>
    <col min="6147" max="6400" width="9.140625" style="103"/>
    <col min="6401" max="6402" width="66.140625" style="103" customWidth="1"/>
    <col min="6403" max="6656" width="9.140625" style="103"/>
    <col min="6657" max="6658" width="66.140625" style="103" customWidth="1"/>
    <col min="6659" max="6912" width="9.140625" style="103"/>
    <col min="6913" max="6914" width="66.140625" style="103" customWidth="1"/>
    <col min="6915" max="7168" width="9.140625" style="103"/>
    <col min="7169" max="7170" width="66.140625" style="103" customWidth="1"/>
    <col min="7171" max="7424" width="9.140625" style="103"/>
    <col min="7425" max="7426" width="66.140625" style="103" customWidth="1"/>
    <col min="7427" max="7680" width="9.140625" style="103"/>
    <col min="7681" max="7682" width="66.140625" style="103" customWidth="1"/>
    <col min="7683" max="7936" width="9.140625" style="103"/>
    <col min="7937" max="7938" width="66.140625" style="103" customWidth="1"/>
    <col min="7939" max="8192" width="9.140625" style="103"/>
    <col min="8193" max="8194" width="66.140625" style="103" customWidth="1"/>
    <col min="8195" max="8448" width="9.140625" style="103"/>
    <col min="8449" max="8450" width="66.140625" style="103" customWidth="1"/>
    <col min="8451" max="8704" width="9.140625" style="103"/>
    <col min="8705" max="8706" width="66.140625" style="103" customWidth="1"/>
    <col min="8707" max="8960" width="9.140625" style="103"/>
    <col min="8961" max="8962" width="66.140625" style="103" customWidth="1"/>
    <col min="8963" max="9216" width="9.140625" style="103"/>
    <col min="9217" max="9218" width="66.140625" style="103" customWidth="1"/>
    <col min="9219" max="9472" width="9.140625" style="103"/>
    <col min="9473" max="9474" width="66.140625" style="103" customWidth="1"/>
    <col min="9475" max="9728" width="9.140625" style="103"/>
    <col min="9729" max="9730" width="66.140625" style="103" customWidth="1"/>
    <col min="9731" max="9984" width="9.140625" style="103"/>
    <col min="9985" max="9986" width="66.140625" style="103" customWidth="1"/>
    <col min="9987" max="10240" width="9.140625" style="103"/>
    <col min="10241" max="10242" width="66.140625" style="103" customWidth="1"/>
    <col min="10243" max="10496" width="9.140625" style="103"/>
    <col min="10497" max="10498" width="66.140625" style="103" customWidth="1"/>
    <col min="10499" max="10752" width="9.140625" style="103"/>
    <col min="10753" max="10754" width="66.140625" style="103" customWidth="1"/>
    <col min="10755" max="11008" width="9.140625" style="103"/>
    <col min="11009" max="11010" width="66.140625" style="103" customWidth="1"/>
    <col min="11011" max="11264" width="9.140625" style="103"/>
    <col min="11265" max="11266" width="66.140625" style="103" customWidth="1"/>
    <col min="11267" max="11520" width="9.140625" style="103"/>
    <col min="11521" max="11522" width="66.140625" style="103" customWidth="1"/>
    <col min="11523" max="11776" width="9.140625" style="103"/>
    <col min="11777" max="11778" width="66.140625" style="103" customWidth="1"/>
    <col min="11779" max="12032" width="9.140625" style="103"/>
    <col min="12033" max="12034" width="66.140625" style="103" customWidth="1"/>
    <col min="12035" max="12288" width="9.140625" style="103"/>
    <col min="12289" max="12290" width="66.140625" style="103" customWidth="1"/>
    <col min="12291" max="12544" width="9.140625" style="103"/>
    <col min="12545" max="12546" width="66.140625" style="103" customWidth="1"/>
    <col min="12547" max="12800" width="9.140625" style="103"/>
    <col min="12801" max="12802" width="66.140625" style="103" customWidth="1"/>
    <col min="12803" max="13056" width="9.140625" style="103"/>
    <col min="13057" max="13058" width="66.140625" style="103" customWidth="1"/>
    <col min="13059" max="13312" width="9.140625" style="103"/>
    <col min="13313" max="13314" width="66.140625" style="103" customWidth="1"/>
    <col min="13315" max="13568" width="9.140625" style="103"/>
    <col min="13569" max="13570" width="66.140625" style="103" customWidth="1"/>
    <col min="13571" max="13824" width="9.140625" style="103"/>
    <col min="13825" max="13826" width="66.140625" style="103" customWidth="1"/>
    <col min="13827" max="14080" width="9.140625" style="103"/>
    <col min="14081" max="14082" width="66.140625" style="103" customWidth="1"/>
    <col min="14083" max="14336" width="9.140625" style="103"/>
    <col min="14337" max="14338" width="66.140625" style="103" customWidth="1"/>
    <col min="14339" max="14592" width="9.140625" style="103"/>
    <col min="14593" max="14594" width="66.140625" style="103" customWidth="1"/>
    <col min="14595" max="14848" width="9.140625" style="103"/>
    <col min="14849" max="14850" width="66.140625" style="103" customWidth="1"/>
    <col min="14851" max="15104" width="9.140625" style="103"/>
    <col min="15105" max="15106" width="66.140625" style="103" customWidth="1"/>
    <col min="15107" max="15360" width="9.140625" style="103"/>
    <col min="15361" max="15362" width="66.140625" style="103" customWidth="1"/>
    <col min="15363" max="15616" width="9.140625" style="103"/>
    <col min="15617" max="15618" width="66.140625" style="103" customWidth="1"/>
    <col min="15619" max="15872" width="9.140625" style="103"/>
    <col min="15873" max="15874" width="66.140625" style="103" customWidth="1"/>
    <col min="15875" max="16128" width="9.140625" style="103"/>
    <col min="16129" max="16130" width="66.140625" style="103" customWidth="1"/>
    <col min="16131" max="16384" width="9.140625" style="103"/>
  </cols>
  <sheetData>
    <row r="1" spans="1:8" x14ac:dyDescent="0.25">
      <c r="A1" s="248" t="s">
        <v>451</v>
      </c>
      <c r="B1" s="1" t="e">
        <f>'7. Паспорт отчет о закупке'!B1</f>
        <v>#REF!</v>
      </c>
    </row>
    <row r="3" spans="1:8" ht="18.75" x14ac:dyDescent="0.25">
      <c r="B3" s="38" t="s">
        <v>66</v>
      </c>
    </row>
    <row r="4" spans="1:8" ht="18.75" x14ac:dyDescent="0.3">
      <c r="B4" s="15" t="s">
        <v>8</v>
      </c>
    </row>
    <row r="5" spans="1:8" ht="18.75" x14ac:dyDescent="0.3">
      <c r="B5" s="15" t="s">
        <v>402</v>
      </c>
    </row>
    <row r="6" spans="1:8" x14ac:dyDescent="0.25">
      <c r="B6" s="43"/>
    </row>
    <row r="7" spans="1:8" ht="18.75" x14ac:dyDescent="0.3">
      <c r="A7" s="409" t="e">
        <f>'7. Паспорт отчет о закупке'!A7</f>
        <v>#REF!</v>
      </c>
      <c r="B7" s="409"/>
      <c r="C7" s="83"/>
      <c r="D7" s="83"/>
      <c r="E7" s="83"/>
      <c r="F7" s="83"/>
      <c r="G7" s="83"/>
      <c r="H7" s="83"/>
    </row>
    <row r="8" spans="1:8" ht="18.75" x14ac:dyDescent="0.3">
      <c r="A8" s="128"/>
      <c r="B8" s="128"/>
      <c r="C8" s="128"/>
      <c r="D8" s="128"/>
      <c r="E8" s="128"/>
      <c r="F8" s="128"/>
      <c r="G8" s="128"/>
      <c r="H8" s="128"/>
    </row>
    <row r="9" spans="1:8" ht="18.75" x14ac:dyDescent="0.25">
      <c r="A9" s="299" t="s">
        <v>7</v>
      </c>
      <c r="B9" s="299"/>
      <c r="C9" s="127"/>
      <c r="D9" s="127"/>
      <c r="E9" s="127"/>
      <c r="F9" s="127"/>
      <c r="G9" s="127"/>
      <c r="H9" s="127"/>
    </row>
    <row r="10" spans="1:8" ht="18.75" x14ac:dyDescent="0.25">
      <c r="A10" s="127"/>
      <c r="B10" s="127"/>
      <c r="C10" s="127"/>
      <c r="D10" s="127"/>
      <c r="E10" s="127"/>
      <c r="F10" s="127"/>
      <c r="G10" s="127"/>
      <c r="H10" s="127"/>
    </row>
    <row r="11" spans="1:8" x14ac:dyDescent="0.25">
      <c r="A11" s="304" t="str">
        <f>'7. Паспорт отчет о закупке'!A11</f>
        <v>АО "Янтарьэнерго"</v>
      </c>
      <c r="B11" s="304"/>
      <c r="C11" s="125"/>
      <c r="D11" s="125"/>
      <c r="E11" s="125"/>
      <c r="F11" s="125"/>
      <c r="G11" s="125"/>
      <c r="H11" s="125"/>
    </row>
    <row r="12" spans="1:8" x14ac:dyDescent="0.25">
      <c r="A12" s="294" t="s">
        <v>6</v>
      </c>
      <c r="B12" s="294"/>
      <c r="C12" s="126"/>
      <c r="D12" s="126"/>
      <c r="E12" s="126"/>
      <c r="F12" s="126"/>
      <c r="G12" s="126"/>
      <c r="H12" s="126"/>
    </row>
    <row r="13" spans="1:8" ht="18.75" x14ac:dyDescent="0.25">
      <c r="A13" s="127"/>
      <c r="B13" s="127"/>
      <c r="C13" s="127"/>
      <c r="D13" s="127"/>
      <c r="E13" s="127"/>
      <c r="F13" s="127"/>
      <c r="G13" s="127"/>
      <c r="H13" s="127"/>
    </row>
    <row r="14" spans="1:8" ht="30.75" customHeight="1" x14ac:dyDescent="0.25">
      <c r="A14" s="304" t="str">
        <f>'7. Паспорт отчет о закупке'!A14</f>
        <v>G_16-0188</v>
      </c>
      <c r="B14" s="304"/>
      <c r="C14" s="125"/>
      <c r="D14" s="125"/>
      <c r="E14" s="125"/>
      <c r="F14" s="125"/>
      <c r="G14" s="125"/>
      <c r="H14" s="125"/>
    </row>
    <row r="15" spans="1:8" x14ac:dyDescent="0.25">
      <c r="A15" s="294" t="s">
        <v>5</v>
      </c>
      <c r="B15" s="294"/>
      <c r="C15" s="126"/>
      <c r="D15" s="126"/>
      <c r="E15" s="126"/>
      <c r="F15" s="126"/>
      <c r="G15" s="126"/>
      <c r="H15" s="126"/>
    </row>
    <row r="16" spans="1:8" ht="18.75" x14ac:dyDescent="0.25">
      <c r="A16" s="11"/>
      <c r="B16" s="11"/>
      <c r="C16" s="11"/>
      <c r="D16" s="11"/>
      <c r="E16" s="11"/>
      <c r="F16" s="11"/>
      <c r="G16" s="11"/>
      <c r="H16" s="11"/>
    </row>
    <row r="17" spans="1:8" ht="71.25" customHeight="1" x14ac:dyDescent="0.25">
      <c r="A17" s="301" t="str">
        <f>'7. Паспорт отчет о закупке'!A17</f>
        <v>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v>
      </c>
      <c r="B17" s="301"/>
      <c r="C17" s="125"/>
      <c r="D17" s="125"/>
      <c r="E17" s="125"/>
      <c r="F17" s="125"/>
      <c r="G17" s="125"/>
      <c r="H17" s="125"/>
    </row>
    <row r="18" spans="1:8" x14ac:dyDescent="0.25">
      <c r="A18" s="294" t="s">
        <v>4</v>
      </c>
      <c r="B18" s="294"/>
      <c r="C18" s="126"/>
      <c r="D18" s="126"/>
      <c r="E18" s="126"/>
      <c r="F18" s="126"/>
      <c r="G18" s="126"/>
      <c r="H18" s="126"/>
    </row>
    <row r="19" spans="1:8" x14ac:dyDescent="0.25">
      <c r="B19" s="104"/>
    </row>
    <row r="20" spans="1:8" ht="33.75" customHeight="1" x14ac:dyDescent="0.25">
      <c r="A20" s="413" t="s">
        <v>385</v>
      </c>
      <c r="B20" s="414"/>
    </row>
    <row r="21" spans="1:8" x14ac:dyDescent="0.25">
      <c r="B21" s="43"/>
    </row>
    <row r="22" spans="1:8" ht="16.5" thickBot="1" x14ac:dyDescent="0.3">
      <c r="B22" s="105"/>
    </row>
    <row r="23" spans="1:8" ht="58.5" customHeight="1" thickBot="1" x14ac:dyDescent="0.3">
      <c r="A23" s="106" t="s">
        <v>284</v>
      </c>
      <c r="B23" s="265" t="s">
        <v>487</v>
      </c>
    </row>
    <row r="24" spans="1:8" ht="16.5" thickBot="1" x14ac:dyDescent="0.3">
      <c r="A24" s="106" t="s">
        <v>285</v>
      </c>
      <c r="B24" s="256" t="s">
        <v>492</v>
      </c>
    </row>
    <row r="25" spans="1:8" ht="16.5" thickBot="1" x14ac:dyDescent="0.3">
      <c r="A25" s="106" t="s">
        <v>267</v>
      </c>
      <c r="B25" s="255" t="s">
        <v>448</v>
      </c>
    </row>
    <row r="26" spans="1:8" ht="21" customHeight="1" thickBot="1" x14ac:dyDescent="0.3">
      <c r="A26" s="106" t="s">
        <v>286</v>
      </c>
      <c r="B26" s="254" t="s">
        <v>493</v>
      </c>
    </row>
    <row r="27" spans="1:8" ht="16.5" thickBot="1" x14ac:dyDescent="0.3">
      <c r="A27" s="107" t="s">
        <v>287</v>
      </c>
      <c r="B27" s="256">
        <v>2017</v>
      </c>
    </row>
    <row r="28" spans="1:8" ht="16.5" thickBot="1" x14ac:dyDescent="0.3">
      <c r="A28" s="108" t="s">
        <v>288</v>
      </c>
      <c r="B28" s="257" t="s">
        <v>449</v>
      </c>
    </row>
    <row r="29" spans="1:8" ht="29.25" thickBot="1" x14ac:dyDescent="0.3">
      <c r="A29" s="114" t="str">
        <f>CONCATENATE("Сметная стоимость проекта в ценах ",B27," года с НДС, млн. руб.")</f>
        <v>Сметная стоимость проекта в ценах 2017 года с НДС, млн. руб.</v>
      </c>
      <c r="B29" s="257">
        <v>1.43</v>
      </c>
    </row>
    <row r="30" spans="1:8" ht="16.5" thickBot="1" x14ac:dyDescent="0.3">
      <c r="A30" s="110" t="s">
        <v>289</v>
      </c>
      <c r="B30" s="257" t="s">
        <v>450</v>
      </c>
    </row>
    <row r="31" spans="1:8" ht="30.75" thickBot="1" x14ac:dyDescent="0.3">
      <c r="A31" s="115" t="s">
        <v>290</v>
      </c>
      <c r="B31" s="257" t="s">
        <v>472</v>
      </c>
    </row>
    <row r="32" spans="1:8" ht="29.25" thickBot="1" x14ac:dyDescent="0.3">
      <c r="A32" s="115" t="s">
        <v>291</v>
      </c>
      <c r="B32" s="257">
        <v>0</v>
      </c>
    </row>
    <row r="33" spans="1:2" ht="16.5" thickBot="1" x14ac:dyDescent="0.3">
      <c r="A33" s="110" t="s">
        <v>292</v>
      </c>
      <c r="B33" s="257" t="s">
        <v>277</v>
      </c>
    </row>
    <row r="34" spans="1:2" ht="29.25" thickBot="1" x14ac:dyDescent="0.3">
      <c r="A34" s="115" t="s">
        <v>293</v>
      </c>
      <c r="B34" s="257">
        <v>0</v>
      </c>
    </row>
    <row r="35" spans="1:2" ht="16.5" thickBot="1" x14ac:dyDescent="0.3">
      <c r="A35" s="110" t="s">
        <v>294</v>
      </c>
      <c r="B35" s="257">
        <v>0</v>
      </c>
    </row>
    <row r="36" spans="1:2" ht="16.5" thickBot="1" x14ac:dyDescent="0.3">
      <c r="A36" s="110" t="s">
        <v>295</v>
      </c>
      <c r="B36" s="257">
        <v>0</v>
      </c>
    </row>
    <row r="37" spans="1:2" ht="16.5" thickBot="1" x14ac:dyDescent="0.3">
      <c r="A37" s="110" t="s">
        <v>296</v>
      </c>
      <c r="B37" s="257">
        <v>0</v>
      </c>
    </row>
    <row r="38" spans="1:2" ht="16.5" thickBot="1" x14ac:dyDescent="0.3">
      <c r="A38" s="110" t="s">
        <v>297</v>
      </c>
      <c r="B38" s="257">
        <v>0</v>
      </c>
    </row>
    <row r="39" spans="1:2" ht="29.25" thickBot="1" x14ac:dyDescent="0.3">
      <c r="A39" s="115" t="s">
        <v>298</v>
      </c>
      <c r="B39" s="257">
        <v>0</v>
      </c>
    </row>
    <row r="40" spans="1:2" ht="16.5" thickBot="1" x14ac:dyDescent="0.3">
      <c r="A40" s="110" t="s">
        <v>294</v>
      </c>
      <c r="B40" s="257">
        <v>0</v>
      </c>
    </row>
    <row r="41" spans="1:2" ht="16.5" thickBot="1" x14ac:dyDescent="0.3">
      <c r="A41" s="110" t="s">
        <v>295</v>
      </c>
      <c r="B41" s="257">
        <v>0</v>
      </c>
    </row>
    <row r="42" spans="1:2" ht="16.5" thickBot="1" x14ac:dyDescent="0.3">
      <c r="A42" s="110" t="s">
        <v>296</v>
      </c>
      <c r="B42" s="257">
        <v>0</v>
      </c>
    </row>
    <row r="43" spans="1:2" ht="16.5" thickBot="1" x14ac:dyDescent="0.3">
      <c r="A43" s="110" t="s">
        <v>297</v>
      </c>
      <c r="B43" s="257">
        <v>0</v>
      </c>
    </row>
    <row r="44" spans="1:2" ht="29.25" thickBot="1" x14ac:dyDescent="0.3">
      <c r="A44" s="115" t="s">
        <v>299</v>
      </c>
      <c r="B44" s="257">
        <v>0</v>
      </c>
    </row>
    <row r="45" spans="1:2" ht="16.5" thickBot="1" x14ac:dyDescent="0.3">
      <c r="A45" s="110" t="s">
        <v>294</v>
      </c>
      <c r="B45" s="257">
        <v>0</v>
      </c>
    </row>
    <row r="46" spans="1:2" ht="16.5" thickBot="1" x14ac:dyDescent="0.3">
      <c r="A46" s="110" t="s">
        <v>295</v>
      </c>
      <c r="B46" s="257">
        <v>0</v>
      </c>
    </row>
    <row r="47" spans="1:2" ht="16.5" thickBot="1" x14ac:dyDescent="0.3">
      <c r="A47" s="110" t="s">
        <v>296</v>
      </c>
      <c r="B47" s="257">
        <v>0</v>
      </c>
    </row>
    <row r="48" spans="1:2" ht="16.5" thickBot="1" x14ac:dyDescent="0.3">
      <c r="A48" s="110" t="s">
        <v>297</v>
      </c>
      <c r="B48" s="257">
        <v>0</v>
      </c>
    </row>
    <row r="49" spans="1:2" ht="29.25" thickBot="1" x14ac:dyDescent="0.3">
      <c r="A49" s="109" t="s">
        <v>300</v>
      </c>
      <c r="B49" s="257">
        <v>0</v>
      </c>
    </row>
    <row r="50" spans="1:2" ht="16.5" thickBot="1" x14ac:dyDescent="0.3">
      <c r="A50" s="111" t="s">
        <v>292</v>
      </c>
      <c r="B50" s="257" t="s">
        <v>277</v>
      </c>
    </row>
    <row r="51" spans="1:2" ht="16.5" thickBot="1" x14ac:dyDescent="0.3">
      <c r="A51" s="111" t="s">
        <v>301</v>
      </c>
      <c r="B51" s="257">
        <v>0</v>
      </c>
    </row>
    <row r="52" spans="1:2" ht="16.5" thickBot="1" x14ac:dyDescent="0.3">
      <c r="A52" s="111" t="s">
        <v>302</v>
      </c>
      <c r="B52" s="257">
        <v>0</v>
      </c>
    </row>
    <row r="53" spans="1:2" ht="16.5" thickBot="1" x14ac:dyDescent="0.3">
      <c r="A53" s="111" t="s">
        <v>303</v>
      </c>
      <c r="B53" s="257">
        <v>0</v>
      </c>
    </row>
    <row r="54" spans="1:2" ht="16.5" thickBot="1" x14ac:dyDescent="0.3">
      <c r="A54" s="107" t="s">
        <v>304</v>
      </c>
      <c r="B54" s="257">
        <v>0</v>
      </c>
    </row>
    <row r="55" spans="1:2" ht="16.5" thickBot="1" x14ac:dyDescent="0.3">
      <c r="A55" s="107" t="s">
        <v>305</v>
      </c>
      <c r="B55" s="257">
        <v>0</v>
      </c>
    </row>
    <row r="56" spans="1:2" ht="16.5" thickBot="1" x14ac:dyDescent="0.3">
      <c r="A56" s="107" t="s">
        <v>306</v>
      </c>
      <c r="B56" s="257">
        <v>0</v>
      </c>
    </row>
    <row r="57" spans="1:2" ht="16.5" thickBot="1" x14ac:dyDescent="0.3">
      <c r="A57" s="108" t="s">
        <v>307</v>
      </c>
      <c r="B57" s="257">
        <v>0</v>
      </c>
    </row>
    <row r="58" spans="1:2" ht="15.75" customHeight="1" x14ac:dyDescent="0.25">
      <c r="A58" s="109" t="s">
        <v>308</v>
      </c>
      <c r="B58" s="111"/>
    </row>
    <row r="59" spans="1:2" x14ac:dyDescent="0.25">
      <c r="A59" s="112" t="s">
        <v>309</v>
      </c>
      <c r="B59" s="258" t="s">
        <v>403</v>
      </c>
    </row>
    <row r="60" spans="1:2" x14ac:dyDescent="0.25">
      <c r="A60" s="112" t="s">
        <v>310</v>
      </c>
      <c r="B60" s="258" t="s">
        <v>475</v>
      </c>
    </row>
    <row r="61" spans="1:2" x14ac:dyDescent="0.25">
      <c r="A61" s="112" t="s">
        <v>311</v>
      </c>
      <c r="B61" s="258" t="s">
        <v>277</v>
      </c>
    </row>
    <row r="62" spans="1:2" x14ac:dyDescent="0.25">
      <c r="A62" s="112" t="s">
        <v>312</v>
      </c>
      <c r="B62" s="258" t="s">
        <v>277</v>
      </c>
    </row>
    <row r="63" spans="1:2" ht="16.5" thickBot="1" x14ac:dyDescent="0.3">
      <c r="A63" s="113" t="s">
        <v>313</v>
      </c>
      <c r="B63" s="259" t="s">
        <v>277</v>
      </c>
    </row>
    <row r="64" spans="1:2" ht="30.75" thickBot="1" x14ac:dyDescent="0.3">
      <c r="A64" s="111" t="s">
        <v>314</v>
      </c>
      <c r="B64" s="257" t="s">
        <v>476</v>
      </c>
    </row>
    <row r="65" spans="1:2" ht="29.25" thickBot="1" x14ac:dyDescent="0.3">
      <c r="A65" s="107" t="s">
        <v>315</v>
      </c>
      <c r="B65" s="257" t="s">
        <v>476</v>
      </c>
    </row>
    <row r="66" spans="1:2" ht="16.5" thickBot="1" x14ac:dyDescent="0.3">
      <c r="A66" s="111" t="s">
        <v>292</v>
      </c>
      <c r="B66" s="257" t="s">
        <v>476</v>
      </c>
    </row>
    <row r="67" spans="1:2" ht="16.5" thickBot="1" x14ac:dyDescent="0.3">
      <c r="A67" s="111" t="s">
        <v>316</v>
      </c>
      <c r="B67" s="257" t="s">
        <v>476</v>
      </c>
    </row>
    <row r="68" spans="1:2" ht="16.5" thickBot="1" x14ac:dyDescent="0.3">
      <c r="A68" s="111" t="s">
        <v>317</v>
      </c>
      <c r="B68" s="257" t="s">
        <v>476</v>
      </c>
    </row>
    <row r="69" spans="1:2" ht="45.75" thickBot="1" x14ac:dyDescent="0.3">
      <c r="A69" s="116" t="s">
        <v>318</v>
      </c>
      <c r="B69" s="257" t="s">
        <v>473</v>
      </c>
    </row>
    <row r="70" spans="1:2" ht="16.5" thickBot="1" x14ac:dyDescent="0.3">
      <c r="A70" s="107" t="s">
        <v>319</v>
      </c>
      <c r="B70" s="257" t="s">
        <v>277</v>
      </c>
    </row>
    <row r="71" spans="1:2" ht="16.5" thickBot="1" x14ac:dyDescent="0.3">
      <c r="A71" s="112" t="s">
        <v>320</v>
      </c>
      <c r="B71" s="257" t="s">
        <v>476</v>
      </c>
    </row>
    <row r="72" spans="1:2" ht="16.5" thickBot="1" x14ac:dyDescent="0.3">
      <c r="A72" s="112" t="s">
        <v>321</v>
      </c>
      <c r="B72" s="257" t="s">
        <v>277</v>
      </c>
    </row>
    <row r="73" spans="1:2" ht="16.5" thickBot="1" x14ac:dyDescent="0.3">
      <c r="A73" s="112" t="s">
        <v>322</v>
      </c>
      <c r="B73" s="257" t="s">
        <v>277</v>
      </c>
    </row>
    <row r="74" spans="1:2" ht="67.5" customHeight="1" thickBot="1" x14ac:dyDescent="0.3">
      <c r="A74" s="117" t="s">
        <v>323</v>
      </c>
      <c r="B74" s="257" t="s">
        <v>474</v>
      </c>
    </row>
    <row r="75" spans="1:2" ht="28.5" x14ac:dyDescent="0.25">
      <c r="A75" s="109" t="s">
        <v>324</v>
      </c>
      <c r="B75" s="410" t="s">
        <v>455</v>
      </c>
    </row>
    <row r="76" spans="1:2" x14ac:dyDescent="0.25">
      <c r="A76" s="112" t="s">
        <v>325</v>
      </c>
      <c r="B76" s="411"/>
    </row>
    <row r="77" spans="1:2" x14ac:dyDescent="0.25">
      <c r="A77" s="112" t="s">
        <v>326</v>
      </c>
      <c r="B77" s="411"/>
    </row>
    <row r="78" spans="1:2" x14ac:dyDescent="0.25">
      <c r="A78" s="112" t="s">
        <v>327</v>
      </c>
      <c r="B78" s="411"/>
    </row>
    <row r="79" spans="1:2" x14ac:dyDescent="0.25">
      <c r="A79" s="112" t="s">
        <v>328</v>
      </c>
      <c r="B79" s="411"/>
    </row>
    <row r="80" spans="1:2" ht="16.5" thickBot="1" x14ac:dyDescent="0.3">
      <c r="A80" s="118" t="s">
        <v>329</v>
      </c>
      <c r="B80" s="412"/>
    </row>
    <row r="83" spans="1:2" x14ac:dyDescent="0.25">
      <c r="A83" s="119"/>
      <c r="B83" s="120"/>
    </row>
    <row r="84" spans="1:2" x14ac:dyDescent="0.25">
      <c r="B84" s="121"/>
    </row>
    <row r="85" spans="1:2" x14ac:dyDescent="0.25">
      <c r="B85" s="122"/>
    </row>
  </sheetData>
  <mergeCells count="10">
    <mergeCell ref="B75:B80"/>
    <mergeCell ref="A15:B15"/>
    <mergeCell ref="A17:B17"/>
    <mergeCell ref="A18:B18"/>
    <mergeCell ref="A20:B20"/>
    <mergeCell ref="A7:B7"/>
    <mergeCell ref="A9:B9"/>
    <mergeCell ref="A11:B11"/>
    <mergeCell ref="A12:B12"/>
    <mergeCell ref="A14:B14"/>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8"/>
  <sheetViews>
    <sheetView view="pageBreakPreview" topLeftCell="A4" zoomScale="55" zoomScaleSheetLayoutView="55" workbookViewId="0">
      <selection activeCell="B24" sqref="B2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x14ac:dyDescent="0.25">
      <c r="A1" s="248" t="s">
        <v>451</v>
      </c>
      <c r="B1" s="1" t="e">
        <f>'1. паспорт местоположение'!#REF!</f>
        <v>#REF!</v>
      </c>
    </row>
    <row r="3" spans="1:28" s="12" customFormat="1" ht="18.75" customHeight="1" x14ac:dyDescent="0.2">
      <c r="A3" s="18"/>
      <c r="S3" s="38" t="s">
        <v>66</v>
      </c>
    </row>
    <row r="4" spans="1:28" s="12" customFormat="1" ht="18.75" customHeight="1" x14ac:dyDescent="0.3">
      <c r="A4" s="18"/>
      <c r="S4" s="15" t="s">
        <v>8</v>
      </c>
    </row>
    <row r="5" spans="1:28" s="12" customFormat="1" ht="18.75" x14ac:dyDescent="0.3">
      <c r="S5" s="15" t="s">
        <v>65</v>
      </c>
    </row>
    <row r="6" spans="1:28" s="12" customFormat="1" ht="18.75" customHeight="1" x14ac:dyDescent="0.2">
      <c r="A6" s="306" t="e">
        <f>CONCATENATE('1. паспорт местоположение'!A5:B5,'1. паспорт местоположение'!C5)</f>
        <v>#REF!</v>
      </c>
      <c r="B6" s="306"/>
      <c r="C6" s="306"/>
      <c r="D6" s="306"/>
      <c r="E6" s="306"/>
      <c r="F6" s="306"/>
      <c r="G6" s="306"/>
      <c r="H6" s="306"/>
      <c r="I6" s="306"/>
      <c r="J6" s="306"/>
      <c r="K6" s="306"/>
      <c r="L6" s="306"/>
      <c r="M6" s="306"/>
      <c r="N6" s="306"/>
      <c r="O6" s="306"/>
      <c r="P6" s="306"/>
      <c r="Q6" s="306"/>
      <c r="R6" s="306"/>
      <c r="S6" s="306"/>
    </row>
    <row r="7" spans="1:28" s="12" customFormat="1" ht="15.75" x14ac:dyDescent="0.2">
      <c r="A7" s="17"/>
    </row>
    <row r="8" spans="1:28" s="12" customFormat="1" ht="18.75" x14ac:dyDescent="0.2">
      <c r="A8" s="299" t="s">
        <v>7</v>
      </c>
      <c r="B8" s="299"/>
      <c r="C8" s="299"/>
      <c r="D8" s="299"/>
      <c r="E8" s="299"/>
      <c r="F8" s="299"/>
      <c r="G8" s="299"/>
      <c r="H8" s="299"/>
      <c r="I8" s="299"/>
      <c r="J8" s="299"/>
      <c r="K8" s="299"/>
      <c r="L8" s="299"/>
      <c r="M8" s="299"/>
      <c r="N8" s="299"/>
      <c r="O8" s="299"/>
      <c r="P8" s="299"/>
      <c r="Q8" s="299"/>
      <c r="R8" s="299"/>
      <c r="S8" s="299"/>
      <c r="T8" s="13"/>
      <c r="U8" s="13"/>
      <c r="V8" s="13"/>
      <c r="W8" s="13"/>
      <c r="X8" s="13"/>
      <c r="Y8" s="13"/>
      <c r="Z8" s="13"/>
      <c r="AA8" s="13"/>
      <c r="AB8" s="13"/>
    </row>
    <row r="9" spans="1:28" s="12" customFormat="1" ht="18.75" x14ac:dyDescent="0.2">
      <c r="A9" s="299"/>
      <c r="B9" s="299"/>
      <c r="C9" s="299"/>
      <c r="D9" s="299"/>
      <c r="E9" s="299"/>
      <c r="F9" s="299"/>
      <c r="G9" s="299"/>
      <c r="H9" s="299"/>
      <c r="I9" s="299"/>
      <c r="J9" s="299"/>
      <c r="K9" s="299"/>
      <c r="L9" s="299"/>
      <c r="M9" s="299"/>
      <c r="N9" s="299"/>
      <c r="O9" s="299"/>
      <c r="P9" s="299"/>
      <c r="Q9" s="299"/>
      <c r="R9" s="299"/>
      <c r="S9" s="299"/>
      <c r="T9" s="13"/>
      <c r="U9" s="13"/>
      <c r="V9" s="13"/>
      <c r="W9" s="13"/>
      <c r="X9" s="13"/>
      <c r="Y9" s="13"/>
      <c r="Z9" s="13"/>
      <c r="AA9" s="13"/>
      <c r="AB9" s="13"/>
    </row>
    <row r="10" spans="1:28" s="12" customFormat="1" ht="18.75" x14ac:dyDescent="0.2">
      <c r="A10" s="304" t="str">
        <f>'1. паспорт местоположение'!A9:C9</f>
        <v>АО "Янтарьэнерго"</v>
      </c>
      <c r="B10" s="304"/>
      <c r="C10" s="304"/>
      <c r="D10" s="304"/>
      <c r="E10" s="304"/>
      <c r="F10" s="304"/>
      <c r="G10" s="304"/>
      <c r="H10" s="304"/>
      <c r="I10" s="304"/>
      <c r="J10" s="304"/>
      <c r="K10" s="304"/>
      <c r="L10" s="304"/>
      <c r="M10" s="304"/>
      <c r="N10" s="304"/>
      <c r="O10" s="304"/>
      <c r="P10" s="304"/>
      <c r="Q10" s="304"/>
      <c r="R10" s="304"/>
      <c r="S10" s="304"/>
      <c r="T10" s="13"/>
      <c r="U10" s="13"/>
      <c r="V10" s="13"/>
      <c r="W10" s="13"/>
      <c r="X10" s="13"/>
      <c r="Y10" s="13"/>
      <c r="Z10" s="13"/>
      <c r="AA10" s="13"/>
      <c r="AB10" s="13"/>
    </row>
    <row r="11" spans="1:28" s="12" customFormat="1" ht="18.75" x14ac:dyDescent="0.2">
      <c r="A11" s="294" t="s">
        <v>6</v>
      </c>
      <c r="B11" s="294"/>
      <c r="C11" s="294"/>
      <c r="D11" s="294"/>
      <c r="E11" s="294"/>
      <c r="F11" s="294"/>
      <c r="G11" s="294"/>
      <c r="H11" s="294"/>
      <c r="I11" s="294"/>
      <c r="J11" s="294"/>
      <c r="K11" s="294"/>
      <c r="L11" s="294"/>
      <c r="M11" s="294"/>
      <c r="N11" s="294"/>
      <c r="O11" s="294"/>
      <c r="P11" s="294"/>
      <c r="Q11" s="294"/>
      <c r="R11" s="294"/>
      <c r="S11" s="294"/>
      <c r="T11" s="13"/>
      <c r="U11" s="13"/>
      <c r="V11" s="13"/>
      <c r="W11" s="13"/>
      <c r="X11" s="13"/>
      <c r="Y11" s="13"/>
      <c r="Z11" s="13"/>
      <c r="AA11" s="13"/>
      <c r="AB11" s="13"/>
    </row>
    <row r="12" spans="1:28" s="12" customFormat="1" ht="18.75" x14ac:dyDescent="0.2">
      <c r="A12" s="299"/>
      <c r="B12" s="299"/>
      <c r="C12" s="299"/>
      <c r="D12" s="299"/>
      <c r="E12" s="299"/>
      <c r="F12" s="299"/>
      <c r="G12" s="299"/>
      <c r="H12" s="299"/>
      <c r="I12" s="299"/>
      <c r="J12" s="299"/>
      <c r="K12" s="299"/>
      <c r="L12" s="299"/>
      <c r="M12" s="299"/>
      <c r="N12" s="299"/>
      <c r="O12" s="299"/>
      <c r="P12" s="299"/>
      <c r="Q12" s="299"/>
      <c r="R12" s="299"/>
      <c r="S12" s="299"/>
      <c r="T12" s="13"/>
      <c r="U12" s="13"/>
      <c r="V12" s="13"/>
      <c r="W12" s="13"/>
      <c r="X12" s="13"/>
      <c r="Y12" s="13"/>
      <c r="Z12" s="13"/>
      <c r="AA12" s="13"/>
      <c r="AB12" s="13"/>
    </row>
    <row r="13" spans="1:28" s="12" customFormat="1" ht="18.75" x14ac:dyDescent="0.2">
      <c r="A13" s="304" t="str">
        <f>'1. паспорт местоположение'!A12:C12</f>
        <v>G_16-0188</v>
      </c>
      <c r="B13" s="304"/>
      <c r="C13" s="304"/>
      <c r="D13" s="304"/>
      <c r="E13" s="304"/>
      <c r="F13" s="304"/>
      <c r="G13" s="304"/>
      <c r="H13" s="304"/>
      <c r="I13" s="304"/>
      <c r="J13" s="304"/>
      <c r="K13" s="304"/>
      <c r="L13" s="304"/>
      <c r="M13" s="304"/>
      <c r="N13" s="304"/>
      <c r="O13" s="304"/>
      <c r="P13" s="304"/>
      <c r="Q13" s="304"/>
      <c r="R13" s="304"/>
      <c r="S13" s="304"/>
      <c r="T13" s="13"/>
      <c r="U13" s="13"/>
      <c r="V13" s="13"/>
      <c r="W13" s="13"/>
      <c r="X13" s="13"/>
      <c r="Y13" s="13"/>
      <c r="Z13" s="13"/>
      <c r="AA13" s="13"/>
      <c r="AB13" s="13"/>
    </row>
    <row r="14" spans="1:28" s="12" customFormat="1" ht="18.75" x14ac:dyDescent="0.2">
      <c r="A14" s="294" t="s">
        <v>5</v>
      </c>
      <c r="B14" s="294"/>
      <c r="C14" s="294"/>
      <c r="D14" s="294"/>
      <c r="E14" s="294"/>
      <c r="F14" s="294"/>
      <c r="G14" s="294"/>
      <c r="H14" s="294"/>
      <c r="I14" s="294"/>
      <c r="J14" s="294"/>
      <c r="K14" s="294"/>
      <c r="L14" s="294"/>
      <c r="M14" s="294"/>
      <c r="N14" s="294"/>
      <c r="O14" s="294"/>
      <c r="P14" s="294"/>
      <c r="Q14" s="294"/>
      <c r="R14" s="294"/>
      <c r="S14" s="294"/>
      <c r="T14" s="13"/>
      <c r="U14" s="13"/>
      <c r="V14" s="13"/>
      <c r="W14" s="13"/>
      <c r="X14" s="13"/>
      <c r="Y14" s="13"/>
      <c r="Z14" s="13"/>
      <c r="AA14" s="13"/>
      <c r="AB14" s="13"/>
    </row>
    <row r="15" spans="1:28" s="9" customFormat="1" ht="15.75" customHeight="1" x14ac:dyDescent="0.2">
      <c r="A15" s="305"/>
      <c r="B15" s="305"/>
      <c r="C15" s="305"/>
      <c r="D15" s="305"/>
      <c r="E15" s="305"/>
      <c r="F15" s="305"/>
      <c r="G15" s="305"/>
      <c r="H15" s="305"/>
      <c r="I15" s="305"/>
      <c r="J15" s="305"/>
      <c r="K15" s="305"/>
      <c r="L15" s="305"/>
      <c r="M15" s="305"/>
      <c r="N15" s="305"/>
      <c r="O15" s="305"/>
      <c r="P15" s="305"/>
      <c r="Q15" s="305"/>
      <c r="R15" s="305"/>
      <c r="S15" s="305"/>
      <c r="T15" s="10"/>
      <c r="U15" s="10"/>
      <c r="V15" s="10"/>
      <c r="W15" s="10"/>
      <c r="X15" s="10"/>
      <c r="Y15" s="10"/>
      <c r="Z15" s="10"/>
      <c r="AA15" s="10"/>
      <c r="AB15" s="10"/>
    </row>
    <row r="16" spans="1:28" s="3" customFormat="1" ht="15.75" x14ac:dyDescent="0.2">
      <c r="A16" s="301" t="str">
        <f>'1. паспорт местоположение'!A15:C15</f>
        <v>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v>
      </c>
      <c r="B16" s="301"/>
      <c r="C16" s="301"/>
      <c r="D16" s="301"/>
      <c r="E16" s="301"/>
      <c r="F16" s="301"/>
      <c r="G16" s="301"/>
      <c r="H16" s="301"/>
      <c r="I16" s="301"/>
      <c r="J16" s="301"/>
      <c r="K16" s="301"/>
      <c r="L16" s="301"/>
      <c r="M16" s="301"/>
      <c r="N16" s="301"/>
      <c r="O16" s="301"/>
      <c r="P16" s="301"/>
      <c r="Q16" s="301"/>
      <c r="R16" s="301"/>
      <c r="S16" s="301"/>
      <c r="T16" s="8"/>
      <c r="U16" s="8"/>
      <c r="V16" s="8"/>
      <c r="W16" s="8"/>
      <c r="X16" s="8"/>
      <c r="Y16" s="8"/>
      <c r="Z16" s="8"/>
      <c r="AA16" s="8"/>
      <c r="AB16" s="8"/>
    </row>
    <row r="17" spans="1:28" s="3" customFormat="1" ht="15" customHeight="1" x14ac:dyDescent="0.2">
      <c r="A17" s="294" t="s">
        <v>4</v>
      </c>
      <c r="B17" s="294"/>
      <c r="C17" s="294"/>
      <c r="D17" s="294"/>
      <c r="E17" s="294"/>
      <c r="F17" s="294"/>
      <c r="G17" s="294"/>
      <c r="H17" s="294"/>
      <c r="I17" s="294"/>
      <c r="J17" s="294"/>
      <c r="K17" s="294"/>
      <c r="L17" s="294"/>
      <c r="M17" s="294"/>
      <c r="N17" s="294"/>
      <c r="O17" s="294"/>
      <c r="P17" s="294"/>
      <c r="Q17" s="294"/>
      <c r="R17" s="294"/>
      <c r="S17" s="294"/>
      <c r="T17" s="6"/>
      <c r="U17" s="6"/>
      <c r="V17" s="6"/>
      <c r="W17" s="6"/>
      <c r="X17" s="6"/>
      <c r="Y17" s="6"/>
      <c r="Z17" s="6"/>
      <c r="AA17" s="6"/>
      <c r="AB17" s="6"/>
    </row>
    <row r="18" spans="1:28" s="3" customFormat="1" ht="15" customHeight="1" x14ac:dyDescent="0.2">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45.75" customHeight="1" x14ac:dyDescent="0.2">
      <c r="A19" s="295" t="s">
        <v>360</v>
      </c>
      <c r="B19" s="295"/>
      <c r="C19" s="295"/>
      <c r="D19" s="295"/>
      <c r="E19" s="295"/>
      <c r="F19" s="295"/>
      <c r="G19" s="295"/>
      <c r="H19" s="295"/>
      <c r="I19" s="295"/>
      <c r="J19" s="295"/>
      <c r="K19" s="295"/>
      <c r="L19" s="295"/>
      <c r="M19" s="295"/>
      <c r="N19" s="295"/>
      <c r="O19" s="295"/>
      <c r="P19" s="295"/>
      <c r="Q19" s="295"/>
      <c r="R19" s="295"/>
      <c r="S19" s="295"/>
      <c r="T19" s="7"/>
      <c r="U19" s="7"/>
      <c r="V19" s="7"/>
      <c r="W19" s="7"/>
      <c r="X19" s="7"/>
      <c r="Y19" s="7"/>
      <c r="Z19" s="7"/>
      <c r="AA19" s="7"/>
      <c r="AB19" s="7"/>
    </row>
    <row r="20" spans="1:28" s="3" customFormat="1" ht="15" customHeight="1" x14ac:dyDescent="0.2">
      <c r="A20" s="303"/>
      <c r="B20" s="303"/>
      <c r="C20" s="303"/>
      <c r="D20" s="303"/>
      <c r="E20" s="303"/>
      <c r="F20" s="303"/>
      <c r="G20" s="303"/>
      <c r="H20" s="303"/>
      <c r="I20" s="303"/>
      <c r="J20" s="303"/>
      <c r="K20" s="303"/>
      <c r="L20" s="303"/>
      <c r="M20" s="303"/>
      <c r="N20" s="303"/>
      <c r="O20" s="303"/>
      <c r="P20" s="303"/>
      <c r="Q20" s="303"/>
      <c r="R20" s="303"/>
      <c r="S20" s="303"/>
      <c r="T20" s="4"/>
      <c r="U20" s="4"/>
      <c r="V20" s="4"/>
      <c r="W20" s="4"/>
      <c r="X20" s="4"/>
      <c r="Y20" s="4"/>
    </row>
    <row r="21" spans="1:28" s="3" customFormat="1" ht="54" customHeight="1" x14ac:dyDescent="0.2">
      <c r="A21" s="307" t="s">
        <v>3</v>
      </c>
      <c r="B21" s="307" t="s">
        <v>94</v>
      </c>
      <c r="C21" s="308" t="s">
        <v>283</v>
      </c>
      <c r="D21" s="307" t="s">
        <v>282</v>
      </c>
      <c r="E21" s="307" t="s">
        <v>93</v>
      </c>
      <c r="F21" s="307" t="s">
        <v>92</v>
      </c>
      <c r="G21" s="307" t="s">
        <v>278</v>
      </c>
      <c r="H21" s="307" t="s">
        <v>91</v>
      </c>
      <c r="I21" s="307" t="s">
        <v>90</v>
      </c>
      <c r="J21" s="307" t="s">
        <v>89</v>
      </c>
      <c r="K21" s="307" t="s">
        <v>88</v>
      </c>
      <c r="L21" s="307" t="s">
        <v>87</v>
      </c>
      <c r="M21" s="307" t="s">
        <v>86</v>
      </c>
      <c r="N21" s="307" t="s">
        <v>85</v>
      </c>
      <c r="O21" s="307" t="s">
        <v>84</v>
      </c>
      <c r="P21" s="307" t="s">
        <v>83</v>
      </c>
      <c r="Q21" s="307" t="s">
        <v>281</v>
      </c>
      <c r="R21" s="307"/>
      <c r="S21" s="310" t="s">
        <v>354</v>
      </c>
      <c r="T21" s="4"/>
      <c r="U21" s="4"/>
      <c r="V21" s="4"/>
      <c r="W21" s="4"/>
      <c r="X21" s="4"/>
      <c r="Y21" s="4"/>
    </row>
    <row r="22" spans="1:28" s="3" customFormat="1" ht="180.75" customHeight="1" x14ac:dyDescent="0.2">
      <c r="A22" s="307"/>
      <c r="B22" s="307"/>
      <c r="C22" s="309"/>
      <c r="D22" s="307"/>
      <c r="E22" s="307"/>
      <c r="F22" s="307"/>
      <c r="G22" s="307"/>
      <c r="H22" s="307"/>
      <c r="I22" s="307"/>
      <c r="J22" s="307"/>
      <c r="K22" s="307"/>
      <c r="L22" s="307"/>
      <c r="M22" s="307"/>
      <c r="N22" s="307"/>
      <c r="O22" s="307"/>
      <c r="P22" s="307"/>
      <c r="Q22" s="41" t="s">
        <v>279</v>
      </c>
      <c r="R22" s="42" t="s">
        <v>280</v>
      </c>
      <c r="S22" s="310"/>
      <c r="T22" s="28"/>
      <c r="U22" s="28"/>
      <c r="V22" s="28"/>
      <c r="W22" s="28"/>
      <c r="X22" s="28"/>
      <c r="Y22" s="28"/>
      <c r="Z22" s="27"/>
      <c r="AA22" s="27"/>
      <c r="AB22" s="27"/>
    </row>
    <row r="23" spans="1:28" s="3" customFormat="1" ht="18.75" x14ac:dyDescent="0.2">
      <c r="A23" s="41">
        <v>1</v>
      </c>
      <c r="B23" s="45">
        <v>2</v>
      </c>
      <c r="C23" s="41">
        <v>3</v>
      </c>
      <c r="D23" s="45">
        <v>4</v>
      </c>
      <c r="E23" s="41">
        <v>5</v>
      </c>
      <c r="F23" s="45">
        <v>6</v>
      </c>
      <c r="G23" s="130">
        <v>7</v>
      </c>
      <c r="H23" s="131">
        <v>8</v>
      </c>
      <c r="I23" s="130">
        <v>9</v>
      </c>
      <c r="J23" s="131">
        <v>10</v>
      </c>
      <c r="K23" s="130">
        <v>11</v>
      </c>
      <c r="L23" s="131">
        <v>12</v>
      </c>
      <c r="M23" s="130">
        <v>13</v>
      </c>
      <c r="N23" s="131">
        <v>14</v>
      </c>
      <c r="O23" s="130">
        <v>15</v>
      </c>
      <c r="P23" s="131">
        <v>16</v>
      </c>
      <c r="Q23" s="130">
        <v>17</v>
      </c>
      <c r="R23" s="131">
        <v>18</v>
      </c>
      <c r="S23" s="130">
        <v>19</v>
      </c>
      <c r="T23" s="28"/>
      <c r="U23" s="28"/>
      <c r="V23" s="28"/>
      <c r="W23" s="28"/>
      <c r="X23" s="28"/>
      <c r="Y23" s="28"/>
      <c r="Z23" s="27"/>
      <c r="AA23" s="27"/>
      <c r="AB23" s="27"/>
    </row>
    <row r="24" spans="1:28" s="3" customFormat="1" ht="32.25" customHeight="1" x14ac:dyDescent="0.2">
      <c r="A24" s="41" t="s">
        <v>277</v>
      </c>
      <c r="B24" s="260" t="s">
        <v>277</v>
      </c>
      <c r="C24" s="260" t="s">
        <v>277</v>
      </c>
      <c r="D24" s="260" t="s">
        <v>277</v>
      </c>
      <c r="E24" s="260" t="s">
        <v>277</v>
      </c>
      <c r="F24" s="260" t="s">
        <v>277</v>
      </c>
      <c r="G24" s="260" t="s">
        <v>277</v>
      </c>
      <c r="H24" s="260" t="s">
        <v>277</v>
      </c>
      <c r="I24" s="260" t="s">
        <v>277</v>
      </c>
      <c r="J24" s="260" t="s">
        <v>277</v>
      </c>
      <c r="K24" s="260" t="s">
        <v>277</v>
      </c>
      <c r="L24" s="260" t="s">
        <v>277</v>
      </c>
      <c r="M24" s="260" t="s">
        <v>277</v>
      </c>
      <c r="N24" s="260" t="s">
        <v>277</v>
      </c>
      <c r="O24" s="260" t="s">
        <v>277</v>
      </c>
      <c r="P24" s="260" t="s">
        <v>277</v>
      </c>
      <c r="Q24" s="260" t="s">
        <v>277</v>
      </c>
      <c r="R24" s="260" t="s">
        <v>277</v>
      </c>
      <c r="S24" s="260" t="s">
        <v>277</v>
      </c>
      <c r="T24" s="28"/>
      <c r="U24" s="28"/>
      <c r="V24" s="28"/>
      <c r="W24" s="28"/>
      <c r="X24" s="28"/>
      <c r="Y24" s="28"/>
      <c r="Z24" s="27"/>
      <c r="AA24" s="27"/>
      <c r="AB24" s="27"/>
    </row>
    <row r="25" spans="1:28" s="3" customFormat="1" ht="18.75" x14ac:dyDescent="0.2">
      <c r="A25" s="41"/>
      <c r="B25" s="45"/>
      <c r="C25" s="45"/>
      <c r="D25" s="45"/>
      <c r="E25" s="45"/>
      <c r="F25" s="45"/>
      <c r="G25" s="45"/>
      <c r="H25" s="30"/>
      <c r="I25" s="30"/>
      <c r="J25" s="30"/>
      <c r="K25" s="30"/>
      <c r="L25" s="30"/>
      <c r="M25" s="30"/>
      <c r="N25" s="30"/>
      <c r="O25" s="30"/>
      <c r="P25" s="30"/>
      <c r="Q25" s="30"/>
      <c r="R25" s="5"/>
      <c r="S25" s="129"/>
      <c r="T25" s="28"/>
      <c r="U25" s="28"/>
      <c r="V25" s="28"/>
      <c r="W25" s="28"/>
      <c r="X25" s="27"/>
      <c r="Y25" s="27"/>
      <c r="Z25" s="27"/>
      <c r="AA25" s="27"/>
      <c r="AB25" s="27"/>
    </row>
    <row r="26" spans="1:28" s="3" customFormat="1" ht="18.75" x14ac:dyDescent="0.2">
      <c r="A26" s="41"/>
      <c r="B26" s="45"/>
      <c r="C26" s="45"/>
      <c r="D26" s="45"/>
      <c r="E26" s="45"/>
      <c r="F26" s="45"/>
      <c r="G26" s="45"/>
      <c r="H26" s="30"/>
      <c r="I26" s="30"/>
      <c r="J26" s="30"/>
      <c r="K26" s="30"/>
      <c r="L26" s="30"/>
      <c r="M26" s="30"/>
      <c r="N26" s="30"/>
      <c r="O26" s="30"/>
      <c r="P26" s="30"/>
      <c r="Q26" s="30"/>
      <c r="R26" s="5"/>
      <c r="S26" s="129"/>
      <c r="T26" s="28"/>
      <c r="U26" s="28"/>
      <c r="V26" s="28"/>
      <c r="W26" s="28"/>
      <c r="X26" s="27"/>
      <c r="Y26" s="27"/>
      <c r="Z26" s="27"/>
      <c r="AA26" s="27"/>
      <c r="AB26" s="27"/>
    </row>
    <row r="27" spans="1:28" s="3" customFormat="1" ht="18.75" x14ac:dyDescent="0.2">
      <c r="A27" s="44"/>
      <c r="B27" s="45"/>
      <c r="C27" s="45"/>
      <c r="D27" s="45"/>
      <c r="E27" s="45"/>
      <c r="F27" s="45"/>
      <c r="G27" s="45"/>
      <c r="H27" s="30"/>
      <c r="I27" s="30"/>
      <c r="J27" s="30"/>
      <c r="K27" s="30"/>
      <c r="L27" s="30"/>
      <c r="M27" s="30"/>
      <c r="N27" s="30"/>
      <c r="O27" s="30"/>
      <c r="P27" s="30"/>
      <c r="Q27" s="30"/>
      <c r="R27" s="5"/>
      <c r="S27" s="129"/>
      <c r="T27" s="28"/>
      <c r="U27" s="28"/>
      <c r="V27" s="28"/>
      <c r="W27" s="28"/>
      <c r="X27" s="27"/>
      <c r="Y27" s="27"/>
      <c r="Z27" s="27"/>
      <c r="AA27" s="27"/>
      <c r="AB27" s="27"/>
    </row>
    <row r="28" spans="1:28" s="3" customFormat="1" ht="18.75" x14ac:dyDescent="0.2">
      <c r="A28" s="44"/>
      <c r="B28" s="45"/>
      <c r="C28" s="45"/>
      <c r="D28" s="45"/>
      <c r="E28" s="45"/>
      <c r="F28" s="45"/>
      <c r="G28" s="45"/>
      <c r="H28" s="30"/>
      <c r="I28" s="30"/>
      <c r="J28" s="30"/>
      <c r="K28" s="30"/>
      <c r="L28" s="30"/>
      <c r="M28" s="30"/>
      <c r="N28" s="30"/>
      <c r="O28" s="30"/>
      <c r="P28" s="30"/>
      <c r="Q28" s="30"/>
      <c r="R28" s="5"/>
      <c r="S28" s="129"/>
      <c r="T28" s="28"/>
      <c r="U28" s="28"/>
      <c r="V28" s="28"/>
      <c r="W28" s="28"/>
      <c r="X28" s="27"/>
      <c r="Y28" s="27"/>
      <c r="Z28" s="27"/>
      <c r="AA28" s="27"/>
      <c r="AB28" s="27"/>
    </row>
    <row r="29" spans="1:28" s="3" customFormat="1" ht="18.75" x14ac:dyDescent="0.2">
      <c r="A29" s="44"/>
      <c r="B29" s="45"/>
      <c r="C29" s="45"/>
      <c r="D29" s="45"/>
      <c r="E29" s="45"/>
      <c r="F29" s="45"/>
      <c r="G29" s="45"/>
      <c r="H29" s="30"/>
      <c r="I29" s="30"/>
      <c r="J29" s="30"/>
      <c r="K29" s="30"/>
      <c r="L29" s="30"/>
      <c r="M29" s="30"/>
      <c r="N29" s="30"/>
      <c r="O29" s="30"/>
      <c r="P29" s="30"/>
      <c r="Q29" s="30"/>
      <c r="R29" s="5"/>
      <c r="S29" s="129"/>
      <c r="T29" s="28"/>
      <c r="U29" s="28"/>
      <c r="V29" s="28"/>
      <c r="W29" s="28"/>
      <c r="X29" s="27"/>
      <c r="Y29" s="27"/>
      <c r="Z29" s="27"/>
      <c r="AA29" s="27"/>
      <c r="AB29" s="27"/>
    </row>
    <row r="30" spans="1:28" s="3" customFormat="1" ht="18.75" x14ac:dyDescent="0.2">
      <c r="A30" s="30" t="s">
        <v>0</v>
      </c>
      <c r="B30" s="30"/>
      <c r="C30" s="30"/>
      <c r="D30" s="30"/>
      <c r="E30" s="30"/>
      <c r="F30" s="30"/>
      <c r="G30" s="30"/>
      <c r="H30" s="30" t="s">
        <v>0</v>
      </c>
      <c r="I30" s="30"/>
      <c r="J30" s="30"/>
      <c r="K30" s="30"/>
      <c r="L30" s="30"/>
      <c r="M30" s="30" t="s">
        <v>0</v>
      </c>
      <c r="N30" s="30" t="s">
        <v>0</v>
      </c>
      <c r="O30" s="30" t="s">
        <v>0</v>
      </c>
      <c r="P30" s="30" t="s">
        <v>0</v>
      </c>
      <c r="Q30" s="30" t="s">
        <v>0</v>
      </c>
      <c r="R30" s="5"/>
      <c r="S30" s="129"/>
      <c r="T30" s="28"/>
      <c r="U30" s="28"/>
      <c r="V30" s="28"/>
      <c r="W30" s="28"/>
      <c r="X30" s="27"/>
      <c r="Y30" s="27"/>
      <c r="Z30" s="27"/>
      <c r="AA30" s="27"/>
      <c r="AB30" s="27"/>
    </row>
    <row r="31" spans="1:28" ht="20.25" customHeight="1" x14ac:dyDescent="0.25">
      <c r="A31" s="100"/>
      <c r="B31" s="45"/>
      <c r="C31" s="45"/>
      <c r="D31" s="45"/>
      <c r="E31" s="100"/>
      <c r="F31" s="100"/>
      <c r="G31" s="100"/>
      <c r="H31" s="100"/>
      <c r="I31" s="100"/>
      <c r="J31" s="100"/>
      <c r="K31" s="100"/>
      <c r="L31" s="100"/>
      <c r="M31" s="100"/>
      <c r="N31" s="100"/>
      <c r="O31" s="100"/>
      <c r="P31" s="100"/>
      <c r="Q31" s="101"/>
      <c r="R31" s="2"/>
      <c r="S31" s="2"/>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row r="367" spans="1:28"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row>
    <row r="368" spans="1:28"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row>
  </sheetData>
  <mergeCells count="32">
    <mergeCell ref="L21:L22"/>
    <mergeCell ref="Q21:R21"/>
    <mergeCell ref="P21:P22"/>
    <mergeCell ref="O21:O22"/>
    <mergeCell ref="N21:N22"/>
    <mergeCell ref="M21:M22"/>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A11:S11"/>
    <mergeCell ref="A12:S12"/>
    <mergeCell ref="A13:S13"/>
    <mergeCell ref="A14:S14"/>
    <mergeCell ref="A15:S15"/>
    <mergeCell ref="A16:S16"/>
    <mergeCell ref="A17:S17"/>
    <mergeCell ref="A18:S18"/>
    <mergeCell ref="A19:S19"/>
    <mergeCell ref="A20:S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3"/>
  <sheetViews>
    <sheetView view="pageBreakPreview" topLeftCell="A16" zoomScale="90" zoomScaleNormal="60" zoomScaleSheetLayoutView="90" workbookViewId="0">
      <selection activeCell="A26" sqref="A26"/>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x14ac:dyDescent="0.25">
      <c r="A1" s="248" t="s">
        <v>451</v>
      </c>
      <c r="B1" s="1" t="e">
        <f>'2. паспорт  ТП'!B1</f>
        <v>#REF!</v>
      </c>
    </row>
    <row r="3" spans="1:20" ht="15" customHeight="1" x14ac:dyDescent="0.25">
      <c r="T3" s="38" t="s">
        <v>66</v>
      </c>
    </row>
    <row r="4" spans="1:20" s="12" customFormat="1" ht="18.75" customHeight="1" x14ac:dyDescent="0.3">
      <c r="A4" s="18"/>
      <c r="H4" s="16"/>
      <c r="T4" s="15" t="s">
        <v>8</v>
      </c>
    </row>
    <row r="5" spans="1:20" s="12" customFormat="1" ht="18.75" customHeight="1" x14ac:dyDescent="0.3">
      <c r="A5" s="18"/>
      <c r="H5" s="16"/>
      <c r="T5" s="15" t="s">
        <v>65</v>
      </c>
    </row>
    <row r="6" spans="1:20" s="12" customFormat="1" ht="18.75" customHeight="1" x14ac:dyDescent="0.3">
      <c r="A6" s="18"/>
      <c r="H6" s="16"/>
      <c r="T6" s="15"/>
    </row>
    <row r="7" spans="1:20" s="12" customFormat="1" x14ac:dyDescent="0.2">
      <c r="A7" s="306" t="e">
        <f>'2. паспорт  ТП'!A6</f>
        <v>#REF!</v>
      </c>
      <c r="B7" s="306"/>
      <c r="C7" s="306"/>
      <c r="D7" s="306"/>
      <c r="E7" s="306"/>
      <c r="F7" s="306"/>
      <c r="G7" s="306"/>
      <c r="H7" s="306"/>
      <c r="I7" s="306"/>
      <c r="J7" s="306"/>
      <c r="K7" s="306"/>
      <c r="L7" s="306"/>
      <c r="M7" s="306"/>
      <c r="N7" s="306"/>
      <c r="O7" s="306"/>
      <c r="P7" s="306"/>
      <c r="Q7" s="306"/>
      <c r="R7" s="306"/>
      <c r="S7" s="306"/>
      <c r="T7" s="306"/>
    </row>
    <row r="8" spans="1:20" s="12" customFormat="1" x14ac:dyDescent="0.2">
      <c r="A8" s="17"/>
      <c r="H8" s="16"/>
    </row>
    <row r="9" spans="1:20" s="12" customFormat="1" ht="18.75" x14ac:dyDescent="0.2">
      <c r="A9" s="299" t="s">
        <v>7</v>
      </c>
      <c r="B9" s="299"/>
      <c r="C9" s="299"/>
      <c r="D9" s="299"/>
      <c r="E9" s="299"/>
      <c r="F9" s="299"/>
      <c r="G9" s="299"/>
      <c r="H9" s="299"/>
      <c r="I9" s="299"/>
      <c r="J9" s="299"/>
      <c r="K9" s="299"/>
      <c r="L9" s="299"/>
      <c r="M9" s="299"/>
      <c r="N9" s="299"/>
      <c r="O9" s="299"/>
      <c r="P9" s="299"/>
      <c r="Q9" s="299"/>
      <c r="R9" s="299"/>
      <c r="S9" s="299"/>
      <c r="T9" s="299"/>
    </row>
    <row r="10" spans="1:20" s="12" customFormat="1" ht="18.75" x14ac:dyDescent="0.2">
      <c r="A10" s="299"/>
      <c r="B10" s="299"/>
      <c r="C10" s="299"/>
      <c r="D10" s="299"/>
      <c r="E10" s="299"/>
      <c r="F10" s="299"/>
      <c r="G10" s="299"/>
      <c r="H10" s="299"/>
      <c r="I10" s="299"/>
      <c r="J10" s="299"/>
      <c r="K10" s="299"/>
      <c r="L10" s="299"/>
      <c r="M10" s="299"/>
      <c r="N10" s="299"/>
      <c r="O10" s="299"/>
      <c r="P10" s="299"/>
      <c r="Q10" s="299"/>
      <c r="R10" s="299"/>
      <c r="S10" s="299"/>
      <c r="T10" s="299"/>
    </row>
    <row r="11" spans="1:20" s="12" customFormat="1" ht="18.75" customHeight="1" x14ac:dyDescent="0.2">
      <c r="A11" s="304" t="str">
        <f>'2. паспорт  ТП'!A10</f>
        <v>АО "Янтарьэнерго"</v>
      </c>
      <c r="B11" s="304"/>
      <c r="C11" s="304"/>
      <c r="D11" s="304"/>
      <c r="E11" s="304"/>
      <c r="F11" s="304"/>
      <c r="G11" s="304"/>
      <c r="H11" s="304"/>
      <c r="I11" s="304"/>
      <c r="J11" s="304"/>
      <c r="K11" s="304"/>
      <c r="L11" s="304"/>
      <c r="M11" s="304"/>
      <c r="N11" s="304"/>
      <c r="O11" s="304"/>
      <c r="P11" s="304"/>
      <c r="Q11" s="304"/>
      <c r="R11" s="304"/>
      <c r="S11" s="304"/>
      <c r="T11" s="304"/>
    </row>
    <row r="12" spans="1:20" s="12" customFormat="1" ht="18.75" customHeight="1" x14ac:dyDescent="0.2">
      <c r="A12" s="294" t="s">
        <v>6</v>
      </c>
      <c r="B12" s="294"/>
      <c r="C12" s="294"/>
      <c r="D12" s="294"/>
      <c r="E12" s="294"/>
      <c r="F12" s="294"/>
      <c r="G12" s="294"/>
      <c r="H12" s="294"/>
      <c r="I12" s="294"/>
      <c r="J12" s="294"/>
      <c r="K12" s="294"/>
      <c r="L12" s="294"/>
      <c r="M12" s="294"/>
      <c r="N12" s="294"/>
      <c r="O12" s="294"/>
      <c r="P12" s="294"/>
      <c r="Q12" s="294"/>
      <c r="R12" s="294"/>
      <c r="S12" s="294"/>
      <c r="T12" s="294"/>
    </row>
    <row r="13" spans="1:20" s="12" customFormat="1" ht="18.75" x14ac:dyDescent="0.2">
      <c r="A13" s="299"/>
      <c r="B13" s="299"/>
      <c r="C13" s="299"/>
      <c r="D13" s="299"/>
      <c r="E13" s="299"/>
      <c r="F13" s="299"/>
      <c r="G13" s="299"/>
      <c r="H13" s="299"/>
      <c r="I13" s="299"/>
      <c r="J13" s="299"/>
      <c r="K13" s="299"/>
      <c r="L13" s="299"/>
      <c r="M13" s="299"/>
      <c r="N13" s="299"/>
      <c r="O13" s="299"/>
      <c r="P13" s="299"/>
      <c r="Q13" s="299"/>
      <c r="R13" s="299"/>
      <c r="S13" s="299"/>
      <c r="T13" s="299"/>
    </row>
    <row r="14" spans="1:20" s="12" customFormat="1" ht="18.75" customHeight="1" x14ac:dyDescent="0.2">
      <c r="A14" s="304" t="str">
        <f>'2. паспорт  ТП'!A13</f>
        <v>G_16-0188</v>
      </c>
      <c r="B14" s="304"/>
      <c r="C14" s="304"/>
      <c r="D14" s="304"/>
      <c r="E14" s="304"/>
      <c r="F14" s="304"/>
      <c r="G14" s="304"/>
      <c r="H14" s="304"/>
      <c r="I14" s="304"/>
      <c r="J14" s="304"/>
      <c r="K14" s="304"/>
      <c r="L14" s="304"/>
      <c r="M14" s="304"/>
      <c r="N14" s="304"/>
      <c r="O14" s="304"/>
      <c r="P14" s="304"/>
      <c r="Q14" s="304"/>
      <c r="R14" s="304"/>
      <c r="S14" s="304"/>
      <c r="T14" s="304"/>
    </row>
    <row r="15" spans="1:20" s="12" customFormat="1" ht="18.75" customHeight="1" x14ac:dyDescent="0.2">
      <c r="A15" s="294" t="s">
        <v>5</v>
      </c>
      <c r="B15" s="294"/>
      <c r="C15" s="294"/>
      <c r="D15" s="294"/>
      <c r="E15" s="294"/>
      <c r="F15" s="294"/>
      <c r="G15" s="294"/>
      <c r="H15" s="294"/>
      <c r="I15" s="294"/>
      <c r="J15" s="294"/>
      <c r="K15" s="294"/>
      <c r="L15" s="294"/>
      <c r="M15" s="294"/>
      <c r="N15" s="294"/>
      <c r="O15" s="294"/>
      <c r="P15" s="294"/>
      <c r="Q15" s="294"/>
      <c r="R15" s="294"/>
      <c r="S15" s="294"/>
      <c r="T15" s="294"/>
    </row>
    <row r="16" spans="1:20" s="9" customFormat="1" ht="15.75" customHeight="1" x14ac:dyDescent="0.2">
      <c r="A16" s="305"/>
      <c r="B16" s="305"/>
      <c r="C16" s="305"/>
      <c r="D16" s="305"/>
      <c r="E16" s="305"/>
      <c r="F16" s="305"/>
      <c r="G16" s="305"/>
      <c r="H16" s="305"/>
      <c r="I16" s="305"/>
      <c r="J16" s="305"/>
      <c r="K16" s="305"/>
      <c r="L16" s="305"/>
      <c r="M16" s="305"/>
      <c r="N16" s="305"/>
      <c r="O16" s="305"/>
      <c r="P16" s="305"/>
      <c r="Q16" s="305"/>
      <c r="R16" s="305"/>
      <c r="S16" s="305"/>
      <c r="T16" s="305"/>
    </row>
    <row r="17" spans="1:113" s="3" customFormat="1" ht="34.5" customHeight="1" x14ac:dyDescent="0.2">
      <c r="A17" s="301" t="str">
        <f>'2. паспорт  ТП'!A16</f>
        <v>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v>
      </c>
      <c r="B17" s="301"/>
      <c r="C17" s="301"/>
      <c r="D17" s="301"/>
      <c r="E17" s="301"/>
      <c r="F17" s="301"/>
      <c r="G17" s="301"/>
      <c r="H17" s="301"/>
      <c r="I17" s="301"/>
      <c r="J17" s="301"/>
      <c r="K17" s="301"/>
      <c r="L17" s="301"/>
      <c r="M17" s="301"/>
      <c r="N17" s="301"/>
      <c r="O17" s="301"/>
      <c r="P17" s="301"/>
      <c r="Q17" s="301"/>
      <c r="R17" s="301"/>
      <c r="S17" s="301"/>
      <c r="T17" s="301"/>
    </row>
    <row r="18" spans="1:113" s="3" customFormat="1" ht="15" customHeight="1" x14ac:dyDescent="0.2">
      <c r="A18" s="294" t="s">
        <v>4</v>
      </c>
      <c r="B18" s="294"/>
      <c r="C18" s="294"/>
      <c r="D18" s="294"/>
      <c r="E18" s="294"/>
      <c r="F18" s="294"/>
      <c r="G18" s="294"/>
      <c r="H18" s="294"/>
      <c r="I18" s="294"/>
      <c r="J18" s="294"/>
      <c r="K18" s="294"/>
      <c r="L18" s="294"/>
      <c r="M18" s="294"/>
      <c r="N18" s="294"/>
      <c r="O18" s="294"/>
      <c r="P18" s="294"/>
      <c r="Q18" s="294"/>
      <c r="R18" s="294"/>
      <c r="S18" s="294"/>
      <c r="T18" s="294"/>
    </row>
    <row r="19" spans="1:113" s="3" customFormat="1" ht="15" customHeight="1" x14ac:dyDescent="0.2">
      <c r="A19" s="302"/>
      <c r="B19" s="302"/>
      <c r="C19" s="302"/>
      <c r="D19" s="302"/>
      <c r="E19" s="302"/>
      <c r="F19" s="302"/>
      <c r="G19" s="302"/>
      <c r="H19" s="302"/>
      <c r="I19" s="302"/>
      <c r="J19" s="302"/>
      <c r="K19" s="302"/>
      <c r="L19" s="302"/>
      <c r="M19" s="302"/>
      <c r="N19" s="302"/>
      <c r="O19" s="302"/>
      <c r="P19" s="302"/>
      <c r="Q19" s="302"/>
      <c r="R19" s="302"/>
      <c r="S19" s="302"/>
      <c r="T19" s="302"/>
    </row>
    <row r="20" spans="1:113" s="3" customFormat="1" ht="15" customHeight="1" x14ac:dyDescent="0.2">
      <c r="A20" s="296" t="s">
        <v>365</v>
      </c>
      <c r="B20" s="296"/>
      <c r="C20" s="296"/>
      <c r="D20" s="296"/>
      <c r="E20" s="296"/>
      <c r="F20" s="296"/>
      <c r="G20" s="296"/>
      <c r="H20" s="296"/>
      <c r="I20" s="296"/>
      <c r="J20" s="296"/>
      <c r="K20" s="296"/>
      <c r="L20" s="296"/>
      <c r="M20" s="296"/>
      <c r="N20" s="296"/>
      <c r="O20" s="296"/>
      <c r="P20" s="296"/>
      <c r="Q20" s="296"/>
      <c r="R20" s="296"/>
      <c r="S20" s="296"/>
      <c r="T20" s="296"/>
    </row>
    <row r="21" spans="1:113" s="55" customFormat="1" ht="21" customHeight="1" x14ac:dyDescent="0.25">
      <c r="A21" s="314"/>
      <c r="B21" s="314"/>
      <c r="C21" s="314"/>
      <c r="D21" s="314"/>
      <c r="E21" s="314"/>
      <c r="F21" s="314"/>
      <c r="G21" s="314"/>
      <c r="H21" s="314"/>
      <c r="I21" s="314"/>
      <c r="J21" s="314"/>
      <c r="K21" s="314"/>
      <c r="L21" s="314"/>
      <c r="M21" s="314"/>
      <c r="N21" s="314"/>
      <c r="O21" s="314"/>
      <c r="P21" s="314"/>
      <c r="Q21" s="314"/>
      <c r="R21" s="314"/>
      <c r="S21" s="314"/>
      <c r="T21" s="314"/>
    </row>
    <row r="22" spans="1:113" ht="46.5" customHeight="1" x14ac:dyDescent="0.25">
      <c r="A22" s="315" t="s">
        <v>3</v>
      </c>
      <c r="B22" s="318" t="s">
        <v>197</v>
      </c>
      <c r="C22" s="319"/>
      <c r="D22" s="322" t="s">
        <v>116</v>
      </c>
      <c r="E22" s="318" t="s">
        <v>394</v>
      </c>
      <c r="F22" s="319"/>
      <c r="G22" s="318" t="s">
        <v>216</v>
      </c>
      <c r="H22" s="319"/>
      <c r="I22" s="318" t="s">
        <v>115</v>
      </c>
      <c r="J22" s="319"/>
      <c r="K22" s="322" t="s">
        <v>114</v>
      </c>
      <c r="L22" s="318" t="s">
        <v>113</v>
      </c>
      <c r="M22" s="319"/>
      <c r="N22" s="318" t="s">
        <v>390</v>
      </c>
      <c r="O22" s="319"/>
      <c r="P22" s="322" t="s">
        <v>112</v>
      </c>
      <c r="Q22" s="311" t="s">
        <v>111</v>
      </c>
      <c r="R22" s="312"/>
      <c r="S22" s="311" t="s">
        <v>110</v>
      </c>
      <c r="T22" s="313"/>
    </row>
    <row r="23" spans="1:113" ht="204.75" customHeight="1" x14ac:dyDescent="0.25">
      <c r="A23" s="316"/>
      <c r="B23" s="320"/>
      <c r="C23" s="321"/>
      <c r="D23" s="325"/>
      <c r="E23" s="320"/>
      <c r="F23" s="321"/>
      <c r="G23" s="320"/>
      <c r="H23" s="321"/>
      <c r="I23" s="320"/>
      <c r="J23" s="321"/>
      <c r="K23" s="323"/>
      <c r="L23" s="320"/>
      <c r="M23" s="321"/>
      <c r="N23" s="320"/>
      <c r="O23" s="321"/>
      <c r="P23" s="323"/>
      <c r="Q23" s="94" t="s">
        <v>109</v>
      </c>
      <c r="R23" s="94" t="s">
        <v>364</v>
      </c>
      <c r="S23" s="94" t="s">
        <v>108</v>
      </c>
      <c r="T23" s="94" t="s">
        <v>107</v>
      </c>
    </row>
    <row r="24" spans="1:113" ht="51.75" customHeight="1" x14ac:dyDescent="0.25">
      <c r="A24" s="317"/>
      <c r="B24" s="138" t="s">
        <v>105</v>
      </c>
      <c r="C24" s="138" t="s">
        <v>106</v>
      </c>
      <c r="D24" s="323"/>
      <c r="E24" s="138" t="s">
        <v>105</v>
      </c>
      <c r="F24" s="138" t="s">
        <v>106</v>
      </c>
      <c r="G24" s="138" t="s">
        <v>105</v>
      </c>
      <c r="H24" s="138" t="s">
        <v>106</v>
      </c>
      <c r="I24" s="138" t="s">
        <v>105</v>
      </c>
      <c r="J24" s="138" t="s">
        <v>106</v>
      </c>
      <c r="K24" s="138" t="s">
        <v>105</v>
      </c>
      <c r="L24" s="138" t="s">
        <v>105</v>
      </c>
      <c r="M24" s="138" t="s">
        <v>106</v>
      </c>
      <c r="N24" s="138" t="s">
        <v>105</v>
      </c>
      <c r="O24" s="138" t="s">
        <v>106</v>
      </c>
      <c r="P24" s="139" t="s">
        <v>105</v>
      </c>
      <c r="Q24" s="94" t="s">
        <v>105</v>
      </c>
      <c r="R24" s="94" t="s">
        <v>105</v>
      </c>
      <c r="S24" s="94" t="s">
        <v>105</v>
      </c>
      <c r="T24" s="94" t="s">
        <v>105</v>
      </c>
    </row>
    <row r="25" spans="1:113" x14ac:dyDescent="0.25">
      <c r="A25" s="57">
        <v>1</v>
      </c>
      <c r="B25" s="57">
        <v>2</v>
      </c>
      <c r="C25" s="57">
        <v>3</v>
      </c>
      <c r="D25" s="57">
        <v>4</v>
      </c>
      <c r="E25" s="57">
        <v>5</v>
      </c>
      <c r="F25" s="57">
        <v>6</v>
      </c>
      <c r="G25" s="57">
        <v>7</v>
      </c>
      <c r="H25" s="57">
        <v>8</v>
      </c>
      <c r="I25" s="57">
        <v>9</v>
      </c>
      <c r="J25" s="57">
        <v>10</v>
      </c>
      <c r="K25" s="57">
        <v>11</v>
      </c>
      <c r="L25" s="57">
        <v>12</v>
      </c>
      <c r="M25" s="57">
        <v>13</v>
      </c>
      <c r="N25" s="57">
        <v>14</v>
      </c>
      <c r="O25" s="57">
        <v>15</v>
      </c>
      <c r="P25" s="57">
        <v>16</v>
      </c>
      <c r="Q25" s="57">
        <v>17</v>
      </c>
      <c r="R25" s="57">
        <v>18</v>
      </c>
      <c r="S25" s="57">
        <v>19</v>
      </c>
      <c r="T25" s="57">
        <v>20</v>
      </c>
    </row>
    <row r="26" spans="1:113" s="55" customFormat="1" ht="24" customHeight="1" x14ac:dyDescent="0.25">
      <c r="A26" s="272" t="s">
        <v>480</v>
      </c>
      <c r="B26" s="273"/>
      <c r="C26" s="273"/>
      <c r="D26" s="273"/>
      <c r="E26" s="56" t="s">
        <v>277</v>
      </c>
      <c r="F26" s="56" t="s">
        <v>277</v>
      </c>
      <c r="G26" s="56" t="s">
        <v>277</v>
      </c>
      <c r="H26" s="56" t="s">
        <v>277</v>
      </c>
      <c r="I26" s="56" t="s">
        <v>277</v>
      </c>
      <c r="J26" s="56" t="s">
        <v>277</v>
      </c>
      <c r="K26" s="56" t="s">
        <v>277</v>
      </c>
      <c r="L26" s="56" t="s">
        <v>277</v>
      </c>
      <c r="M26" s="56" t="s">
        <v>277</v>
      </c>
      <c r="N26" s="56" t="s">
        <v>277</v>
      </c>
      <c r="O26" s="56" t="s">
        <v>277</v>
      </c>
      <c r="P26" s="56" t="s">
        <v>277</v>
      </c>
      <c r="Q26" s="56" t="s">
        <v>277</v>
      </c>
      <c r="R26" s="56" t="s">
        <v>277</v>
      </c>
      <c r="S26" s="56" t="s">
        <v>277</v>
      </c>
      <c r="T26" s="56" t="s">
        <v>277</v>
      </c>
    </row>
    <row r="27" spans="1:113" ht="3" customHeight="1" x14ac:dyDescent="0.25"/>
    <row r="28" spans="1:113" s="53" customFormat="1" ht="12.75" x14ac:dyDescent="0.2">
      <c r="B28" s="54"/>
      <c r="C28" s="54"/>
      <c r="K28" s="54"/>
    </row>
    <row r="29" spans="1:113" s="53" customFormat="1" x14ac:dyDescent="0.25">
      <c r="B29" s="51" t="s">
        <v>104</v>
      </c>
      <c r="C29" s="51"/>
      <c r="D29" s="51"/>
      <c r="E29" s="51"/>
      <c r="F29" s="51"/>
      <c r="G29" s="51"/>
      <c r="H29" s="51"/>
      <c r="I29" s="51"/>
      <c r="J29" s="51"/>
      <c r="K29" s="51"/>
      <c r="L29" s="51"/>
      <c r="M29" s="51"/>
      <c r="N29" s="51"/>
      <c r="O29" s="51"/>
      <c r="P29" s="51"/>
      <c r="Q29" s="51"/>
      <c r="R29" s="51"/>
    </row>
    <row r="30" spans="1:113" x14ac:dyDescent="0.25">
      <c r="B30" s="324" t="s">
        <v>400</v>
      </c>
      <c r="C30" s="324"/>
      <c r="D30" s="324"/>
      <c r="E30" s="324"/>
      <c r="F30" s="324"/>
      <c r="G30" s="324"/>
      <c r="H30" s="324"/>
      <c r="I30" s="324"/>
      <c r="J30" s="324"/>
      <c r="K30" s="324"/>
      <c r="L30" s="324"/>
      <c r="M30" s="324"/>
      <c r="N30" s="324"/>
      <c r="O30" s="324"/>
      <c r="P30" s="324"/>
      <c r="Q30" s="324"/>
      <c r="R30" s="324"/>
    </row>
    <row r="31" spans="1:113" x14ac:dyDescent="0.25">
      <c r="B31" s="51"/>
      <c r="C31" s="51"/>
      <c r="D31" s="51"/>
      <c r="E31" s="51"/>
      <c r="F31" s="51"/>
      <c r="G31" s="51"/>
      <c r="H31" s="51"/>
      <c r="I31" s="51"/>
      <c r="J31" s="51"/>
      <c r="K31" s="51"/>
      <c r="L31" s="51"/>
      <c r="M31" s="51"/>
      <c r="N31" s="51"/>
      <c r="O31" s="51"/>
      <c r="P31" s="51"/>
      <c r="Q31" s="51"/>
      <c r="R31" s="51"/>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50" t="s">
        <v>363</v>
      </c>
      <c r="C32" s="50"/>
      <c r="D32" s="50"/>
      <c r="E32" s="50"/>
      <c r="F32" s="48"/>
      <c r="G32" s="48"/>
      <c r="H32" s="50"/>
      <c r="I32" s="50"/>
      <c r="J32" s="50"/>
      <c r="K32" s="50"/>
      <c r="L32" s="50"/>
      <c r="M32" s="50"/>
      <c r="N32" s="50"/>
      <c r="O32" s="50"/>
      <c r="P32" s="50"/>
      <c r="Q32" s="50"/>
      <c r="R32" s="50"/>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x14ac:dyDescent="0.25">
      <c r="B33" s="50" t="s">
        <v>103</v>
      </c>
      <c r="C33" s="50"/>
      <c r="D33" s="50"/>
      <c r="E33" s="50"/>
      <c r="F33" s="48"/>
      <c r="G33" s="48"/>
      <c r="H33" s="50"/>
      <c r="I33" s="50"/>
      <c r="J33" s="50"/>
      <c r="K33" s="50"/>
      <c r="L33" s="50"/>
      <c r="M33" s="50"/>
      <c r="N33" s="50"/>
      <c r="O33" s="50"/>
      <c r="P33" s="50"/>
      <c r="Q33" s="50"/>
      <c r="R33" s="50"/>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48" customFormat="1" x14ac:dyDescent="0.25">
      <c r="B34" s="50" t="s">
        <v>102</v>
      </c>
      <c r="C34" s="50"/>
      <c r="D34" s="50"/>
      <c r="E34" s="50"/>
      <c r="H34" s="50"/>
      <c r="I34" s="50"/>
      <c r="J34" s="50"/>
      <c r="K34" s="50"/>
      <c r="L34" s="50"/>
      <c r="M34" s="50"/>
      <c r="N34" s="50"/>
      <c r="O34" s="50"/>
      <c r="P34" s="50"/>
      <c r="Q34" s="50"/>
      <c r="R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101</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100</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99</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98</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97</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96</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95</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sheetData>
  <mergeCells count="27">
    <mergeCell ref="B30:R30"/>
    <mergeCell ref="L22:M23"/>
    <mergeCell ref="N22:O23"/>
    <mergeCell ref="P22:P23"/>
    <mergeCell ref="D22:D24"/>
    <mergeCell ref="B22:C23"/>
    <mergeCell ref="A22:A24"/>
    <mergeCell ref="E22:F23"/>
    <mergeCell ref="G22:H23"/>
    <mergeCell ref="I22:J23"/>
    <mergeCell ref="K22:K23"/>
    <mergeCell ref="A7:T7"/>
    <mergeCell ref="Q22:R22"/>
    <mergeCell ref="S22:T22"/>
    <mergeCell ref="A9:T9"/>
    <mergeCell ref="A10:T10"/>
    <mergeCell ref="A11:T11"/>
    <mergeCell ref="A12:T12"/>
    <mergeCell ref="A13:T13"/>
    <mergeCell ref="A14:T14"/>
    <mergeCell ref="A15:T15"/>
    <mergeCell ref="A16:T16"/>
    <mergeCell ref="A17:T17"/>
    <mergeCell ref="A18:T18"/>
    <mergeCell ref="A19:T19"/>
    <mergeCell ref="A20:T20"/>
    <mergeCell ref="A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9"/>
  <sheetViews>
    <sheetView view="pageBreakPreview" topLeftCell="A15" zoomScale="70" zoomScaleSheetLayoutView="70" workbookViewId="0">
      <selection activeCell="C27" sqref="C27:C28"/>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x14ac:dyDescent="0.25">
      <c r="A1" s="248" t="s">
        <v>451</v>
      </c>
      <c r="B1" s="1" t="e">
        <f>'3.1. паспорт Техсостояние ПС'!B1</f>
        <v>#REF!</v>
      </c>
    </row>
    <row r="3" spans="1:27" ht="25.5" customHeight="1" x14ac:dyDescent="0.25">
      <c r="AA3" s="38" t="s">
        <v>66</v>
      </c>
    </row>
    <row r="4" spans="1:27" s="12" customFormat="1" ht="18.75" customHeight="1" x14ac:dyDescent="0.3">
      <c r="E4" s="18"/>
      <c r="Q4" s="16"/>
      <c r="R4" s="16"/>
      <c r="AA4" s="15" t="s">
        <v>8</v>
      </c>
    </row>
    <row r="5" spans="1:27" s="12" customFormat="1" ht="18.75" customHeight="1" x14ac:dyDescent="0.3">
      <c r="E5" s="18"/>
      <c r="Q5" s="16"/>
      <c r="R5" s="16"/>
      <c r="AA5" s="15" t="s">
        <v>65</v>
      </c>
    </row>
    <row r="6" spans="1:27" s="12" customFormat="1" x14ac:dyDescent="0.2">
      <c r="E6" s="17"/>
      <c r="Q6" s="16"/>
      <c r="R6" s="16"/>
    </row>
    <row r="7" spans="1:27" s="12" customFormat="1" x14ac:dyDescent="0.2">
      <c r="A7" s="306" t="e">
        <f>'3.1. паспорт Техсостояние ПС'!A7</f>
        <v>#REF!</v>
      </c>
      <c r="B7" s="306"/>
      <c r="C7" s="306"/>
      <c r="D7" s="306"/>
      <c r="E7" s="306"/>
      <c r="F7" s="306"/>
      <c r="G7" s="306"/>
      <c r="H7" s="306"/>
      <c r="I7" s="306"/>
      <c r="J7" s="306"/>
      <c r="K7" s="306"/>
      <c r="L7" s="306"/>
      <c r="M7" s="306"/>
      <c r="N7" s="306"/>
      <c r="O7" s="306"/>
      <c r="P7" s="306"/>
      <c r="Q7" s="306"/>
      <c r="R7" s="306"/>
      <c r="S7" s="306"/>
      <c r="T7" s="306"/>
      <c r="U7" s="306"/>
      <c r="V7" s="306"/>
      <c r="W7" s="306"/>
      <c r="X7" s="306"/>
      <c r="Y7" s="306"/>
      <c r="Z7" s="306"/>
      <c r="AA7" s="306"/>
    </row>
    <row r="8" spans="1:27" s="12" customFormat="1" x14ac:dyDescent="0.2">
      <c r="A8" s="141"/>
      <c r="B8" s="141"/>
      <c r="C8" s="141"/>
      <c r="D8" s="141"/>
      <c r="E8" s="141"/>
      <c r="F8" s="141"/>
      <c r="G8" s="141"/>
      <c r="H8" s="141"/>
      <c r="I8" s="141"/>
      <c r="J8" s="141"/>
      <c r="K8" s="141"/>
      <c r="L8" s="141"/>
      <c r="M8" s="141"/>
      <c r="N8" s="141"/>
      <c r="O8" s="141"/>
      <c r="P8" s="141"/>
      <c r="Q8" s="141"/>
      <c r="R8" s="141"/>
      <c r="S8" s="141"/>
      <c r="T8" s="141"/>
    </row>
    <row r="9" spans="1:27" s="12" customFormat="1" ht="18.75" x14ac:dyDescent="0.2">
      <c r="E9" s="299" t="s">
        <v>7</v>
      </c>
      <c r="F9" s="299"/>
      <c r="G9" s="299"/>
      <c r="H9" s="299"/>
      <c r="I9" s="299"/>
      <c r="J9" s="299"/>
      <c r="K9" s="299"/>
      <c r="L9" s="299"/>
      <c r="M9" s="299"/>
      <c r="N9" s="299"/>
      <c r="O9" s="299"/>
      <c r="P9" s="299"/>
      <c r="Q9" s="299"/>
      <c r="R9" s="299"/>
      <c r="S9" s="299"/>
      <c r="T9" s="299"/>
      <c r="U9" s="299"/>
      <c r="V9" s="299"/>
      <c r="W9" s="299"/>
      <c r="X9" s="299"/>
      <c r="Y9" s="299"/>
    </row>
    <row r="10" spans="1:27" s="12" customFormat="1" ht="18.75" x14ac:dyDescent="0.2">
      <c r="E10" s="14"/>
      <c r="F10" s="14"/>
      <c r="G10" s="14"/>
      <c r="H10" s="14"/>
      <c r="I10" s="14"/>
      <c r="J10" s="14"/>
      <c r="K10" s="14"/>
      <c r="L10" s="14"/>
      <c r="M10" s="14"/>
      <c r="N10" s="14"/>
      <c r="O10" s="14"/>
      <c r="P10" s="14"/>
      <c r="Q10" s="14"/>
      <c r="R10" s="14"/>
      <c r="S10" s="13"/>
      <c r="T10" s="13"/>
      <c r="U10" s="13"/>
      <c r="V10" s="13"/>
      <c r="W10" s="13"/>
    </row>
    <row r="11" spans="1:27" s="12" customFormat="1" ht="18.75" customHeight="1" x14ac:dyDescent="0.2">
      <c r="E11" s="304" t="str">
        <f>'3.1. паспорт Техсостояние ПС'!A11</f>
        <v>АО "Янтарьэнерго"</v>
      </c>
      <c r="F11" s="304"/>
      <c r="G11" s="304"/>
      <c r="H11" s="304"/>
      <c r="I11" s="304"/>
      <c r="J11" s="304"/>
      <c r="K11" s="304"/>
      <c r="L11" s="304"/>
      <c r="M11" s="304"/>
      <c r="N11" s="304"/>
      <c r="O11" s="304"/>
      <c r="P11" s="304"/>
      <c r="Q11" s="304"/>
      <c r="R11" s="304"/>
      <c r="S11" s="304"/>
      <c r="T11" s="304"/>
      <c r="U11" s="304"/>
      <c r="V11" s="304"/>
      <c r="W11" s="304"/>
      <c r="X11" s="304"/>
      <c r="Y11" s="304"/>
    </row>
    <row r="12" spans="1:27" s="12" customFormat="1" ht="18.75" customHeight="1" x14ac:dyDescent="0.2">
      <c r="E12" s="294" t="s">
        <v>6</v>
      </c>
      <c r="F12" s="294"/>
      <c r="G12" s="294"/>
      <c r="H12" s="294"/>
      <c r="I12" s="294"/>
      <c r="J12" s="294"/>
      <c r="K12" s="294"/>
      <c r="L12" s="294"/>
      <c r="M12" s="294"/>
      <c r="N12" s="294"/>
      <c r="O12" s="294"/>
      <c r="P12" s="294"/>
      <c r="Q12" s="294"/>
      <c r="R12" s="294"/>
      <c r="S12" s="294"/>
      <c r="T12" s="294"/>
      <c r="U12" s="294"/>
      <c r="V12" s="294"/>
      <c r="W12" s="294"/>
      <c r="X12" s="294"/>
      <c r="Y12" s="294"/>
    </row>
    <row r="13" spans="1:27" s="12" customFormat="1" ht="18.75" x14ac:dyDescent="0.2">
      <c r="E13" s="14"/>
      <c r="F13" s="14"/>
      <c r="G13" s="14"/>
      <c r="H13" s="14"/>
      <c r="I13" s="14"/>
      <c r="J13" s="14"/>
      <c r="K13" s="14"/>
      <c r="L13" s="14"/>
      <c r="M13" s="14"/>
      <c r="N13" s="14"/>
      <c r="O13" s="14"/>
      <c r="P13" s="14"/>
      <c r="Q13" s="14"/>
      <c r="R13" s="14"/>
      <c r="S13" s="13"/>
      <c r="T13" s="13"/>
      <c r="U13" s="13"/>
      <c r="V13" s="13"/>
      <c r="W13" s="13"/>
    </row>
    <row r="14" spans="1:27" s="12" customFormat="1" ht="18.75" customHeight="1" x14ac:dyDescent="0.2">
      <c r="E14" s="304" t="str">
        <f>'1. паспорт местоположение'!A12</f>
        <v>G_16-0188</v>
      </c>
      <c r="F14" s="304"/>
      <c r="G14" s="304"/>
      <c r="H14" s="304"/>
      <c r="I14" s="304"/>
      <c r="J14" s="304"/>
      <c r="K14" s="304"/>
      <c r="L14" s="304"/>
      <c r="M14" s="304"/>
      <c r="N14" s="304"/>
      <c r="O14" s="304"/>
      <c r="P14" s="304"/>
      <c r="Q14" s="304"/>
      <c r="R14" s="304"/>
      <c r="S14" s="304"/>
      <c r="T14" s="304"/>
      <c r="U14" s="304"/>
      <c r="V14" s="304"/>
      <c r="W14" s="304"/>
      <c r="X14" s="304"/>
      <c r="Y14" s="304"/>
    </row>
    <row r="15" spans="1:27" s="12" customFormat="1" ht="18.75" customHeight="1" x14ac:dyDescent="0.2">
      <c r="E15" s="294" t="s">
        <v>5</v>
      </c>
      <c r="F15" s="294"/>
      <c r="G15" s="294"/>
      <c r="H15" s="294"/>
      <c r="I15" s="294"/>
      <c r="J15" s="294"/>
      <c r="K15" s="294"/>
      <c r="L15" s="294"/>
      <c r="M15" s="294"/>
      <c r="N15" s="294"/>
      <c r="O15" s="294"/>
      <c r="P15" s="294"/>
      <c r="Q15" s="294"/>
      <c r="R15" s="294"/>
      <c r="S15" s="294"/>
      <c r="T15" s="294"/>
      <c r="U15" s="294"/>
      <c r="V15" s="294"/>
      <c r="W15" s="294"/>
      <c r="X15" s="294"/>
      <c r="Y15" s="294"/>
    </row>
    <row r="16" spans="1:27" s="9" customFormat="1" ht="15.75" customHeight="1" x14ac:dyDescent="0.2">
      <c r="E16" s="10"/>
      <c r="F16" s="10"/>
      <c r="G16" s="10"/>
      <c r="H16" s="10"/>
      <c r="I16" s="10"/>
      <c r="J16" s="10"/>
      <c r="K16" s="10"/>
      <c r="L16" s="10"/>
      <c r="M16" s="10"/>
      <c r="N16" s="10"/>
      <c r="O16" s="10"/>
      <c r="P16" s="10"/>
      <c r="Q16" s="10"/>
      <c r="R16" s="10"/>
      <c r="S16" s="10"/>
      <c r="T16" s="10"/>
      <c r="U16" s="10"/>
      <c r="V16" s="10"/>
      <c r="W16" s="10"/>
    </row>
    <row r="17" spans="1:27" s="3" customFormat="1" ht="39" customHeight="1" x14ac:dyDescent="0.2">
      <c r="E17" s="301" t="str">
        <f>'3.1. паспорт Техсостояние ПС'!A17</f>
        <v>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v>
      </c>
      <c r="F17" s="301"/>
      <c r="G17" s="301"/>
      <c r="H17" s="301"/>
      <c r="I17" s="301"/>
      <c r="J17" s="301"/>
      <c r="K17" s="301"/>
      <c r="L17" s="301"/>
      <c r="M17" s="301"/>
      <c r="N17" s="301"/>
      <c r="O17" s="301"/>
      <c r="P17" s="301"/>
      <c r="Q17" s="301"/>
      <c r="R17" s="301"/>
      <c r="S17" s="301"/>
      <c r="T17" s="301"/>
      <c r="U17" s="301"/>
      <c r="V17" s="301"/>
      <c r="W17" s="301"/>
      <c r="X17" s="301"/>
      <c r="Y17" s="301"/>
    </row>
    <row r="18" spans="1:27" s="3" customFormat="1" ht="15" customHeight="1" x14ac:dyDescent="0.2">
      <c r="E18" s="294" t="s">
        <v>4</v>
      </c>
      <c r="F18" s="294"/>
      <c r="G18" s="294"/>
      <c r="H18" s="294"/>
      <c r="I18" s="294"/>
      <c r="J18" s="294"/>
      <c r="K18" s="294"/>
      <c r="L18" s="294"/>
      <c r="M18" s="294"/>
      <c r="N18" s="294"/>
      <c r="O18" s="294"/>
      <c r="P18" s="294"/>
      <c r="Q18" s="294"/>
      <c r="R18" s="294"/>
      <c r="S18" s="294"/>
      <c r="T18" s="294"/>
      <c r="U18" s="294"/>
      <c r="V18" s="294"/>
      <c r="W18" s="294"/>
      <c r="X18" s="294"/>
      <c r="Y18" s="294"/>
    </row>
    <row r="19" spans="1:27" s="3" customFormat="1" ht="15" customHeight="1" x14ac:dyDescent="0.2">
      <c r="E19" s="4"/>
      <c r="F19" s="4"/>
      <c r="G19" s="4"/>
      <c r="H19" s="4"/>
      <c r="I19" s="4"/>
      <c r="J19" s="4"/>
      <c r="K19" s="4"/>
      <c r="L19" s="4"/>
      <c r="M19" s="4"/>
      <c r="N19" s="4"/>
      <c r="O19" s="4"/>
      <c r="P19" s="4"/>
      <c r="Q19" s="4"/>
      <c r="R19" s="4"/>
      <c r="S19" s="4"/>
      <c r="T19" s="4"/>
      <c r="U19" s="4"/>
      <c r="V19" s="4"/>
      <c r="W19" s="4"/>
    </row>
    <row r="20" spans="1:27" s="3" customFormat="1" ht="15" customHeight="1" x14ac:dyDescent="0.2">
      <c r="E20" s="296"/>
      <c r="F20" s="296"/>
      <c r="G20" s="296"/>
      <c r="H20" s="296"/>
      <c r="I20" s="296"/>
      <c r="J20" s="296"/>
      <c r="K20" s="296"/>
      <c r="L20" s="296"/>
      <c r="M20" s="296"/>
      <c r="N20" s="296"/>
      <c r="O20" s="296"/>
      <c r="P20" s="296"/>
      <c r="Q20" s="296"/>
      <c r="R20" s="296"/>
      <c r="S20" s="296"/>
      <c r="T20" s="296"/>
      <c r="U20" s="296"/>
      <c r="V20" s="296"/>
      <c r="W20" s="296"/>
      <c r="X20" s="296"/>
      <c r="Y20" s="296"/>
    </row>
    <row r="21" spans="1:27" ht="25.5" customHeight="1" x14ac:dyDescent="0.25">
      <c r="A21" s="296" t="s">
        <v>367</v>
      </c>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296"/>
    </row>
    <row r="22" spans="1:27" s="55" customFormat="1" ht="21" customHeight="1" x14ac:dyDescent="0.25"/>
    <row r="23" spans="1:27" ht="15.75" customHeight="1" x14ac:dyDescent="0.25">
      <c r="A23" s="326" t="s">
        <v>3</v>
      </c>
      <c r="B23" s="328" t="s">
        <v>374</v>
      </c>
      <c r="C23" s="329"/>
      <c r="D23" s="328" t="s">
        <v>376</v>
      </c>
      <c r="E23" s="329"/>
      <c r="F23" s="311" t="s">
        <v>88</v>
      </c>
      <c r="G23" s="313"/>
      <c r="H23" s="313"/>
      <c r="I23" s="312"/>
      <c r="J23" s="326" t="s">
        <v>377</v>
      </c>
      <c r="K23" s="328" t="s">
        <v>378</v>
      </c>
      <c r="L23" s="329"/>
      <c r="M23" s="328" t="s">
        <v>379</v>
      </c>
      <c r="N23" s="329"/>
      <c r="O23" s="328" t="s">
        <v>366</v>
      </c>
      <c r="P23" s="329"/>
      <c r="Q23" s="328" t="s">
        <v>121</v>
      </c>
      <c r="R23" s="329"/>
      <c r="S23" s="326" t="s">
        <v>120</v>
      </c>
      <c r="T23" s="326" t="s">
        <v>380</v>
      </c>
      <c r="U23" s="326" t="s">
        <v>375</v>
      </c>
      <c r="V23" s="328" t="s">
        <v>119</v>
      </c>
      <c r="W23" s="329"/>
      <c r="X23" s="311" t="s">
        <v>111</v>
      </c>
      <c r="Y23" s="313"/>
      <c r="Z23" s="311" t="s">
        <v>110</v>
      </c>
      <c r="AA23" s="313"/>
    </row>
    <row r="24" spans="1:27" ht="216" customHeight="1" x14ac:dyDescent="0.25">
      <c r="A24" s="332"/>
      <c r="B24" s="330"/>
      <c r="C24" s="331"/>
      <c r="D24" s="330"/>
      <c r="E24" s="331"/>
      <c r="F24" s="311" t="s">
        <v>118</v>
      </c>
      <c r="G24" s="312"/>
      <c r="H24" s="311" t="s">
        <v>117</v>
      </c>
      <c r="I24" s="312"/>
      <c r="J24" s="327"/>
      <c r="K24" s="330"/>
      <c r="L24" s="331"/>
      <c r="M24" s="330"/>
      <c r="N24" s="331"/>
      <c r="O24" s="330"/>
      <c r="P24" s="331"/>
      <c r="Q24" s="330"/>
      <c r="R24" s="331"/>
      <c r="S24" s="327"/>
      <c r="T24" s="327"/>
      <c r="U24" s="327"/>
      <c r="V24" s="330"/>
      <c r="W24" s="331"/>
      <c r="X24" s="94" t="s">
        <v>109</v>
      </c>
      <c r="Y24" s="94" t="s">
        <v>364</v>
      </c>
      <c r="Z24" s="94" t="s">
        <v>108</v>
      </c>
      <c r="AA24" s="94" t="s">
        <v>107</v>
      </c>
    </row>
    <row r="25" spans="1:27" ht="60" customHeight="1" x14ac:dyDescent="0.25">
      <c r="A25" s="327"/>
      <c r="B25" s="136" t="s">
        <v>105</v>
      </c>
      <c r="C25" s="136" t="s">
        <v>106</v>
      </c>
      <c r="D25" s="95" t="s">
        <v>105</v>
      </c>
      <c r="E25" s="95" t="s">
        <v>106</v>
      </c>
      <c r="F25" s="95" t="s">
        <v>105</v>
      </c>
      <c r="G25" s="95" t="s">
        <v>106</v>
      </c>
      <c r="H25" s="95" t="s">
        <v>105</v>
      </c>
      <c r="I25" s="95" t="s">
        <v>106</v>
      </c>
      <c r="J25" s="95" t="s">
        <v>105</v>
      </c>
      <c r="K25" s="95" t="s">
        <v>105</v>
      </c>
      <c r="L25" s="95" t="s">
        <v>106</v>
      </c>
      <c r="M25" s="95" t="s">
        <v>105</v>
      </c>
      <c r="N25" s="95" t="s">
        <v>106</v>
      </c>
      <c r="O25" s="95" t="s">
        <v>105</v>
      </c>
      <c r="P25" s="95" t="s">
        <v>106</v>
      </c>
      <c r="Q25" s="95" t="s">
        <v>105</v>
      </c>
      <c r="R25" s="95" t="s">
        <v>106</v>
      </c>
      <c r="S25" s="95" t="s">
        <v>105</v>
      </c>
      <c r="T25" s="95" t="s">
        <v>105</v>
      </c>
      <c r="U25" s="95" t="s">
        <v>105</v>
      </c>
      <c r="V25" s="95" t="s">
        <v>105</v>
      </c>
      <c r="W25" s="95" t="s">
        <v>106</v>
      </c>
      <c r="X25" s="95" t="s">
        <v>105</v>
      </c>
      <c r="Y25" s="95" t="s">
        <v>105</v>
      </c>
      <c r="Z25" s="94" t="s">
        <v>105</v>
      </c>
      <c r="AA25" s="94" t="s">
        <v>105</v>
      </c>
    </row>
    <row r="26" spans="1:27" x14ac:dyDescent="0.25">
      <c r="A26" s="96">
        <v>1</v>
      </c>
      <c r="B26" s="96">
        <v>2</v>
      </c>
      <c r="C26" s="96">
        <v>3</v>
      </c>
      <c r="D26" s="96">
        <v>4</v>
      </c>
      <c r="E26" s="96">
        <v>5</v>
      </c>
      <c r="F26" s="96">
        <v>6</v>
      </c>
      <c r="G26" s="96">
        <v>7</v>
      </c>
      <c r="H26" s="96">
        <v>8</v>
      </c>
      <c r="I26" s="96">
        <v>9</v>
      </c>
      <c r="J26" s="96">
        <v>10</v>
      </c>
      <c r="K26" s="96">
        <v>11</v>
      </c>
      <c r="L26" s="96">
        <v>12</v>
      </c>
      <c r="M26" s="96">
        <v>13</v>
      </c>
      <c r="N26" s="96">
        <v>14</v>
      </c>
      <c r="O26" s="96">
        <v>15</v>
      </c>
      <c r="P26" s="96">
        <v>16</v>
      </c>
      <c r="Q26" s="96">
        <v>19</v>
      </c>
      <c r="R26" s="96">
        <v>20</v>
      </c>
      <c r="S26" s="96">
        <v>21</v>
      </c>
      <c r="T26" s="96">
        <v>22</v>
      </c>
      <c r="U26" s="96">
        <v>23</v>
      </c>
      <c r="V26" s="96">
        <v>24</v>
      </c>
      <c r="W26" s="96">
        <v>25</v>
      </c>
      <c r="X26" s="96">
        <v>26</v>
      </c>
      <c r="Y26" s="96">
        <v>27</v>
      </c>
      <c r="Z26" s="96">
        <v>28</v>
      </c>
      <c r="AA26" s="96">
        <v>29</v>
      </c>
    </row>
    <row r="27" spans="1:27" s="278" customFormat="1" ht="33" customHeight="1" x14ac:dyDescent="0.25">
      <c r="A27" s="333">
        <v>1</v>
      </c>
      <c r="B27" s="333" t="s">
        <v>277</v>
      </c>
      <c r="C27" s="333" t="s">
        <v>488</v>
      </c>
      <c r="D27" s="333" t="s">
        <v>277</v>
      </c>
      <c r="E27" s="333" t="str">
        <f>C27</f>
        <v>ВКЛИ 0,4 кВ от ТП-120</v>
      </c>
      <c r="F27" s="276" t="s">
        <v>277</v>
      </c>
      <c r="G27" s="276">
        <v>0.4</v>
      </c>
      <c r="H27" s="276" t="s">
        <v>277</v>
      </c>
      <c r="I27" s="276">
        <v>0.4</v>
      </c>
      <c r="J27" s="276" t="s">
        <v>277</v>
      </c>
      <c r="K27" s="276" t="s">
        <v>277</v>
      </c>
      <c r="L27" s="276">
        <v>1</v>
      </c>
      <c r="M27" s="276" t="s">
        <v>277</v>
      </c>
      <c r="N27" s="276">
        <v>70</v>
      </c>
      <c r="O27" s="276" t="s">
        <v>277</v>
      </c>
      <c r="P27" s="276" t="s">
        <v>483</v>
      </c>
      <c r="Q27" s="276" t="s">
        <v>277</v>
      </c>
      <c r="R27" s="277">
        <f>'6.2. Паспорт фин осв ввод'!I41</f>
        <v>0</v>
      </c>
      <c r="S27" s="276" t="s">
        <v>277</v>
      </c>
      <c r="T27" s="276" t="s">
        <v>277</v>
      </c>
      <c r="U27" s="276" t="s">
        <v>277</v>
      </c>
      <c r="V27" s="276" t="s">
        <v>277</v>
      </c>
      <c r="W27" s="276" t="s">
        <v>484</v>
      </c>
      <c r="X27" s="276" t="s">
        <v>277</v>
      </c>
      <c r="Y27" s="276" t="s">
        <v>277</v>
      </c>
      <c r="Z27" s="276" t="s">
        <v>277</v>
      </c>
      <c r="AA27" s="276" t="s">
        <v>277</v>
      </c>
    </row>
    <row r="28" spans="1:27" s="279" customFormat="1" ht="33" customHeight="1" x14ac:dyDescent="0.25">
      <c r="A28" s="334"/>
      <c r="B28" s="334"/>
      <c r="C28" s="334"/>
      <c r="D28" s="334"/>
      <c r="E28" s="334"/>
      <c r="F28" s="276" t="s">
        <v>277</v>
      </c>
      <c r="G28" s="276">
        <f>G27</f>
        <v>0.4</v>
      </c>
      <c r="H28" s="276" t="s">
        <v>277</v>
      </c>
      <c r="I28" s="276">
        <f>I27</f>
        <v>0.4</v>
      </c>
      <c r="J28" s="276" t="s">
        <v>277</v>
      </c>
      <c r="K28" s="276" t="s">
        <v>277</v>
      </c>
      <c r="L28" s="276">
        <v>1</v>
      </c>
      <c r="M28" s="276" t="s">
        <v>277</v>
      </c>
      <c r="N28" s="276">
        <v>120</v>
      </c>
      <c r="O28" s="276" t="s">
        <v>277</v>
      </c>
      <c r="P28" s="276" t="s">
        <v>481</v>
      </c>
      <c r="Q28" s="276" t="s">
        <v>277</v>
      </c>
      <c r="R28" s="277">
        <f>'6.2. Паспорт фин осв ввод'!I43</f>
        <v>0</v>
      </c>
      <c r="S28" s="276" t="s">
        <v>277</v>
      </c>
      <c r="T28" s="276" t="s">
        <v>277</v>
      </c>
      <c r="U28" s="276" t="s">
        <v>277</v>
      </c>
      <c r="V28" s="276" t="s">
        <v>277</v>
      </c>
      <c r="W28" s="276" t="s">
        <v>482</v>
      </c>
      <c r="X28" s="276" t="s">
        <v>277</v>
      </c>
      <c r="Y28" s="276" t="s">
        <v>277</v>
      </c>
      <c r="Z28" s="276" t="s">
        <v>277</v>
      </c>
      <c r="AA28" s="276" t="s">
        <v>277</v>
      </c>
    </row>
    <row r="29" spans="1:27" s="53" customFormat="1" ht="12.75" x14ac:dyDescent="0.2">
      <c r="A29" s="54"/>
      <c r="B29" s="54"/>
      <c r="C29" s="54"/>
    </row>
  </sheetData>
  <mergeCells count="32">
    <mergeCell ref="A27:A28"/>
    <mergeCell ref="B27:B28"/>
    <mergeCell ref="C27:C28"/>
    <mergeCell ref="D27:D28"/>
    <mergeCell ref="E27:E28"/>
    <mergeCell ref="E20:Y20"/>
    <mergeCell ref="A23:A25"/>
    <mergeCell ref="D23:E24"/>
    <mergeCell ref="F23:I23"/>
    <mergeCell ref="J23:J24"/>
    <mergeCell ref="K23:L24"/>
    <mergeCell ref="M23:N24"/>
    <mergeCell ref="Q23:R24"/>
    <mergeCell ref="S23:S24"/>
    <mergeCell ref="T23:T24"/>
    <mergeCell ref="X23:Y23"/>
    <mergeCell ref="V23:W24"/>
    <mergeCell ref="Z23:AA23"/>
    <mergeCell ref="U23:U24"/>
    <mergeCell ref="A21:AA21"/>
    <mergeCell ref="O23:P24"/>
    <mergeCell ref="F24:G24"/>
    <mergeCell ref="H24:I24"/>
    <mergeCell ref="B23:C24"/>
    <mergeCell ref="A7:AA7"/>
    <mergeCell ref="E18:Y18"/>
    <mergeCell ref="E17:Y17"/>
    <mergeCell ref="E9:Y9"/>
    <mergeCell ref="E11:Y11"/>
    <mergeCell ref="E12:Y12"/>
    <mergeCell ref="E14:Y14"/>
    <mergeCell ref="E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4"/>
  <sheetViews>
    <sheetView view="pageBreakPreview" topLeftCell="A6" zoomScale="70" zoomScaleSheetLayoutView="70" workbookViewId="0">
      <selection activeCell="A17" sqref="A17:C1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x14ac:dyDescent="0.25">
      <c r="A1" s="248" t="s">
        <v>451</v>
      </c>
      <c r="B1" s="1" t="e">
        <f>'3.2 паспорт Техсостояние ЛЭП'!B1</f>
        <v>#REF!</v>
      </c>
    </row>
    <row r="3" spans="1:29" s="12" customFormat="1" ht="18.75" customHeight="1" x14ac:dyDescent="0.2">
      <c r="A3" s="18"/>
      <c r="C3" s="38" t="s">
        <v>66</v>
      </c>
      <c r="E3" s="16"/>
      <c r="F3" s="16"/>
    </row>
    <row r="4" spans="1:29" s="12" customFormat="1" ht="18.75" customHeight="1" x14ac:dyDescent="0.3">
      <c r="A4" s="18"/>
      <c r="C4" s="15" t="s">
        <v>8</v>
      </c>
      <c r="E4" s="16"/>
      <c r="F4" s="16"/>
    </row>
    <row r="5" spans="1:29" s="12" customFormat="1" ht="18.75" x14ac:dyDescent="0.3">
      <c r="A5" s="17"/>
      <c r="C5" s="15" t="s">
        <v>65</v>
      </c>
      <c r="E5" s="16"/>
      <c r="F5" s="16"/>
    </row>
    <row r="6" spans="1:29" s="12" customFormat="1" ht="18.75" x14ac:dyDescent="0.3">
      <c r="A6" s="17"/>
      <c r="C6" s="15"/>
      <c r="E6" s="16"/>
      <c r="F6" s="16"/>
    </row>
    <row r="7" spans="1:29" s="12" customFormat="1" ht="15.75" x14ac:dyDescent="0.2">
      <c r="A7" s="306" t="e">
        <f>'3.2 паспорт Техсостояние ЛЭП'!A7</f>
        <v>#REF!</v>
      </c>
      <c r="B7" s="306"/>
      <c r="C7" s="306"/>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row>
    <row r="8" spans="1:29" s="12" customFormat="1" ht="18.75" x14ac:dyDescent="0.3">
      <c r="A8" s="17"/>
      <c r="E8" s="16"/>
      <c r="F8" s="16"/>
      <c r="G8" s="15"/>
    </row>
    <row r="9" spans="1:29" s="12" customFormat="1" ht="18.75" x14ac:dyDescent="0.2">
      <c r="A9" s="299" t="s">
        <v>7</v>
      </c>
      <c r="B9" s="299"/>
      <c r="C9" s="299"/>
      <c r="D9" s="13"/>
      <c r="E9" s="13"/>
      <c r="F9" s="13"/>
      <c r="G9" s="13"/>
      <c r="H9" s="13"/>
      <c r="I9" s="13"/>
      <c r="J9" s="13"/>
      <c r="K9" s="13"/>
      <c r="L9" s="13"/>
      <c r="M9" s="13"/>
      <c r="N9" s="13"/>
      <c r="O9" s="13"/>
      <c r="P9" s="13"/>
      <c r="Q9" s="13"/>
      <c r="R9" s="13"/>
      <c r="S9" s="13"/>
      <c r="T9" s="13"/>
      <c r="U9" s="13"/>
    </row>
    <row r="10" spans="1:29" s="12" customFormat="1" ht="18.75" x14ac:dyDescent="0.2">
      <c r="A10" s="299"/>
      <c r="B10" s="299"/>
      <c r="C10" s="299"/>
      <c r="D10" s="14"/>
      <c r="E10" s="14"/>
      <c r="F10" s="14"/>
      <c r="G10" s="14"/>
      <c r="H10" s="13"/>
      <c r="I10" s="13"/>
      <c r="J10" s="13"/>
      <c r="K10" s="13"/>
      <c r="L10" s="13"/>
      <c r="M10" s="13"/>
      <c r="N10" s="13"/>
      <c r="O10" s="13"/>
      <c r="P10" s="13"/>
      <c r="Q10" s="13"/>
      <c r="R10" s="13"/>
      <c r="S10" s="13"/>
      <c r="T10" s="13"/>
      <c r="U10" s="13"/>
    </row>
    <row r="11" spans="1:29" s="12" customFormat="1" ht="18.75" x14ac:dyDescent="0.2">
      <c r="A11" s="304" t="str">
        <f>'3.2 паспорт Техсостояние ЛЭП'!E11</f>
        <v>АО "Янтарьэнерго"</v>
      </c>
      <c r="B11" s="304"/>
      <c r="C11" s="304"/>
      <c r="D11" s="8"/>
      <c r="E11" s="8"/>
      <c r="F11" s="8"/>
      <c r="G11" s="8"/>
      <c r="H11" s="13"/>
      <c r="I11" s="13"/>
      <c r="J11" s="13"/>
      <c r="K11" s="13"/>
      <c r="L11" s="13"/>
      <c r="M11" s="13"/>
      <c r="N11" s="13"/>
      <c r="O11" s="13"/>
      <c r="P11" s="13"/>
      <c r="Q11" s="13"/>
      <c r="R11" s="13"/>
      <c r="S11" s="13"/>
      <c r="T11" s="13"/>
      <c r="U11" s="13"/>
    </row>
    <row r="12" spans="1:29" s="12" customFormat="1" ht="18.75" x14ac:dyDescent="0.2">
      <c r="A12" s="294" t="s">
        <v>6</v>
      </c>
      <c r="B12" s="294"/>
      <c r="C12" s="294"/>
      <c r="D12" s="6"/>
      <c r="E12" s="6"/>
      <c r="F12" s="6"/>
      <c r="G12" s="6"/>
      <c r="H12" s="13"/>
      <c r="I12" s="13"/>
      <c r="J12" s="13"/>
      <c r="K12" s="13"/>
      <c r="L12" s="13"/>
      <c r="M12" s="13"/>
      <c r="N12" s="13"/>
      <c r="O12" s="13"/>
      <c r="P12" s="13"/>
      <c r="Q12" s="13"/>
      <c r="R12" s="13"/>
      <c r="S12" s="13"/>
      <c r="T12" s="13"/>
      <c r="U12" s="13"/>
    </row>
    <row r="13" spans="1:29" s="12" customFormat="1" ht="18.75" x14ac:dyDescent="0.2">
      <c r="A13" s="299"/>
      <c r="B13" s="299"/>
      <c r="C13" s="299"/>
      <c r="D13" s="14"/>
      <c r="E13" s="14"/>
      <c r="F13" s="14"/>
      <c r="G13" s="14"/>
      <c r="H13" s="13"/>
      <c r="I13" s="13"/>
      <c r="J13" s="13"/>
      <c r="K13" s="13"/>
      <c r="L13" s="13"/>
      <c r="M13" s="13"/>
      <c r="N13" s="13"/>
      <c r="O13" s="13"/>
      <c r="P13" s="13"/>
      <c r="Q13" s="13"/>
      <c r="R13" s="13"/>
      <c r="S13" s="13"/>
      <c r="T13" s="13"/>
      <c r="U13" s="13"/>
    </row>
    <row r="14" spans="1:29" s="12" customFormat="1" ht="18.75" x14ac:dyDescent="0.2">
      <c r="A14" s="304" t="str">
        <f>'3.2 паспорт Техсостояние ЛЭП'!E14</f>
        <v>G_16-0188</v>
      </c>
      <c r="B14" s="304"/>
      <c r="C14" s="304"/>
      <c r="D14" s="8"/>
      <c r="E14" s="8"/>
      <c r="F14" s="8"/>
      <c r="G14" s="8"/>
      <c r="H14" s="13"/>
      <c r="I14" s="13"/>
      <c r="J14" s="13"/>
      <c r="K14" s="13"/>
      <c r="L14" s="13"/>
      <c r="M14" s="13"/>
      <c r="N14" s="13"/>
      <c r="O14" s="13"/>
      <c r="P14" s="13"/>
      <c r="Q14" s="13"/>
      <c r="R14" s="13"/>
      <c r="S14" s="13"/>
      <c r="T14" s="13"/>
      <c r="U14" s="13"/>
    </row>
    <row r="15" spans="1:29" s="12" customFormat="1" ht="18.75" x14ac:dyDescent="0.2">
      <c r="A15" s="294" t="s">
        <v>5</v>
      </c>
      <c r="B15" s="294"/>
      <c r="C15" s="294"/>
      <c r="D15" s="6"/>
      <c r="E15" s="6"/>
      <c r="F15" s="6"/>
      <c r="G15" s="6"/>
      <c r="H15" s="13"/>
      <c r="I15" s="13"/>
      <c r="J15" s="13"/>
      <c r="K15" s="13"/>
      <c r="L15" s="13"/>
      <c r="M15" s="13"/>
      <c r="N15" s="13"/>
      <c r="O15" s="13"/>
      <c r="P15" s="13"/>
      <c r="Q15" s="13"/>
      <c r="R15" s="13"/>
      <c r="S15" s="13"/>
      <c r="T15" s="13"/>
      <c r="U15" s="13"/>
    </row>
    <row r="16" spans="1:29" s="9" customFormat="1" ht="15.75" customHeight="1" x14ac:dyDescent="0.2">
      <c r="A16" s="305"/>
      <c r="B16" s="305"/>
      <c r="C16" s="305"/>
      <c r="D16" s="10"/>
      <c r="E16" s="10"/>
      <c r="F16" s="10"/>
      <c r="G16" s="10"/>
      <c r="H16" s="10"/>
      <c r="I16" s="10"/>
      <c r="J16" s="10"/>
      <c r="K16" s="10"/>
      <c r="L16" s="10"/>
      <c r="M16" s="10"/>
      <c r="N16" s="10"/>
      <c r="O16" s="10"/>
      <c r="P16" s="10"/>
      <c r="Q16" s="10"/>
      <c r="R16" s="10"/>
      <c r="S16" s="10"/>
      <c r="T16" s="10"/>
      <c r="U16" s="10"/>
    </row>
    <row r="17" spans="1:21" s="3" customFormat="1" ht="55.5" customHeight="1" x14ac:dyDescent="0.2">
      <c r="A17" s="301" t="str">
        <f>'3.2 паспорт Техсостояние ЛЭП'!E17</f>
        <v>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v>
      </c>
      <c r="B17" s="301"/>
      <c r="C17" s="301"/>
      <c r="D17" s="8"/>
      <c r="E17" s="8"/>
      <c r="F17" s="8"/>
      <c r="G17" s="8"/>
      <c r="H17" s="8"/>
      <c r="I17" s="8"/>
      <c r="J17" s="8"/>
      <c r="K17" s="8"/>
      <c r="L17" s="8"/>
      <c r="M17" s="8"/>
      <c r="N17" s="8"/>
      <c r="O17" s="8"/>
      <c r="P17" s="8"/>
      <c r="Q17" s="8"/>
      <c r="R17" s="8"/>
      <c r="S17" s="8"/>
      <c r="T17" s="8"/>
      <c r="U17" s="8"/>
    </row>
    <row r="18" spans="1:21" s="3" customFormat="1" ht="15" customHeight="1" x14ac:dyDescent="0.2">
      <c r="A18" s="294" t="s">
        <v>4</v>
      </c>
      <c r="B18" s="294"/>
      <c r="C18" s="294"/>
      <c r="D18" s="6"/>
      <c r="E18" s="6"/>
      <c r="F18" s="6"/>
      <c r="G18" s="6"/>
      <c r="H18" s="6"/>
      <c r="I18" s="6"/>
      <c r="J18" s="6"/>
      <c r="K18" s="6"/>
      <c r="L18" s="6"/>
      <c r="M18" s="6"/>
      <c r="N18" s="6"/>
      <c r="O18" s="6"/>
      <c r="P18" s="6"/>
      <c r="Q18" s="6"/>
      <c r="R18" s="6"/>
      <c r="S18" s="6"/>
      <c r="T18" s="6"/>
      <c r="U18" s="6"/>
    </row>
    <row r="19" spans="1:21" s="3" customFormat="1" ht="15" customHeight="1" x14ac:dyDescent="0.2">
      <c r="A19" s="302"/>
      <c r="B19" s="302"/>
      <c r="C19" s="302"/>
      <c r="D19" s="4"/>
      <c r="E19" s="4"/>
      <c r="F19" s="4"/>
      <c r="G19" s="4"/>
      <c r="H19" s="4"/>
      <c r="I19" s="4"/>
      <c r="J19" s="4"/>
      <c r="K19" s="4"/>
      <c r="L19" s="4"/>
      <c r="M19" s="4"/>
      <c r="N19" s="4"/>
      <c r="O19" s="4"/>
      <c r="P19" s="4"/>
      <c r="Q19" s="4"/>
      <c r="R19" s="4"/>
    </row>
    <row r="20" spans="1:21" s="3" customFormat="1" ht="27.75" customHeight="1" x14ac:dyDescent="0.2">
      <c r="A20" s="295" t="s">
        <v>359</v>
      </c>
      <c r="B20" s="295"/>
      <c r="C20" s="295"/>
      <c r="D20" s="7"/>
      <c r="E20" s="7"/>
      <c r="F20" s="7"/>
      <c r="G20" s="7"/>
      <c r="H20" s="7"/>
      <c r="I20" s="7"/>
      <c r="J20" s="7"/>
      <c r="K20" s="7"/>
      <c r="L20" s="7"/>
      <c r="M20" s="7"/>
      <c r="N20" s="7"/>
      <c r="O20" s="7"/>
      <c r="P20" s="7"/>
      <c r="Q20" s="7"/>
      <c r="R20" s="7"/>
      <c r="S20" s="7"/>
      <c r="T20" s="7"/>
      <c r="U20" s="7"/>
    </row>
    <row r="21" spans="1:21" s="3" customFormat="1" ht="15" customHeight="1" x14ac:dyDescent="0.2">
      <c r="A21" s="6"/>
      <c r="B21" s="6"/>
      <c r="C21" s="6"/>
      <c r="D21" s="6"/>
      <c r="E21" s="6"/>
      <c r="F21" s="6"/>
      <c r="G21" s="6"/>
      <c r="H21" s="4"/>
      <c r="I21" s="4"/>
      <c r="J21" s="4"/>
      <c r="K21" s="4"/>
      <c r="L21" s="4"/>
      <c r="M21" s="4"/>
      <c r="N21" s="4"/>
      <c r="O21" s="4"/>
      <c r="P21" s="4"/>
      <c r="Q21" s="4"/>
      <c r="R21" s="4"/>
    </row>
    <row r="22" spans="1:21" s="3" customFormat="1" ht="39.75" customHeight="1" x14ac:dyDescent="0.2">
      <c r="A22" s="25" t="s">
        <v>3</v>
      </c>
      <c r="B22" s="37" t="s">
        <v>64</v>
      </c>
      <c r="C22" s="36" t="s">
        <v>63</v>
      </c>
      <c r="D22" s="29"/>
      <c r="E22" s="29"/>
      <c r="F22" s="29"/>
      <c r="G22" s="29"/>
      <c r="H22" s="28"/>
      <c r="I22" s="28"/>
      <c r="J22" s="28"/>
      <c r="K22" s="28"/>
      <c r="L22" s="28"/>
      <c r="M22" s="28"/>
      <c r="N22" s="28"/>
      <c r="O22" s="28"/>
      <c r="P22" s="28"/>
      <c r="Q22" s="28"/>
      <c r="R22" s="28"/>
      <c r="S22" s="27"/>
      <c r="T22" s="27"/>
      <c r="U22" s="27"/>
    </row>
    <row r="23" spans="1:21" s="3" customFormat="1" ht="16.5" customHeight="1" x14ac:dyDescent="0.2">
      <c r="A23" s="36">
        <v>1</v>
      </c>
      <c r="B23" s="37">
        <v>2</v>
      </c>
      <c r="C23" s="36">
        <v>3</v>
      </c>
      <c r="D23" s="29"/>
      <c r="E23" s="29"/>
      <c r="F23" s="29"/>
      <c r="G23" s="29"/>
      <c r="H23" s="28"/>
      <c r="I23" s="28"/>
      <c r="J23" s="28"/>
      <c r="K23" s="28"/>
      <c r="L23" s="28"/>
      <c r="M23" s="28"/>
      <c r="N23" s="28"/>
      <c r="O23" s="28"/>
      <c r="P23" s="28"/>
      <c r="Q23" s="28"/>
      <c r="R23" s="28"/>
      <c r="S23" s="27"/>
      <c r="T23" s="27"/>
      <c r="U23" s="27"/>
    </row>
    <row r="24" spans="1:21" s="3" customFormat="1" ht="142.5" customHeight="1" x14ac:dyDescent="0.2">
      <c r="A24" s="24" t="s">
        <v>62</v>
      </c>
      <c r="B24" s="30" t="s">
        <v>372</v>
      </c>
      <c r="C24" s="39" t="s">
        <v>468</v>
      </c>
      <c r="D24" s="29"/>
      <c r="E24" s="29"/>
      <c r="F24" s="28"/>
      <c r="G24" s="28"/>
      <c r="H24" s="28"/>
      <c r="I24" s="28"/>
      <c r="J24" s="28"/>
      <c r="K24" s="28"/>
      <c r="L24" s="28"/>
      <c r="M24" s="28"/>
      <c r="N24" s="28"/>
      <c r="O24" s="28"/>
      <c r="P24" s="28"/>
      <c r="Q24" s="27"/>
      <c r="R24" s="27"/>
      <c r="S24" s="27"/>
      <c r="T24" s="27"/>
      <c r="U24" s="27"/>
    </row>
    <row r="25" spans="1:21" ht="146.25" customHeight="1" x14ac:dyDescent="0.25">
      <c r="A25" s="24" t="s">
        <v>61</v>
      </c>
      <c r="B25" s="26" t="s">
        <v>58</v>
      </c>
      <c r="C25" s="36" t="s">
        <v>469</v>
      </c>
      <c r="D25" s="23"/>
      <c r="E25" s="23"/>
      <c r="F25" s="23"/>
      <c r="G25" s="23"/>
      <c r="H25" s="23"/>
      <c r="I25" s="23"/>
      <c r="J25" s="23"/>
      <c r="K25" s="23"/>
      <c r="L25" s="23"/>
      <c r="M25" s="23"/>
      <c r="N25" s="23"/>
      <c r="O25" s="23"/>
      <c r="P25" s="23"/>
      <c r="Q25" s="23"/>
      <c r="R25" s="23"/>
      <c r="S25" s="23"/>
      <c r="T25" s="23"/>
      <c r="U25" s="23"/>
    </row>
    <row r="26" spans="1:21" ht="63" customHeight="1" x14ac:dyDescent="0.25">
      <c r="A26" s="24" t="s">
        <v>60</v>
      </c>
      <c r="B26" s="26" t="s">
        <v>392</v>
      </c>
      <c r="C26" s="36" t="s">
        <v>470</v>
      </c>
      <c r="D26" s="23"/>
      <c r="E26" s="23"/>
      <c r="F26" s="23"/>
      <c r="G26" s="23"/>
      <c r="H26" s="23"/>
      <c r="I26" s="23"/>
      <c r="J26" s="23"/>
      <c r="K26" s="23"/>
      <c r="L26" s="23"/>
      <c r="M26" s="23"/>
      <c r="N26" s="23"/>
      <c r="O26" s="23"/>
      <c r="P26" s="23"/>
      <c r="Q26" s="23"/>
      <c r="R26" s="23"/>
      <c r="S26" s="23"/>
      <c r="T26" s="23"/>
      <c r="U26" s="23"/>
    </row>
    <row r="27" spans="1:21" ht="63" customHeight="1" x14ac:dyDescent="0.25">
      <c r="A27" s="24" t="s">
        <v>59</v>
      </c>
      <c r="B27" s="26" t="s">
        <v>393</v>
      </c>
      <c r="C27" s="36" t="s">
        <v>491</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205</v>
      </c>
      <c r="C28" s="36" t="s">
        <v>471</v>
      </c>
      <c r="D28" s="23"/>
      <c r="E28" s="23"/>
      <c r="F28" s="23"/>
      <c r="G28" s="23"/>
      <c r="H28" s="23"/>
      <c r="I28" s="23"/>
      <c r="J28" s="23"/>
      <c r="K28" s="23"/>
      <c r="L28" s="23"/>
      <c r="M28" s="23"/>
      <c r="N28" s="23"/>
      <c r="O28" s="23"/>
      <c r="P28" s="23"/>
      <c r="Q28" s="23"/>
      <c r="R28" s="23"/>
      <c r="S28" s="23"/>
      <c r="T28" s="23"/>
      <c r="U28" s="23"/>
    </row>
    <row r="29" spans="1:21" ht="250.5" customHeight="1" x14ac:dyDescent="0.25">
      <c r="A29" s="24" t="s">
        <v>56</v>
      </c>
      <c r="B29" s="26" t="s">
        <v>373</v>
      </c>
      <c r="C29" s="39" t="s">
        <v>478</v>
      </c>
      <c r="D29" s="23"/>
      <c r="E29" s="23"/>
      <c r="F29" s="23"/>
      <c r="G29" s="23"/>
      <c r="H29" s="23"/>
      <c r="I29" s="23"/>
      <c r="J29" s="23"/>
      <c r="K29" s="23"/>
      <c r="L29" s="23"/>
      <c r="M29" s="23"/>
      <c r="N29" s="23"/>
      <c r="O29" s="23"/>
      <c r="P29" s="23"/>
      <c r="Q29" s="23"/>
      <c r="R29" s="23"/>
      <c r="S29" s="23"/>
      <c r="T29" s="23"/>
      <c r="U29" s="23"/>
    </row>
    <row r="30" spans="1:21" ht="42.75" customHeight="1" x14ac:dyDescent="0.25">
      <c r="A30" s="24" t="s">
        <v>54</v>
      </c>
      <c r="B30" s="26" t="s">
        <v>55</v>
      </c>
      <c r="C30" s="36">
        <v>2016</v>
      </c>
      <c r="D30" s="23"/>
      <c r="E30" s="23"/>
      <c r="F30" s="23"/>
      <c r="G30" s="23"/>
      <c r="H30" s="23"/>
      <c r="I30" s="23"/>
      <c r="J30" s="23"/>
      <c r="K30" s="23"/>
      <c r="L30" s="23"/>
      <c r="M30" s="23"/>
      <c r="N30" s="23"/>
      <c r="O30" s="23"/>
      <c r="P30" s="23"/>
      <c r="Q30" s="23"/>
      <c r="R30" s="23"/>
      <c r="S30" s="23"/>
      <c r="T30" s="23"/>
      <c r="U30" s="23"/>
    </row>
    <row r="31" spans="1:21" ht="42.75" customHeight="1" x14ac:dyDescent="0.25">
      <c r="A31" s="24" t="s">
        <v>52</v>
      </c>
      <c r="B31" s="25" t="s">
        <v>53</v>
      </c>
      <c r="C31" s="36">
        <v>2017</v>
      </c>
      <c r="D31" s="23"/>
      <c r="E31" s="23"/>
      <c r="F31" s="23"/>
      <c r="G31" s="23"/>
      <c r="H31" s="23"/>
      <c r="I31" s="23"/>
      <c r="J31" s="23"/>
      <c r="K31" s="23"/>
      <c r="L31" s="23"/>
      <c r="M31" s="23"/>
      <c r="N31" s="23"/>
      <c r="O31" s="23"/>
      <c r="P31" s="23"/>
      <c r="Q31" s="23"/>
      <c r="R31" s="23"/>
      <c r="S31" s="23"/>
      <c r="T31" s="23"/>
      <c r="U31" s="23"/>
    </row>
    <row r="32" spans="1:21" ht="42.75" customHeight="1" x14ac:dyDescent="0.25">
      <c r="A32" s="24" t="s">
        <v>70</v>
      </c>
      <c r="B32" s="25" t="s">
        <v>51</v>
      </c>
      <c r="C32" s="36" t="s">
        <v>449</v>
      </c>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row r="383" spans="1:21" x14ac:dyDescent="0.25">
      <c r="A383" s="23"/>
      <c r="B383" s="23"/>
      <c r="C383" s="23"/>
      <c r="D383" s="23"/>
      <c r="E383" s="23"/>
      <c r="F383" s="23"/>
      <c r="G383" s="23"/>
      <c r="H383" s="23"/>
      <c r="I383" s="23"/>
      <c r="J383" s="23"/>
      <c r="K383" s="23"/>
      <c r="L383" s="23"/>
      <c r="M383" s="23"/>
      <c r="N383" s="23"/>
      <c r="O383" s="23"/>
      <c r="P383" s="23"/>
      <c r="Q383" s="23"/>
      <c r="R383" s="23"/>
      <c r="S383" s="23"/>
      <c r="T383" s="23"/>
      <c r="U383" s="23"/>
    </row>
    <row r="384" spans="1:21" x14ac:dyDescent="0.25">
      <c r="A384" s="23"/>
      <c r="B384" s="23"/>
      <c r="C384" s="23"/>
      <c r="D384" s="23"/>
      <c r="E384" s="23"/>
      <c r="F384" s="23"/>
      <c r="G384" s="23"/>
      <c r="H384" s="23"/>
      <c r="I384" s="23"/>
      <c r="J384" s="23"/>
      <c r="K384" s="23"/>
      <c r="L384" s="23"/>
      <c r="M384" s="23"/>
      <c r="N384" s="23"/>
      <c r="O384" s="23"/>
      <c r="P384" s="23"/>
      <c r="Q384" s="23"/>
      <c r="R384" s="23"/>
      <c r="S384" s="23"/>
      <c r="T384" s="23"/>
      <c r="U384" s="23"/>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9"/>
  <sheetViews>
    <sheetView view="pageBreakPreview" topLeftCell="A12" zoomScale="80" zoomScaleNormal="80" zoomScaleSheetLayoutView="80" workbookViewId="0">
      <selection activeCell="B28" sqref="B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A1" s="248" t="s">
        <v>451</v>
      </c>
      <c r="B1" s="1" t="e">
        <f>'3.3 паспорт описание'!B1</f>
        <v>#REF!</v>
      </c>
    </row>
    <row r="3" spans="1:28" ht="18.75" x14ac:dyDescent="0.25">
      <c r="Z3" s="38" t="s">
        <v>66</v>
      </c>
    </row>
    <row r="4" spans="1:28" ht="18.75" x14ac:dyDescent="0.3">
      <c r="Z4" s="15" t="s">
        <v>8</v>
      </c>
    </row>
    <row r="5" spans="1:28" ht="18.75" x14ac:dyDescent="0.3">
      <c r="Z5" s="15" t="s">
        <v>65</v>
      </c>
    </row>
    <row r="6" spans="1:28" ht="18.75" customHeight="1" x14ac:dyDescent="0.25">
      <c r="A6" s="306" t="e">
        <f>'3.3 паспорт описание'!A7</f>
        <v>#REF!</v>
      </c>
      <c r="B6" s="306"/>
      <c r="C6" s="306"/>
      <c r="D6" s="306"/>
      <c r="E6" s="306"/>
      <c r="F6" s="306"/>
      <c r="G6" s="306"/>
      <c r="H6" s="306"/>
      <c r="I6" s="306"/>
      <c r="J6" s="306"/>
      <c r="K6" s="306"/>
      <c r="L6" s="306"/>
      <c r="M6" s="306"/>
      <c r="N6" s="306"/>
      <c r="O6" s="306"/>
      <c r="P6" s="306"/>
      <c r="Q6" s="306"/>
      <c r="R6" s="306"/>
      <c r="S6" s="306"/>
      <c r="T6" s="306"/>
      <c r="U6" s="306"/>
      <c r="V6" s="306"/>
      <c r="W6" s="306"/>
      <c r="X6" s="306"/>
      <c r="Y6" s="306"/>
      <c r="Z6" s="306"/>
    </row>
    <row r="8" spans="1:28" ht="18.75" x14ac:dyDescent="0.25">
      <c r="A8" s="299" t="s">
        <v>7</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133"/>
      <c r="AB8" s="133"/>
    </row>
    <row r="9" spans="1:28" ht="18.75" x14ac:dyDescent="0.25">
      <c r="A9" s="299"/>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133"/>
      <c r="AB9" s="133"/>
    </row>
    <row r="10" spans="1:28" ht="15.75" x14ac:dyDescent="0.25">
      <c r="A10" s="304" t="str">
        <f>'3.3 паспорт описание'!A11:C11</f>
        <v>АО "Янтарьэнерго"</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134"/>
      <c r="AB10" s="134"/>
    </row>
    <row r="11" spans="1:28" ht="15.75" x14ac:dyDescent="0.25">
      <c r="A11" s="294" t="s">
        <v>6</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135"/>
      <c r="AB11" s="135"/>
    </row>
    <row r="12" spans="1:28" ht="18.75" x14ac:dyDescent="0.25">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133"/>
      <c r="AB12" s="133"/>
    </row>
    <row r="13" spans="1:28" ht="15.75" x14ac:dyDescent="0.25">
      <c r="A13" s="304" t="str">
        <f>'3.3 паспорт описание'!A14:C14</f>
        <v>G_16-0188</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134"/>
      <c r="AB13" s="134"/>
    </row>
    <row r="14" spans="1:28" ht="15.75" x14ac:dyDescent="0.25">
      <c r="A14" s="294" t="s">
        <v>5</v>
      </c>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135"/>
      <c r="AB14" s="135"/>
    </row>
    <row r="15" spans="1:28" ht="18.75" x14ac:dyDescent="0.25">
      <c r="A15" s="305"/>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1"/>
      <c r="AB15" s="11"/>
    </row>
    <row r="16" spans="1:28" ht="24.75" customHeight="1" x14ac:dyDescent="0.25">
      <c r="A16" s="301" t="str">
        <f>'3.3 паспорт описание'!A17:C17</f>
        <v>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v>
      </c>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134"/>
      <c r="AB16" s="134"/>
    </row>
    <row r="17" spans="1:28" ht="15.75" x14ac:dyDescent="0.25">
      <c r="A17" s="294" t="s">
        <v>4</v>
      </c>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135"/>
      <c r="AB17" s="135"/>
    </row>
    <row r="18" spans="1:28" x14ac:dyDescent="0.25">
      <c r="A18" s="33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143"/>
      <c r="AB18" s="143"/>
    </row>
    <row r="19" spans="1:2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143"/>
      <c r="AB19" s="143"/>
    </row>
    <row r="20" spans="1:28" x14ac:dyDescent="0.2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143"/>
      <c r="AB20" s="143"/>
    </row>
    <row r="21" spans="1:28" x14ac:dyDescent="0.25">
      <c r="A21" s="335"/>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143"/>
      <c r="AB21" s="143"/>
    </row>
    <row r="22" spans="1:28" x14ac:dyDescent="0.25">
      <c r="A22" s="336"/>
      <c r="B22" s="336"/>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144"/>
      <c r="AB22" s="144"/>
    </row>
    <row r="23" spans="1:28" x14ac:dyDescent="0.25">
      <c r="A23" s="336"/>
      <c r="B23" s="336"/>
      <c r="C23" s="336"/>
      <c r="D23" s="336"/>
      <c r="E23" s="336"/>
      <c r="F23" s="336"/>
      <c r="G23" s="336"/>
      <c r="H23" s="336"/>
      <c r="I23" s="336"/>
      <c r="J23" s="336"/>
      <c r="K23" s="336"/>
      <c r="L23" s="336"/>
      <c r="M23" s="336"/>
      <c r="N23" s="336"/>
      <c r="O23" s="336"/>
      <c r="P23" s="336"/>
      <c r="Q23" s="336"/>
      <c r="R23" s="336"/>
      <c r="S23" s="336"/>
      <c r="T23" s="336"/>
      <c r="U23" s="336"/>
      <c r="V23" s="336"/>
      <c r="W23" s="336"/>
      <c r="X23" s="336"/>
      <c r="Y23" s="336"/>
      <c r="Z23" s="336"/>
      <c r="AA23" s="144"/>
      <c r="AB23" s="144"/>
    </row>
    <row r="24" spans="1:28" x14ac:dyDescent="0.25">
      <c r="A24" s="337" t="s">
        <v>391</v>
      </c>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145"/>
      <c r="AB24" s="145"/>
    </row>
    <row r="25" spans="1:28" ht="32.25" customHeight="1" x14ac:dyDescent="0.25">
      <c r="A25" s="339" t="s">
        <v>275</v>
      </c>
      <c r="B25" s="340"/>
      <c r="C25" s="340"/>
      <c r="D25" s="340"/>
      <c r="E25" s="340"/>
      <c r="F25" s="340"/>
      <c r="G25" s="340"/>
      <c r="H25" s="340"/>
      <c r="I25" s="340"/>
      <c r="J25" s="340"/>
      <c r="K25" s="340"/>
      <c r="L25" s="341"/>
      <c r="M25" s="338" t="s">
        <v>276</v>
      </c>
      <c r="N25" s="338"/>
      <c r="O25" s="338"/>
      <c r="P25" s="338"/>
      <c r="Q25" s="338"/>
      <c r="R25" s="338"/>
      <c r="S25" s="338"/>
      <c r="T25" s="338"/>
      <c r="U25" s="338"/>
      <c r="V25" s="338"/>
      <c r="W25" s="338"/>
      <c r="X25" s="338"/>
      <c r="Y25" s="338"/>
      <c r="Z25" s="338"/>
    </row>
    <row r="26" spans="1:28" ht="151.5" customHeight="1" x14ac:dyDescent="0.25">
      <c r="A26" s="91" t="s">
        <v>207</v>
      </c>
      <c r="B26" s="92" t="s">
        <v>214</v>
      </c>
      <c r="C26" s="91" t="s">
        <v>270</v>
      </c>
      <c r="D26" s="91" t="s">
        <v>208</v>
      </c>
      <c r="E26" s="91" t="s">
        <v>271</v>
      </c>
      <c r="F26" s="91" t="s">
        <v>273</v>
      </c>
      <c r="G26" s="91" t="s">
        <v>272</v>
      </c>
      <c r="H26" s="91" t="s">
        <v>209</v>
      </c>
      <c r="I26" s="91" t="s">
        <v>274</v>
      </c>
      <c r="J26" s="91" t="s">
        <v>215</v>
      </c>
      <c r="K26" s="92" t="s">
        <v>213</v>
      </c>
      <c r="L26" s="92" t="s">
        <v>210</v>
      </c>
      <c r="M26" s="93" t="s">
        <v>222</v>
      </c>
      <c r="N26" s="92" t="s">
        <v>401</v>
      </c>
      <c r="O26" s="91" t="s">
        <v>220</v>
      </c>
      <c r="P26" s="91" t="s">
        <v>221</v>
      </c>
      <c r="Q26" s="91" t="s">
        <v>219</v>
      </c>
      <c r="R26" s="91" t="s">
        <v>209</v>
      </c>
      <c r="S26" s="91" t="s">
        <v>218</v>
      </c>
      <c r="T26" s="91" t="s">
        <v>217</v>
      </c>
      <c r="U26" s="91" t="s">
        <v>269</v>
      </c>
      <c r="V26" s="91" t="s">
        <v>219</v>
      </c>
      <c r="W26" s="97" t="s">
        <v>212</v>
      </c>
      <c r="X26" s="97" t="s">
        <v>224</v>
      </c>
      <c r="Y26" s="97" t="s">
        <v>225</v>
      </c>
      <c r="Z26" s="99" t="s">
        <v>223</v>
      </c>
    </row>
    <row r="27" spans="1:28" ht="16.5" customHeight="1" x14ac:dyDescent="0.25">
      <c r="A27" s="91">
        <v>1</v>
      </c>
      <c r="B27" s="92">
        <v>2</v>
      </c>
      <c r="C27" s="91">
        <v>3</v>
      </c>
      <c r="D27" s="92">
        <v>4</v>
      </c>
      <c r="E27" s="91">
        <v>5</v>
      </c>
      <c r="F27" s="92">
        <v>6</v>
      </c>
      <c r="G27" s="91">
        <v>7</v>
      </c>
      <c r="H27" s="92">
        <v>8</v>
      </c>
      <c r="I27" s="91">
        <v>9</v>
      </c>
      <c r="J27" s="92">
        <v>10</v>
      </c>
      <c r="K27" s="146">
        <v>11</v>
      </c>
      <c r="L27" s="92">
        <v>12</v>
      </c>
      <c r="M27" s="146">
        <v>13</v>
      </c>
      <c r="N27" s="92">
        <v>14</v>
      </c>
      <c r="O27" s="146">
        <v>15</v>
      </c>
      <c r="P27" s="92">
        <v>16</v>
      </c>
      <c r="Q27" s="146">
        <v>17</v>
      </c>
      <c r="R27" s="92">
        <v>18</v>
      </c>
      <c r="S27" s="146">
        <v>19</v>
      </c>
      <c r="T27" s="92">
        <v>20</v>
      </c>
      <c r="U27" s="146">
        <v>21</v>
      </c>
      <c r="V27" s="92">
        <v>22</v>
      </c>
      <c r="W27" s="146">
        <v>23</v>
      </c>
      <c r="X27" s="92">
        <v>24</v>
      </c>
      <c r="Y27" s="146">
        <v>25</v>
      </c>
      <c r="Z27" s="92">
        <v>26</v>
      </c>
    </row>
    <row r="28" spans="1:28" ht="45.75" customHeight="1" x14ac:dyDescent="0.25">
      <c r="A28" s="274" t="s">
        <v>485</v>
      </c>
      <c r="B28" s="275" t="s">
        <v>277</v>
      </c>
      <c r="C28" s="275" t="s">
        <v>277</v>
      </c>
      <c r="D28" s="275" t="s">
        <v>277</v>
      </c>
      <c r="E28" s="275" t="s">
        <v>277</v>
      </c>
      <c r="F28" s="275" t="s">
        <v>277</v>
      </c>
      <c r="G28" s="275" t="s">
        <v>277</v>
      </c>
      <c r="H28" s="275" t="s">
        <v>277</v>
      </c>
      <c r="I28" s="275" t="s">
        <v>277</v>
      </c>
      <c r="J28" s="275" t="s">
        <v>277</v>
      </c>
      <c r="K28" s="275" t="s">
        <v>277</v>
      </c>
      <c r="L28" s="275" t="s">
        <v>277</v>
      </c>
      <c r="M28" s="275" t="s">
        <v>277</v>
      </c>
      <c r="N28" s="275" t="s">
        <v>277</v>
      </c>
      <c r="O28" s="275" t="s">
        <v>277</v>
      </c>
      <c r="P28" s="275" t="s">
        <v>277</v>
      </c>
      <c r="Q28" s="275" t="s">
        <v>277</v>
      </c>
      <c r="R28" s="275" t="s">
        <v>277</v>
      </c>
      <c r="S28" s="275" t="s">
        <v>277</v>
      </c>
      <c r="T28" s="275" t="s">
        <v>277</v>
      </c>
      <c r="U28" s="275" t="s">
        <v>277</v>
      </c>
      <c r="V28" s="275" t="s">
        <v>277</v>
      </c>
      <c r="W28" s="275" t="s">
        <v>277</v>
      </c>
      <c r="X28" s="275" t="s">
        <v>277</v>
      </c>
      <c r="Y28" s="275" t="s">
        <v>277</v>
      </c>
      <c r="Z28" s="275" t="s">
        <v>277</v>
      </c>
    </row>
    <row r="29" spans="1:28" x14ac:dyDescent="0.25">
      <c r="A29" s="86"/>
      <c r="B29" s="86"/>
      <c r="C29" s="86"/>
      <c r="D29" s="86"/>
      <c r="E29" s="86"/>
      <c r="F29" s="87"/>
      <c r="G29" s="87"/>
      <c r="H29" s="86"/>
      <c r="I29" s="87"/>
      <c r="J29" s="87"/>
      <c r="K29" s="88"/>
      <c r="L29" s="86"/>
      <c r="M29" s="88"/>
      <c r="N29" s="86"/>
      <c r="O29" s="86"/>
      <c r="P29" s="86"/>
      <c r="Q29" s="86"/>
      <c r="R29" s="86"/>
      <c r="S29" s="86"/>
      <c r="T29" s="86"/>
      <c r="U29" s="86"/>
      <c r="V29" s="86"/>
      <c r="W29" s="86"/>
      <c r="X29" s="86"/>
      <c r="Y29" s="86"/>
      <c r="Z29" s="86"/>
    </row>
    <row r="30" spans="1:28" x14ac:dyDescent="0.25">
      <c r="A30" s="86"/>
      <c r="B30" s="86"/>
      <c r="C30" s="86"/>
      <c r="D30" s="86"/>
      <c r="E30" s="86"/>
      <c r="F30" s="87"/>
      <c r="G30" s="87"/>
      <c r="H30" s="86"/>
      <c r="I30" s="87"/>
      <c r="J30" s="87"/>
      <c r="K30" s="88"/>
      <c r="L30" s="89"/>
      <c r="M30" s="88"/>
      <c r="N30" s="88"/>
      <c r="O30" s="88"/>
      <c r="P30" s="88"/>
      <c r="Q30" s="88"/>
      <c r="R30" s="88"/>
      <c r="S30" s="88"/>
      <c r="T30" s="88"/>
      <c r="U30" s="88"/>
      <c r="V30" s="88"/>
      <c r="W30" s="88"/>
      <c r="X30" s="88"/>
      <c r="Y30" s="88"/>
      <c r="Z30" s="88"/>
    </row>
    <row r="31" spans="1:28" x14ac:dyDescent="0.25">
      <c r="A31" s="86"/>
      <c r="B31" s="86"/>
      <c r="C31" s="86"/>
      <c r="D31" s="86"/>
      <c r="E31" s="86"/>
      <c r="F31" s="87"/>
      <c r="G31" s="87"/>
      <c r="H31" s="86"/>
      <c r="I31" s="87"/>
      <c r="J31" s="87"/>
      <c r="K31" s="88"/>
      <c r="L31" s="89"/>
      <c r="M31" s="86"/>
      <c r="N31" s="86"/>
      <c r="O31" s="86"/>
      <c r="P31" s="86"/>
      <c r="Q31" s="86"/>
      <c r="R31" s="86"/>
      <c r="S31" s="86"/>
      <c r="T31" s="86"/>
      <c r="U31" s="86"/>
      <c r="V31" s="86"/>
      <c r="W31" s="86"/>
      <c r="X31" s="86"/>
      <c r="Y31" s="86"/>
      <c r="Z31" s="86"/>
    </row>
    <row r="32" spans="1:28" x14ac:dyDescent="0.25">
      <c r="A32" s="86"/>
      <c r="B32" s="86"/>
      <c r="C32" s="86"/>
      <c r="D32" s="86"/>
      <c r="E32" s="86"/>
      <c r="F32" s="87"/>
      <c r="G32" s="87"/>
      <c r="H32" s="86"/>
      <c r="I32" s="87"/>
      <c r="J32" s="87"/>
      <c r="K32" s="88"/>
      <c r="L32" s="89"/>
      <c r="M32" s="86"/>
      <c r="N32" s="86"/>
      <c r="O32" s="86"/>
      <c r="P32" s="86"/>
      <c r="Q32" s="86"/>
      <c r="R32" s="86"/>
      <c r="S32" s="86"/>
      <c r="T32" s="86"/>
      <c r="U32" s="86"/>
      <c r="V32" s="86"/>
      <c r="W32" s="86"/>
      <c r="X32" s="86"/>
      <c r="Y32" s="86"/>
      <c r="Z32" s="86"/>
    </row>
    <row r="33" spans="1:26" x14ac:dyDescent="0.25">
      <c r="A33" s="86"/>
      <c r="B33" s="86"/>
      <c r="C33" s="86"/>
      <c r="D33" s="86"/>
      <c r="E33" s="86"/>
      <c r="F33" s="86"/>
      <c r="G33" s="86"/>
      <c r="H33" s="86"/>
      <c r="I33" s="86"/>
      <c r="J33" s="86"/>
      <c r="K33" s="86"/>
      <c r="L33" s="89"/>
      <c r="M33" s="86"/>
      <c r="N33" s="86"/>
      <c r="O33" s="86"/>
      <c r="P33" s="86"/>
      <c r="Q33" s="86"/>
      <c r="R33" s="86"/>
      <c r="S33" s="86"/>
      <c r="T33" s="86"/>
      <c r="U33" s="86"/>
      <c r="V33" s="86"/>
      <c r="W33" s="86"/>
      <c r="X33" s="86"/>
      <c r="Y33" s="86"/>
      <c r="Z33" s="86"/>
    </row>
    <row r="34" spans="1:26" x14ac:dyDescent="0.25">
      <c r="A34" s="90"/>
      <c r="B34" s="90"/>
      <c r="C34" s="87"/>
      <c r="D34" s="87"/>
      <c r="E34" s="87"/>
      <c r="F34" s="87"/>
      <c r="G34" s="87"/>
      <c r="H34" s="87"/>
      <c r="I34" s="87"/>
      <c r="J34" s="87"/>
      <c r="K34" s="86"/>
      <c r="L34" s="86"/>
      <c r="M34" s="86"/>
      <c r="N34" s="86"/>
      <c r="O34" s="86"/>
      <c r="P34" s="86"/>
      <c r="Q34" s="86"/>
      <c r="R34" s="86"/>
      <c r="S34" s="86"/>
      <c r="T34" s="86"/>
      <c r="U34" s="86"/>
      <c r="V34" s="86"/>
      <c r="W34" s="86"/>
      <c r="X34" s="86"/>
      <c r="Y34" s="86"/>
      <c r="Z34" s="86"/>
    </row>
    <row r="35" spans="1:26" x14ac:dyDescent="0.25">
      <c r="A35" s="86"/>
      <c r="B35" s="86"/>
      <c r="C35" s="86"/>
      <c r="D35" s="86"/>
      <c r="E35" s="86"/>
      <c r="F35" s="86"/>
      <c r="G35" s="86"/>
      <c r="H35" s="86"/>
      <c r="I35" s="86"/>
      <c r="J35" s="86"/>
      <c r="K35" s="86"/>
      <c r="L35" s="86"/>
      <c r="M35" s="86"/>
      <c r="N35" s="86"/>
      <c r="O35" s="86"/>
      <c r="P35" s="86"/>
      <c r="Q35" s="86"/>
      <c r="R35" s="86"/>
      <c r="S35" s="86"/>
      <c r="T35" s="86"/>
      <c r="U35" s="86"/>
      <c r="V35" s="86"/>
      <c r="W35" s="86"/>
      <c r="X35" s="86"/>
      <c r="Y35" s="86"/>
      <c r="Z35" s="86"/>
    </row>
    <row r="39" spans="1:26" x14ac:dyDescent="0.25">
      <c r="A39" s="98"/>
    </row>
  </sheetData>
  <mergeCells count="20">
    <mergeCell ref="A22:Z22"/>
    <mergeCell ref="A23:Z23"/>
    <mergeCell ref="A24:Z24"/>
    <mergeCell ref="M25:Z25"/>
    <mergeCell ref="A25:L25"/>
    <mergeCell ref="A17:Z17"/>
    <mergeCell ref="A18:Z18"/>
    <mergeCell ref="A19:Z19"/>
    <mergeCell ref="A20:Z20"/>
    <mergeCell ref="A21:Z21"/>
    <mergeCell ref="A12:Z12"/>
    <mergeCell ref="A13:Z13"/>
    <mergeCell ref="A14:Z14"/>
    <mergeCell ref="A15:Z15"/>
    <mergeCell ref="A16:Z16"/>
    <mergeCell ref="A6:Z6"/>
    <mergeCell ref="A8:Z8"/>
    <mergeCell ref="A9:Z9"/>
    <mergeCell ref="A10:Z10"/>
    <mergeCell ref="A11:Z11"/>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2"/>
  <sheetViews>
    <sheetView view="pageBreakPreview" topLeftCell="A13" zoomScale="80" zoomScaleSheetLayoutView="80" workbookViewId="0">
      <selection activeCell="B24" sqref="B2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x14ac:dyDescent="0.25">
      <c r="A1" s="248" t="s">
        <v>451</v>
      </c>
      <c r="B1" s="1" t="e">
        <f>'3.4. Паспорт надежность'!B1</f>
        <v>#REF!</v>
      </c>
    </row>
    <row r="3" spans="1:28" s="12" customFormat="1" ht="18.75" customHeight="1" x14ac:dyDescent="0.2">
      <c r="A3" s="18"/>
      <c r="B3" s="18"/>
      <c r="O3" s="38" t="s">
        <v>66</v>
      </c>
    </row>
    <row r="4" spans="1:28" s="12" customFormat="1" ht="18.75" customHeight="1" x14ac:dyDescent="0.3">
      <c r="A4" s="18"/>
      <c r="B4" s="18"/>
      <c r="O4" s="15" t="s">
        <v>8</v>
      </c>
    </row>
    <row r="5" spans="1:28" s="12" customFormat="1" ht="18.75" x14ac:dyDescent="0.3">
      <c r="A5" s="17"/>
      <c r="B5" s="17"/>
      <c r="O5" s="15" t="s">
        <v>65</v>
      </c>
    </row>
    <row r="6" spans="1:28" s="12" customFormat="1" ht="18.75" x14ac:dyDescent="0.3">
      <c r="A6" s="17"/>
      <c r="B6" s="17"/>
      <c r="L6" s="15"/>
    </row>
    <row r="7" spans="1:28" s="12" customFormat="1" ht="15.75" x14ac:dyDescent="0.2">
      <c r="A7" s="342" t="e">
        <f>'3.4. Паспорт надежность'!A6</f>
        <v>#REF!</v>
      </c>
      <c r="B7" s="342"/>
      <c r="C7" s="342"/>
      <c r="D7" s="342"/>
      <c r="E7" s="342"/>
      <c r="F7" s="342"/>
      <c r="G7" s="342"/>
      <c r="H7" s="342"/>
      <c r="I7" s="342"/>
      <c r="J7" s="342"/>
      <c r="K7" s="342"/>
      <c r="L7" s="342"/>
      <c r="M7" s="342"/>
      <c r="N7" s="342"/>
      <c r="O7" s="342"/>
      <c r="P7" s="142"/>
      <c r="Q7" s="142"/>
      <c r="R7" s="142"/>
      <c r="S7" s="142"/>
      <c r="T7" s="142"/>
      <c r="U7" s="142"/>
      <c r="V7" s="142"/>
      <c r="W7" s="142"/>
      <c r="X7" s="142"/>
      <c r="Y7" s="142"/>
      <c r="Z7" s="142"/>
      <c r="AA7" s="142"/>
      <c r="AB7" s="142"/>
    </row>
    <row r="8" spans="1:28" s="12" customFormat="1" ht="18.75" x14ac:dyDescent="0.3">
      <c r="A8" s="17"/>
      <c r="B8" s="17"/>
      <c r="L8" s="15"/>
    </row>
    <row r="9" spans="1:28" s="12" customFormat="1" ht="18.75" x14ac:dyDescent="0.2">
      <c r="A9" s="299" t="s">
        <v>7</v>
      </c>
      <c r="B9" s="299"/>
      <c r="C9" s="299"/>
      <c r="D9" s="299"/>
      <c r="E9" s="299"/>
      <c r="F9" s="299"/>
      <c r="G9" s="299"/>
      <c r="H9" s="299"/>
      <c r="I9" s="299"/>
      <c r="J9" s="299"/>
      <c r="K9" s="299"/>
      <c r="L9" s="299"/>
      <c r="M9" s="299"/>
      <c r="N9" s="299"/>
      <c r="O9" s="299"/>
      <c r="P9" s="13"/>
      <c r="Q9" s="13"/>
      <c r="R9" s="13"/>
      <c r="S9" s="13"/>
      <c r="T9" s="13"/>
      <c r="U9" s="13"/>
      <c r="V9" s="13"/>
      <c r="W9" s="13"/>
      <c r="X9" s="13"/>
      <c r="Y9" s="13"/>
      <c r="Z9" s="13"/>
    </row>
    <row r="10" spans="1:28" s="12" customFormat="1" ht="18.75" x14ac:dyDescent="0.2">
      <c r="A10" s="299"/>
      <c r="B10" s="299"/>
      <c r="C10" s="299"/>
      <c r="D10" s="299"/>
      <c r="E10" s="299"/>
      <c r="F10" s="299"/>
      <c r="G10" s="299"/>
      <c r="H10" s="299"/>
      <c r="I10" s="299"/>
      <c r="J10" s="299"/>
      <c r="K10" s="299"/>
      <c r="L10" s="299"/>
      <c r="M10" s="299"/>
      <c r="N10" s="299"/>
      <c r="O10" s="299"/>
      <c r="P10" s="13"/>
      <c r="Q10" s="13"/>
      <c r="R10" s="13"/>
      <c r="S10" s="13"/>
      <c r="T10" s="13"/>
      <c r="U10" s="13"/>
      <c r="V10" s="13"/>
      <c r="W10" s="13"/>
      <c r="X10" s="13"/>
      <c r="Y10" s="13"/>
      <c r="Z10" s="13"/>
    </row>
    <row r="11" spans="1:28" s="12" customFormat="1" ht="18.75" x14ac:dyDescent="0.2">
      <c r="A11" s="301" t="str">
        <f>'3.4. Паспорт надежность'!A10</f>
        <v>АО "Янтарьэнерго"</v>
      </c>
      <c r="B11" s="301"/>
      <c r="C11" s="301"/>
      <c r="D11" s="301"/>
      <c r="E11" s="301"/>
      <c r="F11" s="301"/>
      <c r="G11" s="301"/>
      <c r="H11" s="301"/>
      <c r="I11" s="301"/>
      <c r="J11" s="301"/>
      <c r="K11" s="301"/>
      <c r="L11" s="301"/>
      <c r="M11" s="301"/>
      <c r="N11" s="301"/>
      <c r="O11" s="301"/>
      <c r="P11" s="13"/>
      <c r="Q11" s="13"/>
      <c r="R11" s="13"/>
      <c r="S11" s="13"/>
      <c r="T11" s="13"/>
      <c r="U11" s="13"/>
      <c r="V11" s="13"/>
      <c r="W11" s="13"/>
      <c r="X11" s="13"/>
      <c r="Y11" s="13"/>
      <c r="Z11" s="13"/>
    </row>
    <row r="12" spans="1:28" s="12" customFormat="1" ht="18.75" x14ac:dyDescent="0.2">
      <c r="A12" s="294" t="s">
        <v>6</v>
      </c>
      <c r="B12" s="294"/>
      <c r="C12" s="294"/>
      <c r="D12" s="294"/>
      <c r="E12" s="294"/>
      <c r="F12" s="294"/>
      <c r="G12" s="294"/>
      <c r="H12" s="294"/>
      <c r="I12" s="294"/>
      <c r="J12" s="294"/>
      <c r="K12" s="294"/>
      <c r="L12" s="294"/>
      <c r="M12" s="294"/>
      <c r="N12" s="294"/>
      <c r="O12" s="294"/>
      <c r="P12" s="13"/>
      <c r="Q12" s="13"/>
      <c r="R12" s="13"/>
      <c r="S12" s="13"/>
      <c r="T12" s="13"/>
      <c r="U12" s="13"/>
      <c r="V12" s="13"/>
      <c r="W12" s="13"/>
      <c r="X12" s="13"/>
      <c r="Y12" s="13"/>
      <c r="Z12" s="13"/>
    </row>
    <row r="13" spans="1:28" s="12" customFormat="1" ht="18.75" x14ac:dyDescent="0.2">
      <c r="A13" s="299"/>
      <c r="B13" s="299"/>
      <c r="C13" s="299"/>
      <c r="D13" s="299"/>
      <c r="E13" s="299"/>
      <c r="F13" s="299"/>
      <c r="G13" s="299"/>
      <c r="H13" s="299"/>
      <c r="I13" s="299"/>
      <c r="J13" s="299"/>
      <c r="K13" s="299"/>
      <c r="L13" s="299"/>
      <c r="M13" s="299"/>
      <c r="N13" s="299"/>
      <c r="O13" s="299"/>
      <c r="P13" s="13"/>
      <c r="Q13" s="13"/>
      <c r="R13" s="13"/>
      <c r="S13" s="13"/>
      <c r="T13" s="13"/>
      <c r="U13" s="13"/>
      <c r="V13" s="13"/>
      <c r="W13" s="13"/>
      <c r="X13" s="13"/>
      <c r="Y13" s="13"/>
      <c r="Z13" s="13"/>
    </row>
    <row r="14" spans="1:28" s="12" customFormat="1" ht="18.75" x14ac:dyDescent="0.2">
      <c r="A14" s="301" t="str">
        <f>'3.4. Паспорт надежность'!A13</f>
        <v>G_16-0188</v>
      </c>
      <c r="B14" s="301"/>
      <c r="C14" s="301"/>
      <c r="D14" s="301"/>
      <c r="E14" s="301"/>
      <c r="F14" s="301"/>
      <c r="G14" s="301"/>
      <c r="H14" s="301"/>
      <c r="I14" s="301"/>
      <c r="J14" s="301"/>
      <c r="K14" s="301"/>
      <c r="L14" s="301"/>
      <c r="M14" s="301"/>
      <c r="N14" s="301"/>
      <c r="O14" s="301"/>
      <c r="P14" s="13"/>
      <c r="Q14" s="13"/>
      <c r="R14" s="13"/>
      <c r="S14" s="13"/>
      <c r="T14" s="13"/>
      <c r="U14" s="13"/>
      <c r="V14" s="13"/>
      <c r="W14" s="13"/>
      <c r="X14" s="13"/>
      <c r="Y14" s="13"/>
      <c r="Z14" s="13"/>
    </row>
    <row r="15" spans="1:28" s="12" customFormat="1" ht="18.75" x14ac:dyDescent="0.2">
      <c r="A15" s="294" t="s">
        <v>5</v>
      </c>
      <c r="B15" s="294"/>
      <c r="C15" s="294"/>
      <c r="D15" s="294"/>
      <c r="E15" s="294"/>
      <c r="F15" s="294"/>
      <c r="G15" s="294"/>
      <c r="H15" s="294"/>
      <c r="I15" s="294"/>
      <c r="J15" s="294"/>
      <c r="K15" s="294"/>
      <c r="L15" s="294"/>
      <c r="M15" s="294"/>
      <c r="N15" s="294"/>
      <c r="O15" s="294"/>
      <c r="P15" s="13"/>
      <c r="Q15" s="13"/>
      <c r="R15" s="13"/>
      <c r="S15" s="13"/>
      <c r="T15" s="13"/>
      <c r="U15" s="13"/>
      <c r="V15" s="13"/>
      <c r="W15" s="13"/>
      <c r="X15" s="13"/>
      <c r="Y15" s="13"/>
      <c r="Z15" s="13"/>
    </row>
    <row r="16" spans="1:28" s="9" customFormat="1" ht="15.75" customHeight="1" x14ac:dyDescent="0.2">
      <c r="A16" s="305"/>
      <c r="B16" s="305"/>
      <c r="C16" s="305"/>
      <c r="D16" s="305"/>
      <c r="E16" s="305"/>
      <c r="F16" s="305"/>
      <c r="G16" s="305"/>
      <c r="H16" s="305"/>
      <c r="I16" s="305"/>
      <c r="J16" s="305"/>
      <c r="K16" s="305"/>
      <c r="L16" s="305"/>
      <c r="M16" s="305"/>
      <c r="N16" s="305"/>
      <c r="O16" s="305"/>
      <c r="P16" s="10"/>
      <c r="Q16" s="10"/>
      <c r="R16" s="10"/>
      <c r="S16" s="10"/>
      <c r="T16" s="10"/>
      <c r="U16" s="10"/>
      <c r="V16" s="10"/>
      <c r="W16" s="10"/>
      <c r="X16" s="10"/>
      <c r="Y16" s="10"/>
      <c r="Z16" s="10"/>
    </row>
    <row r="17" spans="1:26" s="3" customFormat="1" ht="46.5" customHeight="1" x14ac:dyDescent="0.2">
      <c r="A17" s="301" t="str">
        <f>'3.4. Паспорт надежность'!A16</f>
        <v>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v>
      </c>
      <c r="B17" s="301"/>
      <c r="C17" s="301"/>
      <c r="D17" s="301"/>
      <c r="E17" s="301"/>
      <c r="F17" s="301"/>
      <c r="G17" s="301"/>
      <c r="H17" s="301"/>
      <c r="I17" s="301"/>
      <c r="J17" s="301"/>
      <c r="K17" s="301"/>
      <c r="L17" s="301"/>
      <c r="M17" s="301"/>
      <c r="N17" s="301"/>
      <c r="O17" s="301"/>
      <c r="P17" s="8"/>
      <c r="Q17" s="8"/>
      <c r="R17" s="8"/>
      <c r="S17" s="8"/>
      <c r="T17" s="8"/>
      <c r="U17" s="8"/>
      <c r="V17" s="8"/>
      <c r="W17" s="8"/>
      <c r="X17" s="8"/>
      <c r="Y17" s="8"/>
      <c r="Z17" s="8"/>
    </row>
    <row r="18" spans="1:26" s="3" customFormat="1" ht="15" customHeight="1" x14ac:dyDescent="0.2">
      <c r="A18" s="294" t="s">
        <v>4</v>
      </c>
      <c r="B18" s="294"/>
      <c r="C18" s="294"/>
      <c r="D18" s="294"/>
      <c r="E18" s="294"/>
      <c r="F18" s="294"/>
      <c r="G18" s="294"/>
      <c r="H18" s="294"/>
      <c r="I18" s="294"/>
      <c r="J18" s="294"/>
      <c r="K18" s="294"/>
      <c r="L18" s="294"/>
      <c r="M18" s="294"/>
      <c r="N18" s="294"/>
      <c r="O18" s="294"/>
      <c r="P18" s="6"/>
      <c r="Q18" s="6"/>
      <c r="R18" s="6"/>
      <c r="S18" s="6"/>
      <c r="T18" s="6"/>
      <c r="U18" s="6"/>
      <c r="V18" s="6"/>
      <c r="W18" s="6"/>
      <c r="X18" s="6"/>
      <c r="Y18" s="6"/>
      <c r="Z18" s="6"/>
    </row>
    <row r="19" spans="1:26" s="3" customFormat="1" ht="15" customHeight="1" x14ac:dyDescent="0.2">
      <c r="A19" s="302"/>
      <c r="B19" s="302"/>
      <c r="C19" s="302"/>
      <c r="D19" s="302"/>
      <c r="E19" s="302"/>
      <c r="F19" s="302"/>
      <c r="G19" s="302"/>
      <c r="H19" s="302"/>
      <c r="I19" s="302"/>
      <c r="J19" s="302"/>
      <c r="K19" s="302"/>
      <c r="L19" s="302"/>
      <c r="M19" s="302"/>
      <c r="N19" s="302"/>
      <c r="O19" s="302"/>
      <c r="P19" s="4"/>
      <c r="Q19" s="4"/>
      <c r="R19" s="4"/>
      <c r="S19" s="4"/>
      <c r="T19" s="4"/>
      <c r="U19" s="4"/>
      <c r="V19" s="4"/>
      <c r="W19" s="4"/>
    </row>
    <row r="20" spans="1:26" s="3" customFormat="1" ht="91.5" customHeight="1" x14ac:dyDescent="0.2">
      <c r="A20" s="346" t="s">
        <v>368</v>
      </c>
      <c r="B20" s="346"/>
      <c r="C20" s="346"/>
      <c r="D20" s="346"/>
      <c r="E20" s="346"/>
      <c r="F20" s="346"/>
      <c r="G20" s="346"/>
      <c r="H20" s="346"/>
      <c r="I20" s="346"/>
      <c r="J20" s="346"/>
      <c r="K20" s="346"/>
      <c r="L20" s="346"/>
      <c r="M20" s="346"/>
      <c r="N20" s="346"/>
      <c r="O20" s="346"/>
      <c r="P20" s="7"/>
      <c r="Q20" s="7"/>
      <c r="R20" s="7"/>
      <c r="S20" s="7"/>
      <c r="T20" s="7"/>
      <c r="U20" s="7"/>
      <c r="V20" s="7"/>
      <c r="W20" s="7"/>
      <c r="X20" s="7"/>
      <c r="Y20" s="7"/>
      <c r="Z20" s="7"/>
    </row>
    <row r="21" spans="1:26" s="3" customFormat="1" ht="78" customHeight="1" x14ac:dyDescent="0.2">
      <c r="A21" s="307" t="s">
        <v>3</v>
      </c>
      <c r="B21" s="307" t="s">
        <v>82</v>
      </c>
      <c r="C21" s="307" t="s">
        <v>81</v>
      </c>
      <c r="D21" s="307" t="s">
        <v>73</v>
      </c>
      <c r="E21" s="343" t="s">
        <v>80</v>
      </c>
      <c r="F21" s="344"/>
      <c r="G21" s="344"/>
      <c r="H21" s="344"/>
      <c r="I21" s="345"/>
      <c r="J21" s="307" t="s">
        <v>79</v>
      </c>
      <c r="K21" s="307"/>
      <c r="L21" s="307"/>
      <c r="M21" s="307"/>
      <c r="N21" s="307"/>
      <c r="O21" s="307"/>
      <c r="P21" s="4"/>
      <c r="Q21" s="4"/>
      <c r="R21" s="4"/>
      <c r="S21" s="4"/>
      <c r="T21" s="4"/>
      <c r="U21" s="4"/>
      <c r="V21" s="4"/>
      <c r="W21" s="4"/>
    </row>
    <row r="22" spans="1:26" s="3" customFormat="1" ht="51" customHeight="1" x14ac:dyDescent="0.2">
      <c r="A22" s="307"/>
      <c r="B22" s="307"/>
      <c r="C22" s="307"/>
      <c r="D22" s="307"/>
      <c r="E22" s="41" t="s">
        <v>78</v>
      </c>
      <c r="F22" s="41" t="s">
        <v>77</v>
      </c>
      <c r="G22" s="41" t="s">
        <v>76</v>
      </c>
      <c r="H22" s="41" t="s">
        <v>75</v>
      </c>
      <c r="I22" s="41" t="s">
        <v>74</v>
      </c>
      <c r="J22" s="41">
        <v>2016</v>
      </c>
      <c r="K22" s="41">
        <v>2017</v>
      </c>
      <c r="L22" s="250">
        <v>2018</v>
      </c>
      <c r="M22" s="250">
        <v>2019</v>
      </c>
      <c r="N22" s="250">
        <v>2020</v>
      </c>
      <c r="O22" s="250">
        <v>2021</v>
      </c>
      <c r="P22" s="28"/>
      <c r="Q22" s="28"/>
      <c r="R22" s="28"/>
      <c r="S22" s="28"/>
      <c r="T22" s="28"/>
      <c r="U22" s="28"/>
      <c r="V22" s="28"/>
      <c r="W22" s="28"/>
      <c r="X22" s="27"/>
      <c r="Y22" s="27"/>
      <c r="Z22" s="27"/>
    </row>
    <row r="23" spans="1:26" s="3" customFormat="1" ht="16.5" customHeight="1" x14ac:dyDescent="0.2">
      <c r="A23" s="36">
        <v>1</v>
      </c>
      <c r="B23" s="37">
        <v>2</v>
      </c>
      <c r="C23" s="36">
        <v>3</v>
      </c>
      <c r="D23" s="37">
        <v>4</v>
      </c>
      <c r="E23" s="36">
        <v>5</v>
      </c>
      <c r="F23" s="37">
        <v>6</v>
      </c>
      <c r="G23" s="36">
        <v>7</v>
      </c>
      <c r="H23" s="37">
        <v>8</v>
      </c>
      <c r="I23" s="36">
        <v>9</v>
      </c>
      <c r="J23" s="37">
        <v>10</v>
      </c>
      <c r="K23" s="36">
        <v>11</v>
      </c>
      <c r="L23" s="37">
        <v>12</v>
      </c>
      <c r="M23" s="36">
        <v>13</v>
      </c>
      <c r="N23" s="37">
        <v>14</v>
      </c>
      <c r="O23" s="36">
        <v>15</v>
      </c>
      <c r="P23" s="28"/>
      <c r="Q23" s="28"/>
      <c r="R23" s="28"/>
      <c r="S23" s="28"/>
      <c r="T23" s="28"/>
      <c r="U23" s="28"/>
      <c r="V23" s="28"/>
      <c r="W23" s="28"/>
      <c r="X23" s="27"/>
      <c r="Y23" s="27"/>
      <c r="Z23" s="27"/>
    </row>
    <row r="24" spans="1:26" s="263" customFormat="1" ht="33" customHeight="1" x14ac:dyDescent="0.2">
      <c r="A24" s="261" t="s">
        <v>62</v>
      </c>
      <c r="B24" s="252">
        <v>2016</v>
      </c>
      <c r="C24" s="253" t="s">
        <v>277</v>
      </c>
      <c r="D24" s="253" t="s">
        <v>277</v>
      </c>
      <c r="E24" s="253" t="s">
        <v>277</v>
      </c>
      <c r="F24" s="253" t="s">
        <v>277</v>
      </c>
      <c r="G24" s="253" t="s">
        <v>277</v>
      </c>
      <c r="H24" s="253" t="s">
        <v>277</v>
      </c>
      <c r="I24" s="253" t="s">
        <v>277</v>
      </c>
      <c r="J24" s="253" t="s">
        <v>277</v>
      </c>
      <c r="K24" s="253" t="s">
        <v>277</v>
      </c>
      <c r="L24" s="253" t="s">
        <v>277</v>
      </c>
      <c r="M24" s="253" t="s">
        <v>277</v>
      </c>
      <c r="N24" s="253" t="s">
        <v>277</v>
      </c>
      <c r="O24" s="253" t="s">
        <v>277</v>
      </c>
      <c r="P24" s="28"/>
      <c r="Q24" s="28"/>
      <c r="R24" s="28"/>
      <c r="S24" s="28"/>
      <c r="T24" s="28"/>
      <c r="U24" s="28"/>
      <c r="V24" s="262"/>
      <c r="W24" s="262"/>
      <c r="X24" s="262"/>
      <c r="Y24" s="262"/>
      <c r="Z24" s="262"/>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row>
  </sheetData>
  <mergeCells count="19">
    <mergeCell ref="A20:O20"/>
    <mergeCell ref="A14:O14"/>
    <mergeCell ref="A15:O15"/>
    <mergeCell ref="A7:O7"/>
    <mergeCell ref="B21:B22"/>
    <mergeCell ref="E21:I21"/>
    <mergeCell ref="A21:A22"/>
    <mergeCell ref="C21:C22"/>
    <mergeCell ref="D21:D22"/>
    <mergeCell ref="J21:O21"/>
    <mergeCell ref="A9:O9"/>
    <mergeCell ref="A10:O10"/>
    <mergeCell ref="A11:O11"/>
    <mergeCell ref="A12:O12"/>
    <mergeCell ref="A13:O13"/>
    <mergeCell ref="A16:O16"/>
    <mergeCell ref="A17:O17"/>
    <mergeCell ref="A18:O18"/>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V94"/>
  <sheetViews>
    <sheetView view="pageBreakPreview" zoomScale="55" zoomScaleNormal="100" zoomScaleSheetLayoutView="55" workbookViewId="0">
      <selection activeCell="A20" sqref="A20:P20"/>
    </sheetView>
  </sheetViews>
  <sheetFormatPr defaultRowHeight="15.75" x14ac:dyDescent="0.2"/>
  <cols>
    <col min="1" max="1" width="61.7109375" style="151" customWidth="1"/>
    <col min="2" max="2" width="18.5703125" style="151" customWidth="1"/>
    <col min="3" max="3" width="17.85546875" style="151" customWidth="1"/>
    <col min="4" max="9" width="16.85546875" style="151" customWidth="1"/>
    <col min="10" max="10" width="18.7109375" style="151" customWidth="1"/>
    <col min="11" max="28" width="16.85546875" style="151" customWidth="1"/>
    <col min="29" max="29" width="16.7109375" style="151" customWidth="1"/>
    <col min="30" max="44" width="16.7109375" style="152" customWidth="1"/>
    <col min="45" max="45" width="13.28515625" style="174" bestFit="1" customWidth="1"/>
    <col min="46" max="46" width="14.7109375" style="174" customWidth="1"/>
    <col min="47" max="48" width="9.140625" style="190"/>
    <col min="49" max="256" width="9.140625" style="152"/>
    <col min="257" max="257" width="61.7109375" style="152" customWidth="1"/>
    <col min="258" max="258" width="18.5703125" style="152" customWidth="1"/>
    <col min="259" max="265" width="16.85546875" style="152" customWidth="1"/>
    <col min="266" max="266" width="18.7109375" style="152" customWidth="1"/>
    <col min="267" max="284" width="16.85546875" style="152" customWidth="1"/>
    <col min="285" max="300" width="16.7109375" style="152" customWidth="1"/>
    <col min="301" max="301" width="13.28515625" style="152" bestFit="1" customWidth="1"/>
    <col min="302" max="302" width="14.7109375" style="152" customWidth="1"/>
    <col min="303" max="512" width="9.140625" style="152"/>
    <col min="513" max="513" width="61.7109375" style="152" customWidth="1"/>
    <col min="514" max="514" width="18.5703125" style="152" customWidth="1"/>
    <col min="515" max="521" width="16.85546875" style="152" customWidth="1"/>
    <col min="522" max="522" width="18.7109375" style="152" customWidth="1"/>
    <col min="523" max="540" width="16.85546875" style="152" customWidth="1"/>
    <col min="541" max="556" width="16.7109375" style="152" customWidth="1"/>
    <col min="557" max="557" width="13.28515625" style="152" bestFit="1" customWidth="1"/>
    <col min="558" max="558" width="14.7109375" style="152" customWidth="1"/>
    <col min="559" max="768" width="9.140625" style="152"/>
    <col min="769" max="769" width="61.7109375" style="152" customWidth="1"/>
    <col min="770" max="770" width="18.5703125" style="152" customWidth="1"/>
    <col min="771" max="777" width="16.85546875" style="152" customWidth="1"/>
    <col min="778" max="778" width="18.7109375" style="152" customWidth="1"/>
    <col min="779" max="796" width="16.85546875" style="152" customWidth="1"/>
    <col min="797" max="812" width="16.7109375" style="152" customWidth="1"/>
    <col min="813" max="813" width="13.28515625" style="152" bestFit="1" customWidth="1"/>
    <col min="814" max="814" width="14.7109375" style="152" customWidth="1"/>
    <col min="815" max="1024" width="9.140625" style="152"/>
    <col min="1025" max="1025" width="61.7109375" style="152" customWidth="1"/>
    <col min="1026" max="1026" width="18.5703125" style="152" customWidth="1"/>
    <col min="1027" max="1033" width="16.85546875" style="152" customWidth="1"/>
    <col min="1034" max="1034" width="18.7109375" style="152" customWidth="1"/>
    <col min="1035" max="1052" width="16.85546875" style="152" customWidth="1"/>
    <col min="1053" max="1068" width="16.7109375" style="152" customWidth="1"/>
    <col min="1069" max="1069" width="13.28515625" style="152" bestFit="1" customWidth="1"/>
    <col min="1070" max="1070" width="14.7109375" style="152" customWidth="1"/>
    <col min="1071" max="1280" width="9.140625" style="152"/>
    <col min="1281" max="1281" width="61.7109375" style="152" customWidth="1"/>
    <col min="1282" max="1282" width="18.5703125" style="152" customWidth="1"/>
    <col min="1283" max="1289" width="16.85546875" style="152" customWidth="1"/>
    <col min="1290" max="1290" width="18.7109375" style="152" customWidth="1"/>
    <col min="1291" max="1308" width="16.85546875" style="152" customWidth="1"/>
    <col min="1309" max="1324" width="16.7109375" style="152" customWidth="1"/>
    <col min="1325" max="1325" width="13.28515625" style="152" bestFit="1" customWidth="1"/>
    <col min="1326" max="1326" width="14.7109375" style="152" customWidth="1"/>
    <col min="1327" max="1536" width="9.140625" style="152"/>
    <col min="1537" max="1537" width="61.7109375" style="152" customWidth="1"/>
    <col min="1538" max="1538" width="18.5703125" style="152" customWidth="1"/>
    <col min="1539" max="1545" width="16.85546875" style="152" customWidth="1"/>
    <col min="1546" max="1546" width="18.7109375" style="152" customWidth="1"/>
    <col min="1547" max="1564" width="16.85546875" style="152" customWidth="1"/>
    <col min="1565" max="1580" width="16.7109375" style="152" customWidth="1"/>
    <col min="1581" max="1581" width="13.28515625" style="152" bestFit="1" customWidth="1"/>
    <col min="1582" max="1582" width="14.7109375" style="152" customWidth="1"/>
    <col min="1583" max="1792" width="9.140625" style="152"/>
    <col min="1793" max="1793" width="61.7109375" style="152" customWidth="1"/>
    <col min="1794" max="1794" width="18.5703125" style="152" customWidth="1"/>
    <col min="1795" max="1801" width="16.85546875" style="152" customWidth="1"/>
    <col min="1802" max="1802" width="18.7109375" style="152" customWidth="1"/>
    <col min="1803" max="1820" width="16.85546875" style="152" customWidth="1"/>
    <col min="1821" max="1836" width="16.7109375" style="152" customWidth="1"/>
    <col min="1837" max="1837" width="13.28515625" style="152" bestFit="1" customWidth="1"/>
    <col min="1838" max="1838" width="14.7109375" style="152" customWidth="1"/>
    <col min="1839" max="2048" width="9.140625" style="152"/>
    <col min="2049" max="2049" width="61.7109375" style="152" customWidth="1"/>
    <col min="2050" max="2050" width="18.5703125" style="152" customWidth="1"/>
    <col min="2051" max="2057" width="16.85546875" style="152" customWidth="1"/>
    <col min="2058" max="2058" width="18.7109375" style="152" customWidth="1"/>
    <col min="2059" max="2076" width="16.85546875" style="152" customWidth="1"/>
    <col min="2077" max="2092" width="16.7109375" style="152" customWidth="1"/>
    <col min="2093" max="2093" width="13.28515625" style="152" bestFit="1" customWidth="1"/>
    <col min="2094" max="2094" width="14.7109375" style="152" customWidth="1"/>
    <col min="2095" max="2304" width="9.140625" style="152"/>
    <col min="2305" max="2305" width="61.7109375" style="152" customWidth="1"/>
    <col min="2306" max="2306" width="18.5703125" style="152" customWidth="1"/>
    <col min="2307" max="2313" width="16.85546875" style="152" customWidth="1"/>
    <col min="2314" max="2314" width="18.7109375" style="152" customWidth="1"/>
    <col min="2315" max="2332" width="16.85546875" style="152" customWidth="1"/>
    <col min="2333" max="2348" width="16.7109375" style="152" customWidth="1"/>
    <col min="2349" max="2349" width="13.28515625" style="152" bestFit="1" customWidth="1"/>
    <col min="2350" max="2350" width="14.7109375" style="152" customWidth="1"/>
    <col min="2351" max="2560" width="9.140625" style="152"/>
    <col min="2561" max="2561" width="61.7109375" style="152" customWidth="1"/>
    <col min="2562" max="2562" width="18.5703125" style="152" customWidth="1"/>
    <col min="2563" max="2569" width="16.85546875" style="152" customWidth="1"/>
    <col min="2570" max="2570" width="18.7109375" style="152" customWidth="1"/>
    <col min="2571" max="2588" width="16.85546875" style="152" customWidth="1"/>
    <col min="2589" max="2604" width="16.7109375" style="152" customWidth="1"/>
    <col min="2605" max="2605" width="13.28515625" style="152" bestFit="1" customWidth="1"/>
    <col min="2606" max="2606" width="14.7109375" style="152" customWidth="1"/>
    <col min="2607" max="2816" width="9.140625" style="152"/>
    <col min="2817" max="2817" width="61.7109375" style="152" customWidth="1"/>
    <col min="2818" max="2818" width="18.5703125" style="152" customWidth="1"/>
    <col min="2819" max="2825" width="16.85546875" style="152" customWidth="1"/>
    <col min="2826" max="2826" width="18.7109375" style="152" customWidth="1"/>
    <col min="2827" max="2844" width="16.85546875" style="152" customWidth="1"/>
    <col min="2845" max="2860" width="16.7109375" style="152" customWidth="1"/>
    <col min="2861" max="2861" width="13.28515625" style="152" bestFit="1" customWidth="1"/>
    <col min="2862" max="2862" width="14.7109375" style="152" customWidth="1"/>
    <col min="2863" max="3072" width="9.140625" style="152"/>
    <col min="3073" max="3073" width="61.7109375" style="152" customWidth="1"/>
    <col min="3074" max="3074" width="18.5703125" style="152" customWidth="1"/>
    <col min="3075" max="3081" width="16.85546875" style="152" customWidth="1"/>
    <col min="3082" max="3082" width="18.7109375" style="152" customWidth="1"/>
    <col min="3083" max="3100" width="16.85546875" style="152" customWidth="1"/>
    <col min="3101" max="3116" width="16.7109375" style="152" customWidth="1"/>
    <col min="3117" max="3117" width="13.28515625" style="152" bestFit="1" customWidth="1"/>
    <col min="3118" max="3118" width="14.7109375" style="152" customWidth="1"/>
    <col min="3119" max="3328" width="9.140625" style="152"/>
    <col min="3329" max="3329" width="61.7109375" style="152" customWidth="1"/>
    <col min="3330" max="3330" width="18.5703125" style="152" customWidth="1"/>
    <col min="3331" max="3337" width="16.85546875" style="152" customWidth="1"/>
    <col min="3338" max="3338" width="18.7109375" style="152" customWidth="1"/>
    <col min="3339" max="3356" width="16.85546875" style="152" customWidth="1"/>
    <col min="3357" max="3372" width="16.7109375" style="152" customWidth="1"/>
    <col min="3373" max="3373" width="13.28515625" style="152" bestFit="1" customWidth="1"/>
    <col min="3374" max="3374" width="14.7109375" style="152" customWidth="1"/>
    <col min="3375" max="3584" width="9.140625" style="152"/>
    <col min="3585" max="3585" width="61.7109375" style="152" customWidth="1"/>
    <col min="3586" max="3586" width="18.5703125" style="152" customWidth="1"/>
    <col min="3587" max="3593" width="16.85546875" style="152" customWidth="1"/>
    <col min="3594" max="3594" width="18.7109375" style="152" customWidth="1"/>
    <col min="3595" max="3612" width="16.85546875" style="152" customWidth="1"/>
    <col min="3613" max="3628" width="16.7109375" style="152" customWidth="1"/>
    <col min="3629" max="3629" width="13.28515625" style="152" bestFit="1" customWidth="1"/>
    <col min="3630" max="3630" width="14.7109375" style="152" customWidth="1"/>
    <col min="3631" max="3840" width="9.140625" style="152"/>
    <col min="3841" max="3841" width="61.7109375" style="152" customWidth="1"/>
    <col min="3842" max="3842" width="18.5703125" style="152" customWidth="1"/>
    <col min="3843" max="3849" width="16.85546875" style="152" customWidth="1"/>
    <col min="3850" max="3850" width="18.7109375" style="152" customWidth="1"/>
    <col min="3851" max="3868" width="16.85546875" style="152" customWidth="1"/>
    <col min="3869" max="3884" width="16.7109375" style="152" customWidth="1"/>
    <col min="3885" max="3885" width="13.28515625" style="152" bestFit="1" customWidth="1"/>
    <col min="3886" max="3886" width="14.7109375" style="152" customWidth="1"/>
    <col min="3887" max="4096" width="9.140625" style="152"/>
    <col min="4097" max="4097" width="61.7109375" style="152" customWidth="1"/>
    <col min="4098" max="4098" width="18.5703125" style="152" customWidth="1"/>
    <col min="4099" max="4105" width="16.85546875" style="152" customWidth="1"/>
    <col min="4106" max="4106" width="18.7109375" style="152" customWidth="1"/>
    <col min="4107" max="4124" width="16.85546875" style="152" customWidth="1"/>
    <col min="4125" max="4140" width="16.7109375" style="152" customWidth="1"/>
    <col min="4141" max="4141" width="13.28515625" style="152" bestFit="1" customWidth="1"/>
    <col min="4142" max="4142" width="14.7109375" style="152" customWidth="1"/>
    <col min="4143" max="4352" width="9.140625" style="152"/>
    <col min="4353" max="4353" width="61.7109375" style="152" customWidth="1"/>
    <col min="4354" max="4354" width="18.5703125" style="152" customWidth="1"/>
    <col min="4355" max="4361" width="16.85546875" style="152" customWidth="1"/>
    <col min="4362" max="4362" width="18.7109375" style="152" customWidth="1"/>
    <col min="4363" max="4380" width="16.85546875" style="152" customWidth="1"/>
    <col min="4381" max="4396" width="16.7109375" style="152" customWidth="1"/>
    <col min="4397" max="4397" width="13.28515625" style="152" bestFit="1" customWidth="1"/>
    <col min="4398" max="4398" width="14.7109375" style="152" customWidth="1"/>
    <col min="4399" max="4608" width="9.140625" style="152"/>
    <col min="4609" max="4609" width="61.7109375" style="152" customWidth="1"/>
    <col min="4610" max="4610" width="18.5703125" style="152" customWidth="1"/>
    <col min="4611" max="4617" width="16.85546875" style="152" customWidth="1"/>
    <col min="4618" max="4618" width="18.7109375" style="152" customWidth="1"/>
    <col min="4619" max="4636" width="16.85546875" style="152" customWidth="1"/>
    <col min="4637" max="4652" width="16.7109375" style="152" customWidth="1"/>
    <col min="4653" max="4653" width="13.28515625" style="152" bestFit="1" customWidth="1"/>
    <col min="4654" max="4654" width="14.7109375" style="152" customWidth="1"/>
    <col min="4655" max="4864" width="9.140625" style="152"/>
    <col min="4865" max="4865" width="61.7109375" style="152" customWidth="1"/>
    <col min="4866" max="4866" width="18.5703125" style="152" customWidth="1"/>
    <col min="4867" max="4873" width="16.85546875" style="152" customWidth="1"/>
    <col min="4874" max="4874" width="18.7109375" style="152" customWidth="1"/>
    <col min="4875" max="4892" width="16.85546875" style="152" customWidth="1"/>
    <col min="4893" max="4908" width="16.7109375" style="152" customWidth="1"/>
    <col min="4909" max="4909" width="13.28515625" style="152" bestFit="1" customWidth="1"/>
    <col min="4910" max="4910" width="14.7109375" style="152" customWidth="1"/>
    <col min="4911" max="5120" width="9.140625" style="152"/>
    <col min="5121" max="5121" width="61.7109375" style="152" customWidth="1"/>
    <col min="5122" max="5122" width="18.5703125" style="152" customWidth="1"/>
    <col min="5123" max="5129" width="16.85546875" style="152" customWidth="1"/>
    <col min="5130" max="5130" width="18.7109375" style="152" customWidth="1"/>
    <col min="5131" max="5148" width="16.85546875" style="152" customWidth="1"/>
    <col min="5149" max="5164" width="16.7109375" style="152" customWidth="1"/>
    <col min="5165" max="5165" width="13.28515625" style="152" bestFit="1" customWidth="1"/>
    <col min="5166" max="5166" width="14.7109375" style="152" customWidth="1"/>
    <col min="5167" max="5376" width="9.140625" style="152"/>
    <col min="5377" max="5377" width="61.7109375" style="152" customWidth="1"/>
    <col min="5378" max="5378" width="18.5703125" style="152" customWidth="1"/>
    <col min="5379" max="5385" width="16.85546875" style="152" customWidth="1"/>
    <col min="5386" max="5386" width="18.7109375" style="152" customWidth="1"/>
    <col min="5387" max="5404" width="16.85546875" style="152" customWidth="1"/>
    <col min="5405" max="5420" width="16.7109375" style="152" customWidth="1"/>
    <col min="5421" max="5421" width="13.28515625" style="152" bestFit="1" customWidth="1"/>
    <col min="5422" max="5422" width="14.7109375" style="152" customWidth="1"/>
    <col min="5423" max="5632" width="9.140625" style="152"/>
    <col min="5633" max="5633" width="61.7109375" style="152" customWidth="1"/>
    <col min="5634" max="5634" width="18.5703125" style="152" customWidth="1"/>
    <col min="5635" max="5641" width="16.85546875" style="152" customWidth="1"/>
    <col min="5642" max="5642" width="18.7109375" style="152" customWidth="1"/>
    <col min="5643" max="5660" width="16.85546875" style="152" customWidth="1"/>
    <col min="5661" max="5676" width="16.7109375" style="152" customWidth="1"/>
    <col min="5677" max="5677" width="13.28515625" style="152" bestFit="1" customWidth="1"/>
    <col min="5678" max="5678" width="14.7109375" style="152" customWidth="1"/>
    <col min="5679" max="5888" width="9.140625" style="152"/>
    <col min="5889" max="5889" width="61.7109375" style="152" customWidth="1"/>
    <col min="5890" max="5890" width="18.5703125" style="152" customWidth="1"/>
    <col min="5891" max="5897" width="16.85546875" style="152" customWidth="1"/>
    <col min="5898" max="5898" width="18.7109375" style="152" customWidth="1"/>
    <col min="5899" max="5916" width="16.85546875" style="152" customWidth="1"/>
    <col min="5917" max="5932" width="16.7109375" style="152" customWidth="1"/>
    <col min="5933" max="5933" width="13.28515625" style="152" bestFit="1" customWidth="1"/>
    <col min="5934" max="5934" width="14.7109375" style="152" customWidth="1"/>
    <col min="5935" max="6144" width="9.140625" style="152"/>
    <col min="6145" max="6145" width="61.7109375" style="152" customWidth="1"/>
    <col min="6146" max="6146" width="18.5703125" style="152" customWidth="1"/>
    <col min="6147" max="6153" width="16.85546875" style="152" customWidth="1"/>
    <col min="6154" max="6154" width="18.7109375" style="152" customWidth="1"/>
    <col min="6155" max="6172" width="16.85546875" style="152" customWidth="1"/>
    <col min="6173" max="6188" width="16.7109375" style="152" customWidth="1"/>
    <col min="6189" max="6189" width="13.28515625" style="152" bestFit="1" customWidth="1"/>
    <col min="6190" max="6190" width="14.7109375" style="152" customWidth="1"/>
    <col min="6191" max="6400" width="9.140625" style="152"/>
    <col min="6401" max="6401" width="61.7109375" style="152" customWidth="1"/>
    <col min="6402" max="6402" width="18.5703125" style="152" customWidth="1"/>
    <col min="6403" max="6409" width="16.85546875" style="152" customWidth="1"/>
    <col min="6410" max="6410" width="18.7109375" style="152" customWidth="1"/>
    <col min="6411" max="6428" width="16.85546875" style="152" customWidth="1"/>
    <col min="6429" max="6444" width="16.7109375" style="152" customWidth="1"/>
    <col min="6445" max="6445" width="13.28515625" style="152" bestFit="1" customWidth="1"/>
    <col min="6446" max="6446" width="14.7109375" style="152" customWidth="1"/>
    <col min="6447" max="6656" width="9.140625" style="152"/>
    <col min="6657" max="6657" width="61.7109375" style="152" customWidth="1"/>
    <col min="6658" max="6658" width="18.5703125" style="152" customWidth="1"/>
    <col min="6659" max="6665" width="16.85546875" style="152" customWidth="1"/>
    <col min="6666" max="6666" width="18.7109375" style="152" customWidth="1"/>
    <col min="6667" max="6684" width="16.85546875" style="152" customWidth="1"/>
    <col min="6685" max="6700" width="16.7109375" style="152" customWidth="1"/>
    <col min="6701" max="6701" width="13.28515625" style="152" bestFit="1" customWidth="1"/>
    <col min="6702" max="6702" width="14.7109375" style="152" customWidth="1"/>
    <col min="6703" max="6912" width="9.140625" style="152"/>
    <col min="6913" max="6913" width="61.7109375" style="152" customWidth="1"/>
    <col min="6914" max="6914" width="18.5703125" style="152" customWidth="1"/>
    <col min="6915" max="6921" width="16.85546875" style="152" customWidth="1"/>
    <col min="6922" max="6922" width="18.7109375" style="152" customWidth="1"/>
    <col min="6923" max="6940" width="16.85546875" style="152" customWidth="1"/>
    <col min="6941" max="6956" width="16.7109375" style="152" customWidth="1"/>
    <col min="6957" max="6957" width="13.28515625" style="152" bestFit="1" customWidth="1"/>
    <col min="6958" max="6958" width="14.7109375" style="152" customWidth="1"/>
    <col min="6959" max="7168" width="9.140625" style="152"/>
    <col min="7169" max="7169" width="61.7109375" style="152" customWidth="1"/>
    <col min="7170" max="7170" width="18.5703125" style="152" customWidth="1"/>
    <col min="7171" max="7177" width="16.85546875" style="152" customWidth="1"/>
    <col min="7178" max="7178" width="18.7109375" style="152" customWidth="1"/>
    <col min="7179" max="7196" width="16.85546875" style="152" customWidth="1"/>
    <col min="7197" max="7212" width="16.7109375" style="152" customWidth="1"/>
    <col min="7213" max="7213" width="13.28515625" style="152" bestFit="1" customWidth="1"/>
    <col min="7214" max="7214" width="14.7109375" style="152" customWidth="1"/>
    <col min="7215" max="7424" width="9.140625" style="152"/>
    <col min="7425" max="7425" width="61.7109375" style="152" customWidth="1"/>
    <col min="7426" max="7426" width="18.5703125" style="152" customWidth="1"/>
    <col min="7427" max="7433" width="16.85546875" style="152" customWidth="1"/>
    <col min="7434" max="7434" width="18.7109375" style="152" customWidth="1"/>
    <col min="7435" max="7452" width="16.85546875" style="152" customWidth="1"/>
    <col min="7453" max="7468" width="16.7109375" style="152" customWidth="1"/>
    <col min="7469" max="7469" width="13.28515625" style="152" bestFit="1" customWidth="1"/>
    <col min="7470" max="7470" width="14.7109375" style="152" customWidth="1"/>
    <col min="7471" max="7680" width="9.140625" style="152"/>
    <col min="7681" max="7681" width="61.7109375" style="152" customWidth="1"/>
    <col min="7682" max="7682" width="18.5703125" style="152" customWidth="1"/>
    <col min="7683" max="7689" width="16.85546875" style="152" customWidth="1"/>
    <col min="7690" max="7690" width="18.7109375" style="152" customWidth="1"/>
    <col min="7691" max="7708" width="16.85546875" style="152" customWidth="1"/>
    <col min="7709" max="7724" width="16.7109375" style="152" customWidth="1"/>
    <col min="7725" max="7725" width="13.28515625" style="152" bestFit="1" customWidth="1"/>
    <col min="7726" max="7726" width="14.7109375" style="152" customWidth="1"/>
    <col min="7727" max="7936" width="9.140625" style="152"/>
    <col min="7937" max="7937" width="61.7109375" style="152" customWidth="1"/>
    <col min="7938" max="7938" width="18.5703125" style="152" customWidth="1"/>
    <col min="7939" max="7945" width="16.85546875" style="152" customWidth="1"/>
    <col min="7946" max="7946" width="18.7109375" style="152" customWidth="1"/>
    <col min="7947" max="7964" width="16.85546875" style="152" customWidth="1"/>
    <col min="7965" max="7980" width="16.7109375" style="152" customWidth="1"/>
    <col min="7981" max="7981" width="13.28515625" style="152" bestFit="1" customWidth="1"/>
    <col min="7982" max="7982" width="14.7109375" style="152" customWidth="1"/>
    <col min="7983" max="8192" width="9.140625" style="152"/>
    <col min="8193" max="8193" width="61.7109375" style="152" customWidth="1"/>
    <col min="8194" max="8194" width="18.5703125" style="152" customWidth="1"/>
    <col min="8195" max="8201" width="16.85546875" style="152" customWidth="1"/>
    <col min="8202" max="8202" width="18.7109375" style="152" customWidth="1"/>
    <col min="8203" max="8220" width="16.85546875" style="152" customWidth="1"/>
    <col min="8221" max="8236" width="16.7109375" style="152" customWidth="1"/>
    <col min="8237" max="8237" width="13.28515625" style="152" bestFit="1" customWidth="1"/>
    <col min="8238" max="8238" width="14.7109375" style="152" customWidth="1"/>
    <col min="8239" max="8448" width="9.140625" style="152"/>
    <col min="8449" max="8449" width="61.7109375" style="152" customWidth="1"/>
    <col min="8450" max="8450" width="18.5703125" style="152" customWidth="1"/>
    <col min="8451" max="8457" width="16.85546875" style="152" customWidth="1"/>
    <col min="8458" max="8458" width="18.7109375" style="152" customWidth="1"/>
    <col min="8459" max="8476" width="16.85546875" style="152" customWidth="1"/>
    <col min="8477" max="8492" width="16.7109375" style="152" customWidth="1"/>
    <col min="8493" max="8493" width="13.28515625" style="152" bestFit="1" customWidth="1"/>
    <col min="8494" max="8494" width="14.7109375" style="152" customWidth="1"/>
    <col min="8495" max="8704" width="9.140625" style="152"/>
    <col min="8705" max="8705" width="61.7109375" style="152" customWidth="1"/>
    <col min="8706" max="8706" width="18.5703125" style="152" customWidth="1"/>
    <col min="8707" max="8713" width="16.85546875" style="152" customWidth="1"/>
    <col min="8714" max="8714" width="18.7109375" style="152" customWidth="1"/>
    <col min="8715" max="8732" width="16.85546875" style="152" customWidth="1"/>
    <col min="8733" max="8748" width="16.7109375" style="152" customWidth="1"/>
    <col min="8749" max="8749" width="13.28515625" style="152" bestFit="1" customWidth="1"/>
    <col min="8750" max="8750" width="14.7109375" style="152" customWidth="1"/>
    <col min="8751" max="8960" width="9.140625" style="152"/>
    <col min="8961" max="8961" width="61.7109375" style="152" customWidth="1"/>
    <col min="8962" max="8962" width="18.5703125" style="152" customWidth="1"/>
    <col min="8963" max="8969" width="16.85546875" style="152" customWidth="1"/>
    <col min="8970" max="8970" width="18.7109375" style="152" customWidth="1"/>
    <col min="8971" max="8988" width="16.85546875" style="152" customWidth="1"/>
    <col min="8989" max="9004" width="16.7109375" style="152" customWidth="1"/>
    <col min="9005" max="9005" width="13.28515625" style="152" bestFit="1" customWidth="1"/>
    <col min="9006" max="9006" width="14.7109375" style="152" customWidth="1"/>
    <col min="9007" max="9216" width="9.140625" style="152"/>
    <col min="9217" max="9217" width="61.7109375" style="152" customWidth="1"/>
    <col min="9218" max="9218" width="18.5703125" style="152" customWidth="1"/>
    <col min="9219" max="9225" width="16.85546875" style="152" customWidth="1"/>
    <col min="9226" max="9226" width="18.7109375" style="152" customWidth="1"/>
    <col min="9227" max="9244" width="16.85546875" style="152" customWidth="1"/>
    <col min="9245" max="9260" width="16.7109375" style="152" customWidth="1"/>
    <col min="9261" max="9261" width="13.28515625" style="152" bestFit="1" customWidth="1"/>
    <col min="9262" max="9262" width="14.7109375" style="152" customWidth="1"/>
    <col min="9263" max="9472" width="9.140625" style="152"/>
    <col min="9473" max="9473" width="61.7109375" style="152" customWidth="1"/>
    <col min="9474" max="9474" width="18.5703125" style="152" customWidth="1"/>
    <col min="9475" max="9481" width="16.85546875" style="152" customWidth="1"/>
    <col min="9482" max="9482" width="18.7109375" style="152" customWidth="1"/>
    <col min="9483" max="9500" width="16.85546875" style="152" customWidth="1"/>
    <col min="9501" max="9516" width="16.7109375" style="152" customWidth="1"/>
    <col min="9517" max="9517" width="13.28515625" style="152" bestFit="1" customWidth="1"/>
    <col min="9518" max="9518" width="14.7109375" style="152" customWidth="1"/>
    <col min="9519" max="9728" width="9.140625" style="152"/>
    <col min="9729" max="9729" width="61.7109375" style="152" customWidth="1"/>
    <col min="9730" max="9730" width="18.5703125" style="152" customWidth="1"/>
    <col min="9731" max="9737" width="16.85546875" style="152" customWidth="1"/>
    <col min="9738" max="9738" width="18.7109375" style="152" customWidth="1"/>
    <col min="9739" max="9756" width="16.85546875" style="152" customWidth="1"/>
    <col min="9757" max="9772" width="16.7109375" style="152" customWidth="1"/>
    <col min="9773" max="9773" width="13.28515625" style="152" bestFit="1" customWidth="1"/>
    <col min="9774" max="9774" width="14.7109375" style="152" customWidth="1"/>
    <col min="9775" max="9984" width="9.140625" style="152"/>
    <col min="9985" max="9985" width="61.7109375" style="152" customWidth="1"/>
    <col min="9986" max="9986" width="18.5703125" style="152" customWidth="1"/>
    <col min="9987" max="9993" width="16.85546875" style="152" customWidth="1"/>
    <col min="9994" max="9994" width="18.7109375" style="152" customWidth="1"/>
    <col min="9995" max="10012" width="16.85546875" style="152" customWidth="1"/>
    <col min="10013" max="10028" width="16.7109375" style="152" customWidth="1"/>
    <col min="10029" max="10029" width="13.28515625" style="152" bestFit="1" customWidth="1"/>
    <col min="10030" max="10030" width="14.7109375" style="152" customWidth="1"/>
    <col min="10031" max="10240" width="9.140625" style="152"/>
    <col min="10241" max="10241" width="61.7109375" style="152" customWidth="1"/>
    <col min="10242" max="10242" width="18.5703125" style="152" customWidth="1"/>
    <col min="10243" max="10249" width="16.85546875" style="152" customWidth="1"/>
    <col min="10250" max="10250" width="18.7109375" style="152" customWidth="1"/>
    <col min="10251" max="10268" width="16.85546875" style="152" customWidth="1"/>
    <col min="10269" max="10284" width="16.7109375" style="152" customWidth="1"/>
    <col min="10285" max="10285" width="13.28515625" style="152" bestFit="1" customWidth="1"/>
    <col min="10286" max="10286" width="14.7109375" style="152" customWidth="1"/>
    <col min="10287" max="10496" width="9.140625" style="152"/>
    <col min="10497" max="10497" width="61.7109375" style="152" customWidth="1"/>
    <col min="10498" max="10498" width="18.5703125" style="152" customWidth="1"/>
    <col min="10499" max="10505" width="16.85546875" style="152" customWidth="1"/>
    <col min="10506" max="10506" width="18.7109375" style="152" customWidth="1"/>
    <col min="10507" max="10524" width="16.85546875" style="152" customWidth="1"/>
    <col min="10525" max="10540" width="16.7109375" style="152" customWidth="1"/>
    <col min="10541" max="10541" width="13.28515625" style="152" bestFit="1" customWidth="1"/>
    <col min="10542" max="10542" width="14.7109375" style="152" customWidth="1"/>
    <col min="10543" max="10752" width="9.140625" style="152"/>
    <col min="10753" max="10753" width="61.7109375" style="152" customWidth="1"/>
    <col min="10754" max="10754" width="18.5703125" style="152" customWidth="1"/>
    <col min="10755" max="10761" width="16.85546875" style="152" customWidth="1"/>
    <col min="10762" max="10762" width="18.7109375" style="152" customWidth="1"/>
    <col min="10763" max="10780" width="16.85546875" style="152" customWidth="1"/>
    <col min="10781" max="10796" width="16.7109375" style="152" customWidth="1"/>
    <col min="10797" max="10797" width="13.28515625" style="152" bestFit="1" customWidth="1"/>
    <col min="10798" max="10798" width="14.7109375" style="152" customWidth="1"/>
    <col min="10799" max="11008" width="9.140625" style="152"/>
    <col min="11009" max="11009" width="61.7109375" style="152" customWidth="1"/>
    <col min="11010" max="11010" width="18.5703125" style="152" customWidth="1"/>
    <col min="11011" max="11017" width="16.85546875" style="152" customWidth="1"/>
    <col min="11018" max="11018" width="18.7109375" style="152" customWidth="1"/>
    <col min="11019" max="11036" width="16.85546875" style="152" customWidth="1"/>
    <col min="11037" max="11052" width="16.7109375" style="152" customWidth="1"/>
    <col min="11053" max="11053" width="13.28515625" style="152" bestFit="1" customWidth="1"/>
    <col min="11054" max="11054" width="14.7109375" style="152" customWidth="1"/>
    <col min="11055" max="11264" width="9.140625" style="152"/>
    <col min="11265" max="11265" width="61.7109375" style="152" customWidth="1"/>
    <col min="11266" max="11266" width="18.5703125" style="152" customWidth="1"/>
    <col min="11267" max="11273" width="16.85546875" style="152" customWidth="1"/>
    <col min="11274" max="11274" width="18.7109375" style="152" customWidth="1"/>
    <col min="11275" max="11292" width="16.85546875" style="152" customWidth="1"/>
    <col min="11293" max="11308" width="16.7109375" style="152" customWidth="1"/>
    <col min="11309" max="11309" width="13.28515625" style="152" bestFit="1" customWidth="1"/>
    <col min="11310" max="11310" width="14.7109375" style="152" customWidth="1"/>
    <col min="11311" max="11520" width="9.140625" style="152"/>
    <col min="11521" max="11521" width="61.7109375" style="152" customWidth="1"/>
    <col min="11522" max="11522" width="18.5703125" style="152" customWidth="1"/>
    <col min="11523" max="11529" width="16.85546875" style="152" customWidth="1"/>
    <col min="11530" max="11530" width="18.7109375" style="152" customWidth="1"/>
    <col min="11531" max="11548" width="16.85546875" style="152" customWidth="1"/>
    <col min="11549" max="11564" width="16.7109375" style="152" customWidth="1"/>
    <col min="11565" max="11565" width="13.28515625" style="152" bestFit="1" customWidth="1"/>
    <col min="11566" max="11566" width="14.7109375" style="152" customWidth="1"/>
    <col min="11567" max="11776" width="9.140625" style="152"/>
    <col min="11777" max="11777" width="61.7109375" style="152" customWidth="1"/>
    <col min="11778" max="11778" width="18.5703125" style="152" customWidth="1"/>
    <col min="11779" max="11785" width="16.85546875" style="152" customWidth="1"/>
    <col min="11786" max="11786" width="18.7109375" style="152" customWidth="1"/>
    <col min="11787" max="11804" width="16.85546875" style="152" customWidth="1"/>
    <col min="11805" max="11820" width="16.7109375" style="152" customWidth="1"/>
    <col min="11821" max="11821" width="13.28515625" style="152" bestFit="1" customWidth="1"/>
    <col min="11822" max="11822" width="14.7109375" style="152" customWidth="1"/>
    <col min="11823" max="12032" width="9.140625" style="152"/>
    <col min="12033" max="12033" width="61.7109375" style="152" customWidth="1"/>
    <col min="12034" max="12034" width="18.5703125" style="152" customWidth="1"/>
    <col min="12035" max="12041" width="16.85546875" style="152" customWidth="1"/>
    <col min="12042" max="12042" width="18.7109375" style="152" customWidth="1"/>
    <col min="12043" max="12060" width="16.85546875" style="152" customWidth="1"/>
    <col min="12061" max="12076" width="16.7109375" style="152" customWidth="1"/>
    <col min="12077" max="12077" width="13.28515625" style="152" bestFit="1" customWidth="1"/>
    <col min="12078" max="12078" width="14.7109375" style="152" customWidth="1"/>
    <col min="12079" max="12288" width="9.140625" style="152"/>
    <col min="12289" max="12289" width="61.7109375" style="152" customWidth="1"/>
    <col min="12290" max="12290" width="18.5703125" style="152" customWidth="1"/>
    <col min="12291" max="12297" width="16.85546875" style="152" customWidth="1"/>
    <col min="12298" max="12298" width="18.7109375" style="152" customWidth="1"/>
    <col min="12299" max="12316" width="16.85546875" style="152" customWidth="1"/>
    <col min="12317" max="12332" width="16.7109375" style="152" customWidth="1"/>
    <col min="12333" max="12333" width="13.28515625" style="152" bestFit="1" customWidth="1"/>
    <col min="12334" max="12334" width="14.7109375" style="152" customWidth="1"/>
    <col min="12335" max="12544" width="9.140625" style="152"/>
    <col min="12545" max="12545" width="61.7109375" style="152" customWidth="1"/>
    <col min="12546" max="12546" width="18.5703125" style="152" customWidth="1"/>
    <col min="12547" max="12553" width="16.85546875" style="152" customWidth="1"/>
    <col min="12554" max="12554" width="18.7109375" style="152" customWidth="1"/>
    <col min="12555" max="12572" width="16.85546875" style="152" customWidth="1"/>
    <col min="12573" max="12588" width="16.7109375" style="152" customWidth="1"/>
    <col min="12589" max="12589" width="13.28515625" style="152" bestFit="1" customWidth="1"/>
    <col min="12590" max="12590" width="14.7109375" style="152" customWidth="1"/>
    <col min="12591" max="12800" width="9.140625" style="152"/>
    <col min="12801" max="12801" width="61.7109375" style="152" customWidth="1"/>
    <col min="12802" max="12802" width="18.5703125" style="152" customWidth="1"/>
    <col min="12803" max="12809" width="16.85546875" style="152" customWidth="1"/>
    <col min="12810" max="12810" width="18.7109375" style="152" customWidth="1"/>
    <col min="12811" max="12828" width="16.85546875" style="152" customWidth="1"/>
    <col min="12829" max="12844" width="16.7109375" style="152" customWidth="1"/>
    <col min="12845" max="12845" width="13.28515625" style="152" bestFit="1" customWidth="1"/>
    <col min="12846" max="12846" width="14.7109375" style="152" customWidth="1"/>
    <col min="12847" max="13056" width="9.140625" style="152"/>
    <col min="13057" max="13057" width="61.7109375" style="152" customWidth="1"/>
    <col min="13058" max="13058" width="18.5703125" style="152" customWidth="1"/>
    <col min="13059" max="13065" width="16.85546875" style="152" customWidth="1"/>
    <col min="13066" max="13066" width="18.7109375" style="152" customWidth="1"/>
    <col min="13067" max="13084" width="16.85546875" style="152" customWidth="1"/>
    <col min="13085" max="13100" width="16.7109375" style="152" customWidth="1"/>
    <col min="13101" max="13101" width="13.28515625" style="152" bestFit="1" customWidth="1"/>
    <col min="13102" max="13102" width="14.7109375" style="152" customWidth="1"/>
    <col min="13103" max="13312" width="9.140625" style="152"/>
    <col min="13313" max="13313" width="61.7109375" style="152" customWidth="1"/>
    <col min="13314" max="13314" width="18.5703125" style="152" customWidth="1"/>
    <col min="13315" max="13321" width="16.85546875" style="152" customWidth="1"/>
    <col min="13322" max="13322" width="18.7109375" style="152" customWidth="1"/>
    <col min="13323" max="13340" width="16.85546875" style="152" customWidth="1"/>
    <col min="13341" max="13356" width="16.7109375" style="152" customWidth="1"/>
    <col min="13357" max="13357" width="13.28515625" style="152" bestFit="1" customWidth="1"/>
    <col min="13358" max="13358" width="14.7109375" style="152" customWidth="1"/>
    <col min="13359" max="13568" width="9.140625" style="152"/>
    <col min="13569" max="13569" width="61.7109375" style="152" customWidth="1"/>
    <col min="13570" max="13570" width="18.5703125" style="152" customWidth="1"/>
    <col min="13571" max="13577" width="16.85546875" style="152" customWidth="1"/>
    <col min="13578" max="13578" width="18.7109375" style="152" customWidth="1"/>
    <col min="13579" max="13596" width="16.85546875" style="152" customWidth="1"/>
    <col min="13597" max="13612" width="16.7109375" style="152" customWidth="1"/>
    <col min="13613" max="13613" width="13.28515625" style="152" bestFit="1" customWidth="1"/>
    <col min="13614" max="13614" width="14.7109375" style="152" customWidth="1"/>
    <col min="13615" max="13824" width="9.140625" style="152"/>
    <col min="13825" max="13825" width="61.7109375" style="152" customWidth="1"/>
    <col min="13826" max="13826" width="18.5703125" style="152" customWidth="1"/>
    <col min="13827" max="13833" width="16.85546875" style="152" customWidth="1"/>
    <col min="13834" max="13834" width="18.7109375" style="152" customWidth="1"/>
    <col min="13835" max="13852" width="16.85546875" style="152" customWidth="1"/>
    <col min="13853" max="13868" width="16.7109375" style="152" customWidth="1"/>
    <col min="13869" max="13869" width="13.28515625" style="152" bestFit="1" customWidth="1"/>
    <col min="13870" max="13870" width="14.7109375" style="152" customWidth="1"/>
    <col min="13871" max="14080" width="9.140625" style="152"/>
    <col min="14081" max="14081" width="61.7109375" style="152" customWidth="1"/>
    <col min="14082" max="14082" width="18.5703125" style="152" customWidth="1"/>
    <col min="14083" max="14089" width="16.85546875" style="152" customWidth="1"/>
    <col min="14090" max="14090" width="18.7109375" style="152" customWidth="1"/>
    <col min="14091" max="14108" width="16.85546875" style="152" customWidth="1"/>
    <col min="14109" max="14124" width="16.7109375" style="152" customWidth="1"/>
    <col min="14125" max="14125" width="13.28515625" style="152" bestFit="1" customWidth="1"/>
    <col min="14126" max="14126" width="14.7109375" style="152" customWidth="1"/>
    <col min="14127" max="14336" width="9.140625" style="152"/>
    <col min="14337" max="14337" width="61.7109375" style="152" customWidth="1"/>
    <col min="14338" max="14338" width="18.5703125" style="152" customWidth="1"/>
    <col min="14339" max="14345" width="16.85546875" style="152" customWidth="1"/>
    <col min="14346" max="14346" width="18.7109375" style="152" customWidth="1"/>
    <col min="14347" max="14364" width="16.85546875" style="152" customWidth="1"/>
    <col min="14365" max="14380" width="16.7109375" style="152" customWidth="1"/>
    <col min="14381" max="14381" width="13.28515625" style="152" bestFit="1" customWidth="1"/>
    <col min="14382" max="14382" width="14.7109375" style="152" customWidth="1"/>
    <col min="14383" max="14592" width="9.140625" style="152"/>
    <col min="14593" max="14593" width="61.7109375" style="152" customWidth="1"/>
    <col min="14594" max="14594" width="18.5703125" style="152" customWidth="1"/>
    <col min="14595" max="14601" width="16.85546875" style="152" customWidth="1"/>
    <col min="14602" max="14602" width="18.7109375" style="152" customWidth="1"/>
    <col min="14603" max="14620" width="16.85546875" style="152" customWidth="1"/>
    <col min="14621" max="14636" width="16.7109375" style="152" customWidth="1"/>
    <col min="14637" max="14637" width="13.28515625" style="152" bestFit="1" customWidth="1"/>
    <col min="14638" max="14638" width="14.7109375" style="152" customWidth="1"/>
    <col min="14639" max="14848" width="9.140625" style="152"/>
    <col min="14849" max="14849" width="61.7109375" style="152" customWidth="1"/>
    <col min="14850" max="14850" width="18.5703125" style="152" customWidth="1"/>
    <col min="14851" max="14857" width="16.85546875" style="152" customWidth="1"/>
    <col min="14858" max="14858" width="18.7109375" style="152" customWidth="1"/>
    <col min="14859" max="14876" width="16.85546875" style="152" customWidth="1"/>
    <col min="14877" max="14892" width="16.7109375" style="152" customWidth="1"/>
    <col min="14893" max="14893" width="13.28515625" style="152" bestFit="1" customWidth="1"/>
    <col min="14894" max="14894" width="14.7109375" style="152" customWidth="1"/>
    <col min="14895" max="15104" width="9.140625" style="152"/>
    <col min="15105" max="15105" width="61.7109375" style="152" customWidth="1"/>
    <col min="15106" max="15106" width="18.5703125" style="152" customWidth="1"/>
    <col min="15107" max="15113" width="16.85546875" style="152" customWidth="1"/>
    <col min="15114" max="15114" width="18.7109375" style="152" customWidth="1"/>
    <col min="15115" max="15132" width="16.85546875" style="152" customWidth="1"/>
    <col min="15133" max="15148" width="16.7109375" style="152" customWidth="1"/>
    <col min="15149" max="15149" width="13.28515625" style="152" bestFit="1" customWidth="1"/>
    <col min="15150" max="15150" width="14.7109375" style="152" customWidth="1"/>
    <col min="15151" max="15360" width="9.140625" style="152"/>
    <col min="15361" max="15361" width="61.7109375" style="152" customWidth="1"/>
    <col min="15362" max="15362" width="18.5703125" style="152" customWidth="1"/>
    <col min="15363" max="15369" width="16.85546875" style="152" customWidth="1"/>
    <col min="15370" max="15370" width="18.7109375" style="152" customWidth="1"/>
    <col min="15371" max="15388" width="16.85546875" style="152" customWidth="1"/>
    <col min="15389" max="15404" width="16.7109375" style="152" customWidth="1"/>
    <col min="15405" max="15405" width="13.28515625" style="152" bestFit="1" customWidth="1"/>
    <col min="15406" max="15406" width="14.7109375" style="152" customWidth="1"/>
    <col min="15407" max="15616" width="9.140625" style="152"/>
    <col min="15617" max="15617" width="61.7109375" style="152" customWidth="1"/>
    <col min="15618" max="15618" width="18.5703125" style="152" customWidth="1"/>
    <col min="15619" max="15625" width="16.85546875" style="152" customWidth="1"/>
    <col min="15626" max="15626" width="18.7109375" style="152" customWidth="1"/>
    <col min="15627" max="15644" width="16.85546875" style="152" customWidth="1"/>
    <col min="15645" max="15660" width="16.7109375" style="152" customWidth="1"/>
    <col min="15661" max="15661" width="13.28515625" style="152" bestFit="1" customWidth="1"/>
    <col min="15662" max="15662" width="14.7109375" style="152" customWidth="1"/>
    <col min="15663" max="15872" width="9.140625" style="152"/>
    <col min="15873" max="15873" width="61.7109375" style="152" customWidth="1"/>
    <col min="15874" max="15874" width="18.5703125" style="152" customWidth="1"/>
    <col min="15875" max="15881" width="16.85546875" style="152" customWidth="1"/>
    <col min="15882" max="15882" width="18.7109375" style="152" customWidth="1"/>
    <col min="15883" max="15900" width="16.85546875" style="152" customWidth="1"/>
    <col min="15901" max="15916" width="16.7109375" style="152" customWidth="1"/>
    <col min="15917" max="15917" width="13.28515625" style="152" bestFit="1" customWidth="1"/>
    <col min="15918" max="15918" width="14.7109375" style="152" customWidth="1"/>
    <col min="15919" max="16128" width="9.140625" style="152"/>
    <col min="16129" max="16129" width="61.7109375" style="152" customWidth="1"/>
    <col min="16130" max="16130" width="18.5703125" style="152" customWidth="1"/>
    <col min="16131" max="16137" width="16.85546875" style="152" customWidth="1"/>
    <col min="16138" max="16138" width="18.7109375" style="152" customWidth="1"/>
    <col min="16139" max="16156" width="16.85546875" style="152" customWidth="1"/>
    <col min="16157" max="16172" width="16.7109375" style="152" customWidth="1"/>
    <col min="16173" max="16173" width="13.28515625" style="152" bestFit="1" customWidth="1"/>
    <col min="16174" max="16174" width="14.7109375" style="152" customWidth="1"/>
    <col min="16175" max="16384" width="9.140625" style="152"/>
  </cols>
  <sheetData>
    <row r="1" spans="1:44" x14ac:dyDescent="0.25">
      <c r="A1" s="248" t="s">
        <v>451</v>
      </c>
      <c r="B1" s="1" t="e">
        <f>'4. паспортбюджет'!B1</f>
        <v>#REF!</v>
      </c>
    </row>
    <row r="3" spans="1:44" ht="18.75" x14ac:dyDescent="0.2">
      <c r="A3" s="18"/>
      <c r="B3" s="12"/>
      <c r="C3" s="12"/>
      <c r="D3" s="12"/>
      <c r="E3" s="12"/>
      <c r="F3" s="12"/>
      <c r="G3" s="12"/>
      <c r="H3" s="12"/>
      <c r="I3" s="16"/>
      <c r="J3" s="16"/>
      <c r="K3" s="38"/>
      <c r="L3" s="12"/>
      <c r="M3" s="12"/>
      <c r="N3" s="12"/>
      <c r="O3" s="12"/>
      <c r="P3" s="38" t="s">
        <v>66</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8"/>
      <c r="B4" s="12"/>
      <c r="C4" s="12"/>
      <c r="D4" s="12"/>
      <c r="E4" s="12"/>
      <c r="F4" s="12"/>
      <c r="G4" s="12"/>
      <c r="H4" s="12"/>
      <c r="I4" s="16"/>
      <c r="J4" s="16"/>
      <c r="K4" s="15"/>
      <c r="L4" s="12"/>
      <c r="M4" s="12"/>
      <c r="N4" s="12"/>
      <c r="O4" s="12"/>
      <c r="P4" s="15" t="s">
        <v>8</v>
      </c>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row>
    <row r="5" spans="1:44" ht="18.75" x14ac:dyDescent="0.3">
      <c r="A5" s="17"/>
      <c r="B5" s="12"/>
      <c r="C5" s="12"/>
      <c r="D5" s="12"/>
      <c r="E5" s="12"/>
      <c r="F5" s="12"/>
      <c r="G5" s="12"/>
      <c r="H5" s="12"/>
      <c r="I5" s="16"/>
      <c r="J5" s="16"/>
      <c r="K5" s="15"/>
      <c r="L5" s="12"/>
      <c r="M5" s="12"/>
      <c r="N5" s="12"/>
      <c r="O5" s="12"/>
      <c r="P5" s="15" t="s">
        <v>266</v>
      </c>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x14ac:dyDescent="0.2">
      <c r="A7" s="306" t="e">
        <f>'4. паспортбюджет'!A7</f>
        <v>#REF!</v>
      </c>
      <c r="B7" s="306"/>
      <c r="C7" s="306"/>
      <c r="D7" s="306"/>
      <c r="E7" s="306"/>
      <c r="F7" s="306"/>
      <c r="G7" s="306"/>
      <c r="H7" s="306"/>
      <c r="I7" s="306"/>
      <c r="J7" s="306"/>
      <c r="K7" s="306"/>
      <c r="L7" s="306"/>
      <c r="M7" s="306"/>
      <c r="N7" s="306"/>
      <c r="O7" s="306"/>
      <c r="P7" s="306"/>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row>
    <row r="8" spans="1:44" ht="18.75" x14ac:dyDescent="0.3">
      <c r="A8" s="17"/>
      <c r="B8" s="12"/>
      <c r="C8" s="12"/>
      <c r="D8" s="12"/>
      <c r="E8" s="12"/>
      <c r="F8" s="12"/>
      <c r="G8" s="12"/>
      <c r="H8" s="12"/>
      <c r="I8" s="16"/>
      <c r="J8" s="16"/>
      <c r="K8" s="15"/>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row>
    <row r="9" spans="1:44" ht="18.75" x14ac:dyDescent="0.2">
      <c r="A9" s="299" t="s">
        <v>7</v>
      </c>
      <c r="B9" s="299"/>
      <c r="C9" s="299"/>
      <c r="D9" s="299"/>
      <c r="E9" s="299"/>
      <c r="F9" s="299"/>
      <c r="G9" s="299"/>
      <c r="H9" s="299"/>
      <c r="I9" s="299"/>
      <c r="J9" s="299"/>
      <c r="K9" s="299"/>
      <c r="L9" s="299"/>
      <c r="M9" s="299"/>
      <c r="N9" s="299"/>
      <c r="O9" s="299"/>
      <c r="P9" s="299"/>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row>
    <row r="10" spans="1:44" ht="18.75" x14ac:dyDescent="0.2">
      <c r="A10" s="147"/>
      <c r="B10" s="147"/>
      <c r="C10" s="147"/>
      <c r="D10" s="147"/>
      <c r="E10" s="147"/>
      <c r="F10" s="147"/>
      <c r="G10" s="147"/>
      <c r="H10" s="147"/>
      <c r="I10" s="147"/>
      <c r="J10" s="147"/>
      <c r="K10" s="147"/>
      <c r="L10" s="133"/>
      <c r="M10" s="133"/>
      <c r="N10" s="133"/>
      <c r="O10" s="133"/>
      <c r="P10" s="133"/>
      <c r="Q10" s="133"/>
      <c r="R10" s="133"/>
      <c r="S10" s="133"/>
      <c r="T10" s="133"/>
      <c r="U10" s="133"/>
      <c r="V10" s="133"/>
      <c r="W10" s="133"/>
      <c r="X10" s="133"/>
      <c r="Y10" s="133"/>
      <c r="Z10" s="12"/>
      <c r="AA10" s="12"/>
      <c r="AB10" s="12"/>
      <c r="AC10" s="12"/>
      <c r="AD10" s="12"/>
      <c r="AE10" s="12"/>
      <c r="AF10" s="12"/>
      <c r="AG10" s="12"/>
      <c r="AH10" s="12"/>
      <c r="AI10" s="12"/>
      <c r="AJ10" s="12"/>
      <c r="AK10" s="12"/>
      <c r="AL10" s="12"/>
      <c r="AM10" s="12"/>
      <c r="AN10" s="12"/>
      <c r="AO10" s="12"/>
      <c r="AP10" s="12"/>
      <c r="AQ10" s="12"/>
      <c r="AR10" s="12"/>
    </row>
    <row r="11" spans="1:44" x14ac:dyDescent="0.2">
      <c r="A11" s="304" t="str">
        <f>'4. паспортбюджет'!A11</f>
        <v>АО "Янтарьэнерго"</v>
      </c>
      <c r="B11" s="304"/>
      <c r="C11" s="304"/>
      <c r="D11" s="304"/>
      <c r="E11" s="304"/>
      <c r="F11" s="304"/>
      <c r="G11" s="304"/>
      <c r="H11" s="304"/>
      <c r="I11" s="304"/>
      <c r="J11" s="304"/>
      <c r="K11" s="304"/>
      <c r="L11" s="304"/>
      <c r="M11" s="304"/>
      <c r="N11" s="304"/>
      <c r="O11" s="304"/>
      <c r="P11" s="304"/>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row>
    <row r="12" spans="1:44" x14ac:dyDescent="0.2">
      <c r="A12" s="294" t="s">
        <v>6</v>
      </c>
      <c r="B12" s="294"/>
      <c r="C12" s="294"/>
      <c r="D12" s="294"/>
      <c r="E12" s="294"/>
      <c r="F12" s="294"/>
      <c r="G12" s="294"/>
      <c r="H12" s="294"/>
      <c r="I12" s="294"/>
      <c r="J12" s="294"/>
      <c r="K12" s="294"/>
      <c r="L12" s="294"/>
      <c r="M12" s="294"/>
      <c r="N12" s="294"/>
      <c r="O12" s="294"/>
      <c r="P12" s="294"/>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row>
    <row r="13" spans="1:44" ht="18.75" x14ac:dyDescent="0.2">
      <c r="A13" s="147"/>
      <c r="B13" s="147"/>
      <c r="C13" s="147"/>
      <c r="D13" s="147"/>
      <c r="E13" s="147"/>
      <c r="F13" s="147"/>
      <c r="G13" s="147"/>
      <c r="H13" s="147"/>
      <c r="I13" s="147"/>
      <c r="J13" s="147"/>
      <c r="K13" s="147"/>
      <c r="L13" s="133"/>
      <c r="M13" s="133"/>
      <c r="N13" s="133"/>
      <c r="O13" s="133"/>
      <c r="P13" s="133"/>
      <c r="Q13" s="133"/>
      <c r="R13" s="133"/>
      <c r="S13" s="133"/>
      <c r="T13" s="133"/>
      <c r="U13" s="133"/>
      <c r="V13" s="133"/>
      <c r="W13" s="133"/>
      <c r="X13" s="133"/>
      <c r="Y13" s="133"/>
      <c r="Z13" s="12"/>
      <c r="AA13" s="12"/>
      <c r="AB13" s="12"/>
      <c r="AC13" s="12"/>
      <c r="AD13" s="12"/>
      <c r="AE13" s="12"/>
      <c r="AF13" s="12"/>
      <c r="AG13" s="12"/>
      <c r="AH13" s="12"/>
      <c r="AI13" s="12"/>
      <c r="AJ13" s="12"/>
      <c r="AK13" s="12"/>
      <c r="AL13" s="12"/>
      <c r="AM13" s="12"/>
      <c r="AN13" s="12"/>
      <c r="AO13" s="12"/>
      <c r="AP13" s="12"/>
      <c r="AQ13" s="12"/>
      <c r="AR13" s="12"/>
    </row>
    <row r="14" spans="1:44" x14ac:dyDescent="0.2">
      <c r="A14" s="304" t="str">
        <f>'4. паспортбюджет'!A14</f>
        <v>G_16-0188</v>
      </c>
      <c r="B14" s="304"/>
      <c r="C14" s="304"/>
      <c r="D14" s="304"/>
      <c r="E14" s="304"/>
      <c r="F14" s="304"/>
      <c r="G14" s="304"/>
      <c r="H14" s="304"/>
      <c r="I14" s="304"/>
      <c r="J14" s="304"/>
      <c r="K14" s="304"/>
      <c r="L14" s="304"/>
      <c r="M14" s="304"/>
      <c r="N14" s="304"/>
      <c r="O14" s="304"/>
      <c r="P14" s="304"/>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row>
    <row r="15" spans="1:44" x14ac:dyDescent="0.2">
      <c r="A15" s="294" t="s">
        <v>5</v>
      </c>
      <c r="B15" s="294"/>
      <c r="C15" s="294"/>
      <c r="D15" s="294"/>
      <c r="E15" s="294"/>
      <c r="F15" s="294"/>
      <c r="G15" s="294"/>
      <c r="H15" s="294"/>
      <c r="I15" s="294"/>
      <c r="J15" s="294"/>
      <c r="K15" s="294"/>
      <c r="L15" s="294"/>
      <c r="M15" s="294"/>
      <c r="N15" s="294"/>
      <c r="O15" s="294"/>
      <c r="P15" s="294"/>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c r="AR15" s="135"/>
    </row>
    <row r="16" spans="1:44" ht="18.75" x14ac:dyDescent="0.2">
      <c r="A16" s="149"/>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9"/>
      <c r="AA16" s="9"/>
      <c r="AB16" s="9"/>
      <c r="AC16" s="9"/>
      <c r="AD16" s="9"/>
      <c r="AE16" s="9"/>
      <c r="AF16" s="9"/>
      <c r="AG16" s="9"/>
      <c r="AH16" s="9"/>
      <c r="AI16" s="9"/>
      <c r="AJ16" s="9"/>
      <c r="AK16" s="9"/>
      <c r="AL16" s="9"/>
      <c r="AM16" s="9"/>
      <c r="AN16" s="9"/>
      <c r="AO16" s="9"/>
      <c r="AP16" s="9"/>
      <c r="AQ16" s="9"/>
      <c r="AR16" s="9"/>
    </row>
    <row r="17" spans="1:48" ht="33.75" customHeight="1" x14ac:dyDescent="0.2">
      <c r="A17" s="301" t="str">
        <f>'4. паспортбюджет'!A17</f>
        <v>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v>
      </c>
      <c r="B17" s="301"/>
      <c r="C17" s="301"/>
      <c r="D17" s="301"/>
      <c r="E17" s="301"/>
      <c r="F17" s="301"/>
      <c r="G17" s="301"/>
      <c r="H17" s="301"/>
      <c r="I17" s="301"/>
      <c r="J17" s="301"/>
      <c r="K17" s="301"/>
      <c r="L17" s="301"/>
      <c r="M17" s="301"/>
      <c r="N17" s="301"/>
      <c r="O17" s="301"/>
      <c r="P17" s="301"/>
      <c r="Q17" s="210"/>
      <c r="R17" s="210"/>
      <c r="S17" s="210"/>
      <c r="T17" s="210"/>
      <c r="U17" s="210"/>
      <c r="V17" s="210"/>
      <c r="W17" s="210"/>
      <c r="X17" s="210"/>
      <c r="Y17" s="210"/>
      <c r="Z17" s="210"/>
      <c r="AA17" s="210"/>
      <c r="AB17" s="210"/>
      <c r="AC17" s="210"/>
      <c r="AD17" s="210"/>
      <c r="AE17" s="210"/>
      <c r="AF17" s="210"/>
      <c r="AG17" s="210"/>
      <c r="AH17" s="210"/>
      <c r="AI17" s="210"/>
      <c r="AJ17" s="210"/>
      <c r="AK17" s="210"/>
      <c r="AL17" s="210"/>
      <c r="AM17" s="210"/>
      <c r="AN17" s="210"/>
      <c r="AO17" s="210"/>
      <c r="AP17" s="210"/>
      <c r="AQ17" s="210"/>
      <c r="AR17" s="210"/>
    </row>
    <row r="18" spans="1:48" x14ac:dyDescent="0.2">
      <c r="A18" s="294" t="s">
        <v>4</v>
      </c>
      <c r="B18" s="294"/>
      <c r="C18" s="294"/>
      <c r="D18" s="294"/>
      <c r="E18" s="294"/>
      <c r="F18" s="294"/>
      <c r="G18" s="294"/>
      <c r="H18" s="294"/>
      <c r="I18" s="294"/>
      <c r="J18" s="294"/>
      <c r="K18" s="294"/>
      <c r="L18" s="294"/>
      <c r="M18" s="294"/>
      <c r="N18" s="294"/>
      <c r="O18" s="294"/>
      <c r="P18" s="294"/>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row>
    <row r="19" spans="1:48" ht="18.75" x14ac:dyDescent="0.2">
      <c r="A19" s="148"/>
      <c r="B19" s="148"/>
      <c r="C19" s="148"/>
      <c r="D19" s="148"/>
      <c r="E19" s="148"/>
      <c r="F19" s="148"/>
      <c r="G19" s="148"/>
      <c r="H19" s="148"/>
      <c r="I19" s="148"/>
      <c r="J19" s="148"/>
      <c r="K19" s="148"/>
      <c r="L19" s="148"/>
      <c r="M19" s="148"/>
      <c r="N19" s="148"/>
      <c r="O19" s="148"/>
      <c r="P19" s="148"/>
      <c r="Q19" s="148"/>
      <c r="R19" s="148"/>
      <c r="S19" s="148"/>
      <c r="T19" s="148"/>
      <c r="U19" s="148"/>
      <c r="V19" s="148"/>
      <c r="W19" s="3"/>
      <c r="X19" s="3"/>
      <c r="Y19" s="3"/>
      <c r="Z19" s="3"/>
      <c r="AA19" s="3"/>
      <c r="AB19" s="3"/>
      <c r="AC19" s="3"/>
      <c r="AD19" s="3"/>
      <c r="AE19" s="3"/>
      <c r="AF19" s="3"/>
      <c r="AG19" s="3"/>
      <c r="AH19" s="3"/>
      <c r="AI19" s="3"/>
      <c r="AJ19" s="3"/>
      <c r="AK19" s="3"/>
      <c r="AL19" s="3"/>
      <c r="AM19" s="3"/>
      <c r="AN19" s="3"/>
      <c r="AO19" s="3"/>
      <c r="AP19" s="3"/>
      <c r="AQ19" s="3"/>
      <c r="AR19" s="3"/>
    </row>
    <row r="20" spans="1:48" ht="18.75" x14ac:dyDescent="0.2">
      <c r="A20" s="296" t="s">
        <v>369</v>
      </c>
      <c r="B20" s="296"/>
      <c r="C20" s="296"/>
      <c r="D20" s="296"/>
      <c r="E20" s="296"/>
      <c r="F20" s="296"/>
      <c r="G20" s="296"/>
      <c r="H20" s="296"/>
      <c r="I20" s="296"/>
      <c r="J20" s="296"/>
      <c r="K20" s="296"/>
      <c r="L20" s="296"/>
      <c r="M20" s="296"/>
      <c r="N20" s="296"/>
      <c r="O20" s="296"/>
      <c r="P20" s="296"/>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row>
    <row r="21" spans="1:48" x14ac:dyDescent="0.2">
      <c r="A21" s="153"/>
    </row>
    <row r="22" spans="1:48" x14ac:dyDescent="0.2">
      <c r="A22" s="154"/>
    </row>
    <row r="23" spans="1:48" s="241" customFormat="1" ht="16.5" thickBot="1" x14ac:dyDescent="0.25">
      <c r="A23" s="155" t="s">
        <v>265</v>
      </c>
      <c r="B23" s="155" t="s">
        <v>1</v>
      </c>
      <c r="C23" s="151"/>
      <c r="D23" s="156"/>
      <c r="E23" s="157"/>
      <c r="F23" s="157"/>
      <c r="G23" s="157"/>
      <c r="H23" s="157"/>
      <c r="I23" s="151"/>
      <c r="J23" s="151"/>
      <c r="K23" s="151"/>
      <c r="L23" s="151"/>
      <c r="M23" s="151"/>
      <c r="N23" s="151"/>
      <c r="O23" s="151"/>
      <c r="P23" s="151"/>
      <c r="Q23" s="151"/>
      <c r="R23" s="151"/>
      <c r="S23" s="151"/>
      <c r="T23" s="151"/>
      <c r="U23" s="151"/>
      <c r="V23" s="151"/>
      <c r="W23" s="151"/>
      <c r="X23" s="151"/>
      <c r="Y23" s="151"/>
      <c r="Z23" s="151"/>
      <c r="AA23" s="151"/>
      <c r="AB23" s="151"/>
      <c r="AC23" s="151"/>
      <c r="AS23" s="242"/>
      <c r="AT23" s="242"/>
      <c r="AU23" s="243"/>
      <c r="AV23" s="243"/>
    </row>
    <row r="24" spans="1:48" s="241" customFormat="1" x14ac:dyDescent="0.2">
      <c r="A24" s="158" t="s">
        <v>407</v>
      </c>
      <c r="B24" s="245">
        <f>'6.2. Паспорт фин осв ввод'!D32*1000000</f>
        <v>0</v>
      </c>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c r="AC24" s="151"/>
      <c r="AS24" s="242"/>
      <c r="AT24" s="242"/>
      <c r="AU24" s="243"/>
      <c r="AV24" s="243"/>
    </row>
    <row r="25" spans="1:48" s="241" customFormat="1" x14ac:dyDescent="0.2">
      <c r="A25" s="160" t="s">
        <v>263</v>
      </c>
      <c r="B25" s="161">
        <v>0</v>
      </c>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S25" s="242"/>
      <c r="AT25" s="242"/>
      <c r="AU25" s="243"/>
      <c r="AV25" s="243"/>
    </row>
    <row r="26" spans="1:48" s="241" customFormat="1" x14ac:dyDescent="0.2">
      <c r="A26" s="160" t="s">
        <v>261</v>
      </c>
      <c r="B26" s="161">
        <v>25</v>
      </c>
      <c r="C26" s="151"/>
      <c r="D26" s="154" t="s">
        <v>264</v>
      </c>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c r="AC26" s="151"/>
      <c r="AS26" s="242"/>
      <c r="AT26" s="242"/>
      <c r="AU26" s="243"/>
      <c r="AV26" s="243"/>
    </row>
    <row r="27" spans="1:48" s="241" customFormat="1" ht="16.5" thickBot="1" x14ac:dyDescent="0.25">
      <c r="A27" s="162" t="s">
        <v>259</v>
      </c>
      <c r="B27" s="163">
        <v>1</v>
      </c>
      <c r="C27" s="151"/>
      <c r="D27" s="349" t="s">
        <v>262</v>
      </c>
      <c r="E27" s="349"/>
      <c r="F27" s="164"/>
      <c r="G27" s="165">
        <f ca="1">SUM(B89:AR89)</f>
        <v>0</v>
      </c>
      <c r="H27" s="151"/>
      <c r="I27" s="151"/>
      <c r="J27" s="151"/>
      <c r="K27" s="151"/>
      <c r="L27" s="151"/>
      <c r="M27" s="151"/>
      <c r="N27" s="151"/>
      <c r="O27" s="151"/>
      <c r="P27" s="151"/>
      <c r="Q27" s="151"/>
      <c r="R27" s="151"/>
      <c r="S27" s="151"/>
      <c r="T27" s="151"/>
      <c r="U27" s="151"/>
      <c r="V27" s="151"/>
      <c r="W27" s="151"/>
      <c r="X27" s="151"/>
      <c r="Y27" s="151"/>
      <c r="Z27" s="151"/>
      <c r="AA27" s="151"/>
      <c r="AB27" s="151"/>
      <c r="AC27" s="151"/>
      <c r="AS27" s="242"/>
      <c r="AT27" s="242"/>
      <c r="AU27" s="243"/>
      <c r="AV27" s="243"/>
    </row>
    <row r="28" spans="1:48" s="241" customFormat="1" x14ac:dyDescent="0.2">
      <c r="A28" s="158" t="s">
        <v>258</v>
      </c>
      <c r="B28" s="159">
        <v>20000</v>
      </c>
      <c r="C28" s="151"/>
      <c r="D28" s="349" t="s">
        <v>260</v>
      </c>
      <c r="E28" s="349"/>
      <c r="F28" s="164"/>
      <c r="G28" s="165" t="str">
        <f ca="1">IF(SUM(B90:AR90)=0,"не окупается",SUM(B90:AR90))</f>
        <v>не окупается</v>
      </c>
      <c r="H28" s="151"/>
      <c r="I28" s="151"/>
      <c r="J28" s="151"/>
      <c r="K28" s="151"/>
      <c r="L28" s="151"/>
      <c r="M28" s="151"/>
      <c r="N28" s="151"/>
      <c r="O28" s="151"/>
      <c r="P28" s="151"/>
      <c r="Q28" s="151"/>
      <c r="R28" s="151"/>
      <c r="S28" s="151"/>
      <c r="T28" s="151"/>
      <c r="U28" s="151"/>
      <c r="V28" s="151"/>
      <c r="W28" s="151"/>
      <c r="X28" s="151"/>
      <c r="Y28" s="151"/>
      <c r="Z28" s="151"/>
      <c r="AA28" s="151"/>
      <c r="AB28" s="151"/>
      <c r="AC28" s="151"/>
      <c r="AS28" s="242"/>
      <c r="AT28" s="242"/>
      <c r="AU28" s="243"/>
      <c r="AV28" s="243"/>
    </row>
    <row r="29" spans="1:48" s="241" customFormat="1" x14ac:dyDescent="0.2">
      <c r="A29" s="160" t="s">
        <v>408</v>
      </c>
      <c r="B29" s="161">
        <v>10</v>
      </c>
      <c r="C29" s="151"/>
      <c r="D29" s="349" t="s">
        <v>409</v>
      </c>
      <c r="E29" s="349"/>
      <c r="F29" s="164"/>
      <c r="G29" s="166">
        <f ca="1">AR87</f>
        <v>-926184930.38380456</v>
      </c>
      <c r="H29" s="151"/>
      <c r="I29" s="151"/>
      <c r="J29" s="151"/>
      <c r="K29" s="151"/>
      <c r="L29" s="151"/>
      <c r="M29" s="151"/>
      <c r="N29" s="151"/>
      <c r="O29" s="151"/>
      <c r="P29" s="151"/>
      <c r="Q29" s="151"/>
      <c r="R29" s="151"/>
      <c r="S29" s="151"/>
      <c r="T29" s="151"/>
      <c r="U29" s="151"/>
      <c r="V29" s="151"/>
      <c r="W29" s="151"/>
      <c r="X29" s="151"/>
      <c r="Y29" s="151"/>
      <c r="Z29" s="151"/>
      <c r="AA29" s="151"/>
      <c r="AB29" s="151"/>
      <c r="AC29" s="151"/>
      <c r="AS29" s="242"/>
      <c r="AT29" s="242"/>
      <c r="AU29" s="243"/>
      <c r="AV29" s="243"/>
    </row>
    <row r="30" spans="1:48" s="241" customFormat="1" x14ac:dyDescent="0.2">
      <c r="A30" s="160" t="s">
        <v>257</v>
      </c>
      <c r="B30" s="161">
        <v>5</v>
      </c>
      <c r="C30" s="151"/>
      <c r="D30" s="349" t="s">
        <v>410</v>
      </c>
      <c r="E30" s="349"/>
      <c r="F30" s="164"/>
      <c r="G30" s="167" t="str">
        <f ca="1">IF(G29&gt;0,"да","нет")</f>
        <v>нет</v>
      </c>
      <c r="H30" s="151"/>
      <c r="I30" s="151"/>
      <c r="J30" s="151"/>
      <c r="K30" s="151"/>
      <c r="L30" s="151"/>
      <c r="M30" s="151"/>
      <c r="N30" s="151"/>
      <c r="O30" s="151"/>
      <c r="P30" s="151"/>
      <c r="Q30" s="151"/>
      <c r="R30" s="151"/>
      <c r="S30" s="151"/>
      <c r="T30" s="151"/>
      <c r="U30" s="151"/>
      <c r="V30" s="151"/>
      <c r="W30" s="151"/>
      <c r="X30" s="151"/>
      <c r="Y30" s="151"/>
      <c r="Z30" s="151"/>
      <c r="AA30" s="151"/>
      <c r="AB30" s="151"/>
      <c r="AC30" s="151"/>
      <c r="AS30" s="242"/>
      <c r="AT30" s="242"/>
      <c r="AU30" s="243"/>
      <c r="AV30" s="243"/>
    </row>
    <row r="31" spans="1:48" s="241" customFormat="1" x14ac:dyDescent="0.2">
      <c r="A31" s="160" t="s">
        <v>236</v>
      </c>
      <c r="B31" s="161">
        <v>0</v>
      </c>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c r="AC31" s="151"/>
      <c r="AS31" s="242"/>
      <c r="AT31" s="242"/>
      <c r="AU31" s="243"/>
      <c r="AV31" s="243"/>
    </row>
    <row r="32" spans="1:48" s="241" customFormat="1" x14ac:dyDescent="0.2">
      <c r="A32" s="160" t="s">
        <v>256</v>
      </c>
      <c r="B32" s="161">
        <v>1</v>
      </c>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S32" s="242"/>
      <c r="AT32" s="242"/>
      <c r="AU32" s="243"/>
      <c r="AV32" s="243"/>
    </row>
    <row r="33" spans="1:48" s="241" customFormat="1" x14ac:dyDescent="0.2">
      <c r="A33" s="160" t="s">
        <v>255</v>
      </c>
      <c r="B33" s="161">
        <v>1</v>
      </c>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S33" s="242"/>
      <c r="AT33" s="242"/>
      <c r="AU33" s="243"/>
      <c r="AV33" s="243"/>
    </row>
    <row r="34" spans="1:48" s="241" customFormat="1" x14ac:dyDescent="0.2">
      <c r="A34" s="168" t="s">
        <v>411</v>
      </c>
      <c r="B34" s="169"/>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S34" s="242"/>
      <c r="AT34" s="242"/>
      <c r="AU34" s="243"/>
      <c r="AV34" s="243"/>
    </row>
    <row r="35" spans="1:48" s="241" customFormat="1" ht="16.5" thickBot="1" x14ac:dyDescent="0.25">
      <c r="A35" s="162" t="s">
        <v>230</v>
      </c>
      <c r="B35" s="170">
        <v>0.2</v>
      </c>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S35" s="242"/>
      <c r="AT35" s="242"/>
      <c r="AU35" s="243"/>
      <c r="AV35" s="243"/>
    </row>
    <row r="36" spans="1:48" s="241" customFormat="1" x14ac:dyDescent="0.2">
      <c r="A36" s="158" t="s">
        <v>406</v>
      </c>
      <c r="B36" s="159">
        <v>0</v>
      </c>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S36" s="242"/>
      <c r="AT36" s="242"/>
      <c r="AU36" s="243"/>
      <c r="AV36" s="243"/>
    </row>
    <row r="37" spans="1:48" s="241" customFormat="1" x14ac:dyDescent="0.2">
      <c r="A37" s="160" t="s">
        <v>254</v>
      </c>
      <c r="B37" s="16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S37" s="242"/>
      <c r="AT37" s="242"/>
      <c r="AU37" s="243"/>
      <c r="AV37" s="243"/>
    </row>
    <row r="38" spans="1:48" s="241" customFormat="1" ht="16.5" thickBot="1" x14ac:dyDescent="0.25">
      <c r="A38" s="168" t="s">
        <v>253</v>
      </c>
      <c r="B38" s="171">
        <v>0.09</v>
      </c>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S38" s="242"/>
      <c r="AT38" s="242"/>
      <c r="AU38" s="243"/>
      <c r="AV38" s="243"/>
    </row>
    <row r="39" spans="1:48" s="241" customFormat="1" x14ac:dyDescent="0.2">
      <c r="A39" s="172" t="s">
        <v>412</v>
      </c>
      <c r="B39" s="173">
        <v>1</v>
      </c>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S39" s="242"/>
      <c r="AT39" s="242"/>
      <c r="AU39" s="243"/>
      <c r="AV39" s="243"/>
    </row>
    <row r="40" spans="1:48" s="241" customFormat="1" x14ac:dyDescent="0.2">
      <c r="A40" s="175" t="s">
        <v>252</v>
      </c>
      <c r="B40" s="176">
        <v>0.1</v>
      </c>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S40" s="242"/>
      <c r="AT40" s="242"/>
      <c r="AU40" s="243"/>
      <c r="AV40" s="243"/>
    </row>
    <row r="41" spans="1:48" s="241" customFormat="1" x14ac:dyDescent="0.2">
      <c r="A41" s="175" t="s">
        <v>251</v>
      </c>
      <c r="B41" s="177">
        <v>0.1</v>
      </c>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S41" s="242"/>
      <c r="AT41" s="242"/>
      <c r="AU41" s="243"/>
      <c r="AV41" s="243"/>
    </row>
    <row r="42" spans="1:48" s="241" customFormat="1" x14ac:dyDescent="0.2">
      <c r="A42" s="175" t="s">
        <v>250</v>
      </c>
      <c r="B42" s="177">
        <v>0</v>
      </c>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S42" s="242"/>
      <c r="AT42" s="242"/>
      <c r="AU42" s="243"/>
      <c r="AV42" s="243"/>
    </row>
    <row r="43" spans="1:48" s="241" customFormat="1" x14ac:dyDescent="0.2">
      <c r="A43" s="175" t="s">
        <v>249</v>
      </c>
      <c r="B43" s="177">
        <v>0.20499999999999999</v>
      </c>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S43" s="242"/>
      <c r="AT43" s="242"/>
      <c r="AU43" s="243"/>
      <c r="AV43" s="243"/>
    </row>
    <row r="44" spans="1:48" s="241" customFormat="1" x14ac:dyDescent="0.2">
      <c r="A44" s="175" t="s">
        <v>248</v>
      </c>
      <c r="B44" s="177">
        <f>1-B42</f>
        <v>1</v>
      </c>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S44" s="242"/>
      <c r="AT44" s="242"/>
      <c r="AU44" s="243"/>
      <c r="AV44" s="243"/>
    </row>
    <row r="45" spans="1:48" s="241" customFormat="1" ht="16.5" thickBot="1" x14ac:dyDescent="0.25">
      <c r="A45" s="178" t="s">
        <v>413</v>
      </c>
      <c r="B45" s="179">
        <f>B44*B43+B42*B41*(1-B35)</f>
        <v>0.20499999999999999</v>
      </c>
      <c r="C45" s="180"/>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c r="AC45" s="151"/>
      <c r="AS45" s="242"/>
      <c r="AT45" s="242"/>
      <c r="AU45" s="243"/>
      <c r="AV45" s="243"/>
    </row>
    <row r="46" spans="1:48" s="241" customFormat="1" x14ac:dyDescent="0.2">
      <c r="A46" s="181" t="s">
        <v>247</v>
      </c>
      <c r="B46" s="182">
        <f>B57</f>
        <v>1</v>
      </c>
      <c r="C46" s="182">
        <f t="shared" ref="C46:AR46" si="0">C57</f>
        <v>2</v>
      </c>
      <c r="D46" s="182">
        <f t="shared" si="0"/>
        <v>3</v>
      </c>
      <c r="E46" s="182">
        <f t="shared" si="0"/>
        <v>4</v>
      </c>
      <c r="F46" s="182">
        <f t="shared" si="0"/>
        <v>5</v>
      </c>
      <c r="G46" s="182">
        <f t="shared" si="0"/>
        <v>6</v>
      </c>
      <c r="H46" s="182">
        <f t="shared" si="0"/>
        <v>7</v>
      </c>
      <c r="I46" s="182">
        <f t="shared" si="0"/>
        <v>8</v>
      </c>
      <c r="J46" s="182">
        <f t="shared" si="0"/>
        <v>9</v>
      </c>
      <c r="K46" s="182">
        <f t="shared" si="0"/>
        <v>10</v>
      </c>
      <c r="L46" s="182">
        <f t="shared" si="0"/>
        <v>11</v>
      </c>
      <c r="M46" s="182">
        <f t="shared" si="0"/>
        <v>12</v>
      </c>
      <c r="N46" s="182">
        <f t="shared" si="0"/>
        <v>13</v>
      </c>
      <c r="O46" s="182">
        <f t="shared" si="0"/>
        <v>14</v>
      </c>
      <c r="P46" s="182">
        <f t="shared" si="0"/>
        <v>15</v>
      </c>
      <c r="Q46" s="182">
        <f t="shared" si="0"/>
        <v>16</v>
      </c>
      <c r="R46" s="182">
        <f t="shared" si="0"/>
        <v>17</v>
      </c>
      <c r="S46" s="182">
        <f t="shared" si="0"/>
        <v>18</v>
      </c>
      <c r="T46" s="182">
        <f t="shared" si="0"/>
        <v>19</v>
      </c>
      <c r="U46" s="182">
        <f t="shared" si="0"/>
        <v>20</v>
      </c>
      <c r="V46" s="182">
        <f t="shared" si="0"/>
        <v>21</v>
      </c>
      <c r="W46" s="182">
        <f t="shared" si="0"/>
        <v>22</v>
      </c>
      <c r="X46" s="182">
        <f t="shared" si="0"/>
        <v>23</v>
      </c>
      <c r="Y46" s="182">
        <f t="shared" si="0"/>
        <v>24</v>
      </c>
      <c r="Z46" s="182">
        <f t="shared" si="0"/>
        <v>25</v>
      </c>
      <c r="AA46" s="182">
        <f t="shared" si="0"/>
        <v>26</v>
      </c>
      <c r="AB46" s="182">
        <f t="shared" si="0"/>
        <v>27</v>
      </c>
      <c r="AC46" s="182">
        <f t="shared" si="0"/>
        <v>28</v>
      </c>
      <c r="AD46" s="182">
        <f t="shared" si="0"/>
        <v>29</v>
      </c>
      <c r="AE46" s="182">
        <f t="shared" si="0"/>
        <v>30</v>
      </c>
      <c r="AF46" s="182">
        <f t="shared" si="0"/>
        <v>31</v>
      </c>
      <c r="AG46" s="182">
        <f t="shared" si="0"/>
        <v>32</v>
      </c>
      <c r="AH46" s="182">
        <f t="shared" si="0"/>
        <v>33</v>
      </c>
      <c r="AI46" s="182">
        <f t="shared" si="0"/>
        <v>34</v>
      </c>
      <c r="AJ46" s="182">
        <f t="shared" si="0"/>
        <v>35</v>
      </c>
      <c r="AK46" s="182">
        <f t="shared" si="0"/>
        <v>36</v>
      </c>
      <c r="AL46" s="182">
        <f t="shared" si="0"/>
        <v>37</v>
      </c>
      <c r="AM46" s="182">
        <f t="shared" si="0"/>
        <v>38</v>
      </c>
      <c r="AN46" s="182">
        <f t="shared" si="0"/>
        <v>39</v>
      </c>
      <c r="AO46" s="182">
        <f t="shared" si="0"/>
        <v>40</v>
      </c>
      <c r="AP46" s="182">
        <f t="shared" si="0"/>
        <v>41</v>
      </c>
      <c r="AQ46" s="182">
        <f t="shared" si="0"/>
        <v>42</v>
      </c>
      <c r="AR46" s="182">
        <f t="shared" si="0"/>
        <v>43</v>
      </c>
      <c r="AS46" s="242"/>
      <c r="AT46" s="242"/>
      <c r="AU46" s="243"/>
      <c r="AV46" s="243"/>
    </row>
    <row r="47" spans="1:48" s="241" customFormat="1" x14ac:dyDescent="0.2">
      <c r="A47" s="183" t="s">
        <v>246</v>
      </c>
      <c r="B47" s="184">
        <v>4.3999999999999997E-2</v>
      </c>
      <c r="C47" s="184">
        <v>4.2999999999999997E-2</v>
      </c>
      <c r="D47" s="184">
        <v>4.1000000000000002E-2</v>
      </c>
      <c r="E47" s="184">
        <v>3.5999999999999997E-2</v>
      </c>
      <c r="F47" s="184">
        <v>3.2000000000000001E-2</v>
      </c>
      <c r="G47" s="184">
        <v>2.8000000000000001E-2</v>
      </c>
      <c r="H47" s="184">
        <v>2.7E-2</v>
      </c>
      <c r="I47" s="184">
        <v>2.7E-2</v>
      </c>
      <c r="J47" s="184">
        <v>2.5000000000000001E-2</v>
      </c>
      <c r="K47" s="184">
        <v>2.3E-2</v>
      </c>
      <c r="L47" s="184">
        <v>2.1999999999999999E-2</v>
      </c>
      <c r="M47" s="184">
        <v>0.02</v>
      </c>
      <c r="N47" s="184">
        <v>0.02</v>
      </c>
      <c r="O47" s="184">
        <v>0.02</v>
      </c>
      <c r="P47" s="184">
        <v>0.02</v>
      </c>
      <c r="Q47" s="184">
        <v>0.02</v>
      </c>
      <c r="R47" s="184">
        <v>0.02</v>
      </c>
      <c r="S47" s="184">
        <v>0.02</v>
      </c>
      <c r="T47" s="184">
        <v>0.02</v>
      </c>
      <c r="U47" s="184">
        <v>0.02</v>
      </c>
      <c r="V47" s="184">
        <v>0.02</v>
      </c>
      <c r="W47" s="184">
        <v>0.02</v>
      </c>
      <c r="X47" s="184">
        <v>0.02</v>
      </c>
      <c r="Y47" s="184">
        <v>0.02</v>
      </c>
      <c r="Z47" s="184">
        <v>0.02</v>
      </c>
      <c r="AA47" s="184">
        <v>0.02</v>
      </c>
      <c r="AB47" s="184">
        <v>0.02</v>
      </c>
      <c r="AC47" s="184">
        <f>AB47</f>
        <v>0.02</v>
      </c>
      <c r="AD47" s="184">
        <f t="shared" ref="AD47:AP47" si="1">AC47</f>
        <v>0.02</v>
      </c>
      <c r="AE47" s="184">
        <f t="shared" si="1"/>
        <v>0.02</v>
      </c>
      <c r="AF47" s="184">
        <f t="shared" si="1"/>
        <v>0.02</v>
      </c>
      <c r="AG47" s="184">
        <f t="shared" si="1"/>
        <v>0.02</v>
      </c>
      <c r="AH47" s="184">
        <f t="shared" si="1"/>
        <v>0.02</v>
      </c>
      <c r="AI47" s="184">
        <f t="shared" si="1"/>
        <v>0.02</v>
      </c>
      <c r="AJ47" s="184">
        <f t="shared" si="1"/>
        <v>0.02</v>
      </c>
      <c r="AK47" s="184">
        <f t="shared" si="1"/>
        <v>0.02</v>
      </c>
      <c r="AL47" s="184">
        <f t="shared" si="1"/>
        <v>0.02</v>
      </c>
      <c r="AM47" s="184">
        <f t="shared" si="1"/>
        <v>0.02</v>
      </c>
      <c r="AN47" s="184">
        <f t="shared" si="1"/>
        <v>0.02</v>
      </c>
      <c r="AO47" s="184">
        <f t="shared" si="1"/>
        <v>0.02</v>
      </c>
      <c r="AP47" s="184">
        <f t="shared" si="1"/>
        <v>0.02</v>
      </c>
      <c r="AQ47" s="184">
        <f>AP47</f>
        <v>0.02</v>
      </c>
      <c r="AR47" s="184">
        <f>AQ47</f>
        <v>0.02</v>
      </c>
      <c r="AS47" s="242"/>
      <c r="AT47" s="242"/>
      <c r="AU47" s="243"/>
      <c r="AV47" s="243"/>
    </row>
    <row r="48" spans="1:48" s="241" customFormat="1" x14ac:dyDescent="0.2">
      <c r="A48" s="183" t="s">
        <v>245</v>
      </c>
      <c r="B48" s="184">
        <v>0.11394799999999994</v>
      </c>
      <c r="C48" s="184">
        <f>(1+B48)*(1+C47)-1</f>
        <v>0.16184776399999978</v>
      </c>
      <c r="D48" s="184">
        <f t="shared" ref="D48:AP48" si="2">(1+C48)*(1+D47)-1</f>
        <v>0.20948352232399969</v>
      </c>
      <c r="E48" s="184">
        <f t="shared" si="2"/>
        <v>0.25302492912766361</v>
      </c>
      <c r="F48" s="184">
        <f t="shared" si="2"/>
        <v>0.2931217268597488</v>
      </c>
      <c r="G48" s="184">
        <f t="shared" si="2"/>
        <v>0.32932913521182172</v>
      </c>
      <c r="H48" s="184">
        <f t="shared" si="2"/>
        <v>0.36522102186254068</v>
      </c>
      <c r="I48" s="184">
        <f t="shared" si="2"/>
        <v>0.40208198945282914</v>
      </c>
      <c r="J48" s="184">
        <f t="shared" si="2"/>
        <v>0.43713403918914984</v>
      </c>
      <c r="K48" s="184">
        <f t="shared" si="2"/>
        <v>0.4701881220905002</v>
      </c>
      <c r="L48" s="184">
        <f t="shared" si="2"/>
        <v>0.50253226077649127</v>
      </c>
      <c r="M48" s="184">
        <f t="shared" si="2"/>
        <v>0.53258290599202107</v>
      </c>
      <c r="N48" s="184">
        <f t="shared" si="2"/>
        <v>0.56323456411186146</v>
      </c>
      <c r="O48" s="184">
        <f t="shared" si="2"/>
        <v>0.59449925539409865</v>
      </c>
      <c r="P48" s="184">
        <f t="shared" si="2"/>
        <v>0.62638924050198064</v>
      </c>
      <c r="Q48" s="184">
        <f t="shared" si="2"/>
        <v>0.65891702531202023</v>
      </c>
      <c r="R48" s="184">
        <f t="shared" si="2"/>
        <v>0.6920953658182607</v>
      </c>
      <c r="S48" s="184">
        <f t="shared" si="2"/>
        <v>0.72593727313462586</v>
      </c>
      <c r="T48" s="184">
        <f t="shared" si="2"/>
        <v>0.76045601859731837</v>
      </c>
      <c r="U48" s="184">
        <f t="shared" si="2"/>
        <v>0.79566513896926483</v>
      </c>
      <c r="V48" s="184">
        <f t="shared" si="2"/>
        <v>0.83157844174865025</v>
      </c>
      <c r="W48" s="184">
        <f t="shared" si="2"/>
        <v>0.86821001058362324</v>
      </c>
      <c r="X48" s="184">
        <f t="shared" si="2"/>
        <v>0.90557421079529576</v>
      </c>
      <c r="Y48" s="184">
        <f t="shared" si="2"/>
        <v>0.94368569501120181</v>
      </c>
      <c r="Z48" s="184">
        <f t="shared" si="2"/>
        <v>0.98255940891142579</v>
      </c>
      <c r="AA48" s="184">
        <f t="shared" si="2"/>
        <v>1.0222105970896544</v>
      </c>
      <c r="AB48" s="184">
        <f t="shared" si="2"/>
        <v>1.0626548090314474</v>
      </c>
      <c r="AC48" s="184">
        <f t="shared" si="2"/>
        <v>1.1039079052120764</v>
      </c>
      <c r="AD48" s="184">
        <f t="shared" si="2"/>
        <v>1.1459860633163181</v>
      </c>
      <c r="AE48" s="184">
        <f t="shared" si="2"/>
        <v>1.1889057845826447</v>
      </c>
      <c r="AF48" s="184">
        <f t="shared" si="2"/>
        <v>1.2326839002742975</v>
      </c>
      <c r="AG48" s="184">
        <f t="shared" si="2"/>
        <v>1.2773375782797833</v>
      </c>
      <c r="AH48" s="184">
        <f t="shared" si="2"/>
        <v>1.3228843298453792</v>
      </c>
      <c r="AI48" s="184">
        <f t="shared" si="2"/>
        <v>1.3693420164422867</v>
      </c>
      <c r="AJ48" s="184">
        <f t="shared" si="2"/>
        <v>1.4167288567711327</v>
      </c>
      <c r="AK48" s="184">
        <f t="shared" si="2"/>
        <v>1.4650634339065554</v>
      </c>
      <c r="AL48" s="184">
        <f t="shared" si="2"/>
        <v>1.5143647025846865</v>
      </c>
      <c r="AM48" s="184">
        <f t="shared" si="2"/>
        <v>1.5646519966363801</v>
      </c>
      <c r="AN48" s="184">
        <f t="shared" si="2"/>
        <v>1.6159450365691077</v>
      </c>
      <c r="AO48" s="184">
        <f t="shared" si="2"/>
        <v>1.6682639373004897</v>
      </c>
      <c r="AP48" s="184">
        <f t="shared" si="2"/>
        <v>1.7216292160464994</v>
      </c>
      <c r="AQ48" s="184">
        <f>(1+AP48)*(1+AQ47)-1</f>
        <v>1.7760618003674296</v>
      </c>
      <c r="AR48" s="184">
        <f>(1+AQ48)*(1+AR47)-1</f>
        <v>1.831583036374778</v>
      </c>
      <c r="AS48" s="242"/>
      <c r="AT48" s="242"/>
      <c r="AU48" s="243"/>
      <c r="AV48" s="243"/>
    </row>
    <row r="49" spans="1:48" s="241" customFormat="1" ht="16.5" thickBot="1" x14ac:dyDescent="0.25">
      <c r="A49" s="185" t="s">
        <v>414</v>
      </c>
      <c r="B49" s="186"/>
      <c r="C49" s="186"/>
      <c r="D49" s="186">
        <v>2400000</v>
      </c>
      <c r="E49" s="186"/>
      <c r="F49" s="186"/>
      <c r="G49" s="186"/>
      <c r="H49" s="186"/>
      <c r="I49" s="186"/>
      <c r="J49" s="186"/>
      <c r="K49" s="186"/>
      <c r="L49" s="186"/>
      <c r="M49" s="186"/>
      <c r="N49" s="186"/>
      <c r="O49" s="186"/>
      <c r="P49" s="186"/>
      <c r="Q49" s="186"/>
      <c r="R49" s="186"/>
      <c r="S49" s="187"/>
      <c r="T49" s="186"/>
      <c r="U49" s="186"/>
      <c r="V49" s="186"/>
      <c r="W49" s="186"/>
      <c r="X49" s="186"/>
      <c r="Y49" s="186"/>
      <c r="Z49" s="186"/>
      <c r="AA49" s="186"/>
      <c r="AB49" s="186"/>
      <c r="AC49" s="186"/>
      <c r="AD49" s="186"/>
      <c r="AE49" s="186"/>
      <c r="AF49" s="186"/>
      <c r="AG49" s="186"/>
      <c r="AH49" s="186"/>
      <c r="AI49" s="186"/>
      <c r="AJ49" s="186"/>
      <c r="AK49" s="186"/>
      <c r="AL49" s="186"/>
      <c r="AM49" s="186"/>
      <c r="AN49" s="186"/>
      <c r="AO49" s="186"/>
      <c r="AP49" s="186"/>
      <c r="AQ49" s="186"/>
      <c r="AR49" s="186"/>
      <c r="AS49" s="242"/>
      <c r="AT49" s="242"/>
      <c r="AU49" s="243"/>
      <c r="AV49" s="243"/>
    </row>
    <row r="50" spans="1:48" s="241" customFormat="1" ht="16.5" thickBot="1"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1"/>
      <c r="AL50" s="151"/>
      <c r="AM50" s="151"/>
      <c r="AN50" s="151"/>
      <c r="AO50" s="151"/>
      <c r="AP50" s="151"/>
      <c r="AQ50" s="151"/>
      <c r="AR50" s="151"/>
      <c r="AS50" s="242"/>
      <c r="AT50" s="242"/>
      <c r="AU50" s="243"/>
      <c r="AV50" s="243"/>
    </row>
    <row r="51" spans="1:48" s="241" customFormat="1" x14ac:dyDescent="0.2">
      <c r="A51" s="188" t="s">
        <v>244</v>
      </c>
      <c r="B51" s="182">
        <f>B57</f>
        <v>1</v>
      </c>
      <c r="C51" s="182">
        <f t="shared" ref="C51:AR51" si="3">C57</f>
        <v>2</v>
      </c>
      <c r="D51" s="182">
        <f t="shared" si="3"/>
        <v>3</v>
      </c>
      <c r="E51" s="182">
        <f t="shared" si="3"/>
        <v>4</v>
      </c>
      <c r="F51" s="182">
        <f t="shared" si="3"/>
        <v>5</v>
      </c>
      <c r="G51" s="182">
        <f t="shared" si="3"/>
        <v>6</v>
      </c>
      <c r="H51" s="182">
        <f t="shared" si="3"/>
        <v>7</v>
      </c>
      <c r="I51" s="182">
        <f t="shared" si="3"/>
        <v>8</v>
      </c>
      <c r="J51" s="182">
        <f t="shared" si="3"/>
        <v>9</v>
      </c>
      <c r="K51" s="182">
        <f t="shared" si="3"/>
        <v>10</v>
      </c>
      <c r="L51" s="182">
        <f t="shared" si="3"/>
        <v>11</v>
      </c>
      <c r="M51" s="182">
        <f t="shared" si="3"/>
        <v>12</v>
      </c>
      <c r="N51" s="182">
        <f t="shared" si="3"/>
        <v>13</v>
      </c>
      <c r="O51" s="182">
        <f t="shared" si="3"/>
        <v>14</v>
      </c>
      <c r="P51" s="182">
        <f t="shared" si="3"/>
        <v>15</v>
      </c>
      <c r="Q51" s="182">
        <f t="shared" si="3"/>
        <v>16</v>
      </c>
      <c r="R51" s="182">
        <f t="shared" si="3"/>
        <v>17</v>
      </c>
      <c r="S51" s="182">
        <f t="shared" si="3"/>
        <v>18</v>
      </c>
      <c r="T51" s="182">
        <f t="shared" si="3"/>
        <v>19</v>
      </c>
      <c r="U51" s="182">
        <f t="shared" si="3"/>
        <v>20</v>
      </c>
      <c r="V51" s="182">
        <f t="shared" si="3"/>
        <v>21</v>
      </c>
      <c r="W51" s="182">
        <f t="shared" si="3"/>
        <v>22</v>
      </c>
      <c r="X51" s="182">
        <f t="shared" si="3"/>
        <v>23</v>
      </c>
      <c r="Y51" s="182">
        <f t="shared" si="3"/>
        <v>24</v>
      </c>
      <c r="Z51" s="182">
        <f t="shared" si="3"/>
        <v>25</v>
      </c>
      <c r="AA51" s="182">
        <f t="shared" si="3"/>
        <v>26</v>
      </c>
      <c r="AB51" s="182">
        <f t="shared" si="3"/>
        <v>27</v>
      </c>
      <c r="AC51" s="182">
        <f t="shared" si="3"/>
        <v>28</v>
      </c>
      <c r="AD51" s="182">
        <f t="shared" si="3"/>
        <v>29</v>
      </c>
      <c r="AE51" s="182">
        <f t="shared" si="3"/>
        <v>30</v>
      </c>
      <c r="AF51" s="182">
        <f t="shared" si="3"/>
        <v>31</v>
      </c>
      <c r="AG51" s="182">
        <f t="shared" si="3"/>
        <v>32</v>
      </c>
      <c r="AH51" s="182">
        <f t="shared" si="3"/>
        <v>33</v>
      </c>
      <c r="AI51" s="182">
        <f t="shared" si="3"/>
        <v>34</v>
      </c>
      <c r="AJ51" s="182">
        <f t="shared" si="3"/>
        <v>35</v>
      </c>
      <c r="AK51" s="182">
        <f t="shared" si="3"/>
        <v>36</v>
      </c>
      <c r="AL51" s="182">
        <f t="shared" si="3"/>
        <v>37</v>
      </c>
      <c r="AM51" s="182">
        <f t="shared" si="3"/>
        <v>38</v>
      </c>
      <c r="AN51" s="182">
        <f t="shared" si="3"/>
        <v>39</v>
      </c>
      <c r="AO51" s="182">
        <f t="shared" si="3"/>
        <v>40</v>
      </c>
      <c r="AP51" s="182">
        <f t="shared" si="3"/>
        <v>41</v>
      </c>
      <c r="AQ51" s="182">
        <f t="shared" si="3"/>
        <v>42</v>
      </c>
      <c r="AR51" s="182">
        <f t="shared" si="3"/>
        <v>43</v>
      </c>
      <c r="AS51" s="242"/>
      <c r="AT51" s="242"/>
      <c r="AU51" s="243"/>
      <c r="AV51" s="243"/>
    </row>
    <row r="52" spans="1:48" s="241" customFormat="1" x14ac:dyDescent="0.2">
      <c r="A52" s="183" t="s">
        <v>243</v>
      </c>
      <c r="B52" s="189">
        <v>0</v>
      </c>
      <c r="C52" s="189">
        <f t="shared" ref="C52:AP52" si="4">B52+B53-B54</f>
        <v>0</v>
      </c>
      <c r="D52" s="189">
        <f t="shared" si="4"/>
        <v>0</v>
      </c>
      <c r="E52" s="189">
        <f t="shared" si="4"/>
        <v>0</v>
      </c>
      <c r="F52" s="189">
        <f t="shared" si="4"/>
        <v>0</v>
      </c>
      <c r="G52" s="189">
        <f t="shared" si="4"/>
        <v>0</v>
      </c>
      <c r="H52" s="189">
        <f t="shared" si="4"/>
        <v>0</v>
      </c>
      <c r="I52" s="189">
        <f t="shared" si="4"/>
        <v>0</v>
      </c>
      <c r="J52" s="189">
        <f t="shared" si="4"/>
        <v>0</v>
      </c>
      <c r="K52" s="189">
        <f t="shared" si="4"/>
        <v>0</v>
      </c>
      <c r="L52" s="189">
        <f t="shared" si="4"/>
        <v>0</v>
      </c>
      <c r="M52" s="189">
        <f t="shared" si="4"/>
        <v>0</v>
      </c>
      <c r="N52" s="189">
        <f t="shared" si="4"/>
        <v>0</v>
      </c>
      <c r="O52" s="189">
        <f t="shared" si="4"/>
        <v>0</v>
      </c>
      <c r="P52" s="189">
        <f t="shared" si="4"/>
        <v>0</v>
      </c>
      <c r="Q52" s="189">
        <f t="shared" si="4"/>
        <v>0</v>
      </c>
      <c r="R52" s="189">
        <f t="shared" si="4"/>
        <v>0</v>
      </c>
      <c r="S52" s="189">
        <f t="shared" si="4"/>
        <v>0</v>
      </c>
      <c r="T52" s="189">
        <f t="shared" si="4"/>
        <v>0</v>
      </c>
      <c r="U52" s="189">
        <f t="shared" si="4"/>
        <v>0</v>
      </c>
      <c r="V52" s="189">
        <f t="shared" si="4"/>
        <v>0</v>
      </c>
      <c r="W52" s="189">
        <f t="shared" si="4"/>
        <v>0</v>
      </c>
      <c r="X52" s="189">
        <f t="shared" si="4"/>
        <v>0</v>
      </c>
      <c r="Y52" s="189">
        <f t="shared" si="4"/>
        <v>0</v>
      </c>
      <c r="Z52" s="189">
        <f t="shared" si="4"/>
        <v>0</v>
      </c>
      <c r="AA52" s="189">
        <f t="shared" si="4"/>
        <v>0</v>
      </c>
      <c r="AB52" s="189">
        <f t="shared" si="4"/>
        <v>0</v>
      </c>
      <c r="AC52" s="189">
        <f t="shared" si="4"/>
        <v>0</v>
      </c>
      <c r="AD52" s="189">
        <f t="shared" si="4"/>
        <v>0</v>
      </c>
      <c r="AE52" s="189">
        <f t="shared" si="4"/>
        <v>0</v>
      </c>
      <c r="AF52" s="189">
        <f t="shared" si="4"/>
        <v>0</v>
      </c>
      <c r="AG52" s="189">
        <f t="shared" si="4"/>
        <v>0</v>
      </c>
      <c r="AH52" s="189">
        <f t="shared" si="4"/>
        <v>0</v>
      </c>
      <c r="AI52" s="189">
        <f t="shared" si="4"/>
        <v>0</v>
      </c>
      <c r="AJ52" s="189">
        <f t="shared" si="4"/>
        <v>0</v>
      </c>
      <c r="AK52" s="189">
        <f t="shared" si="4"/>
        <v>0</v>
      </c>
      <c r="AL52" s="189">
        <f t="shared" si="4"/>
        <v>0</v>
      </c>
      <c r="AM52" s="189">
        <f t="shared" si="4"/>
        <v>0</v>
      </c>
      <c r="AN52" s="189">
        <f t="shared" si="4"/>
        <v>0</v>
      </c>
      <c r="AO52" s="189">
        <f t="shared" si="4"/>
        <v>0</v>
      </c>
      <c r="AP52" s="189">
        <f t="shared" si="4"/>
        <v>0</v>
      </c>
      <c r="AQ52" s="189">
        <f>AP52+AP53-AP54</f>
        <v>0</v>
      </c>
      <c r="AR52" s="189">
        <f>AQ52+AQ53-AQ54</f>
        <v>0</v>
      </c>
      <c r="AS52" s="242"/>
      <c r="AT52" s="242"/>
      <c r="AU52" s="243"/>
      <c r="AV52" s="243"/>
    </row>
    <row r="53" spans="1:48" s="241" customFormat="1" x14ac:dyDescent="0.2">
      <c r="A53" s="183" t="s">
        <v>242</v>
      </c>
      <c r="B53" s="189">
        <f>B24*B27*B42*1.18</f>
        <v>0</v>
      </c>
      <c r="C53" s="189">
        <v>0</v>
      </c>
      <c r="D53" s="189">
        <v>0</v>
      </c>
      <c r="E53" s="189">
        <v>0</v>
      </c>
      <c r="F53" s="189">
        <v>0</v>
      </c>
      <c r="G53" s="189">
        <v>0</v>
      </c>
      <c r="H53" s="189">
        <v>0</v>
      </c>
      <c r="I53" s="189">
        <v>0</v>
      </c>
      <c r="J53" s="189">
        <v>0</v>
      </c>
      <c r="K53" s="189">
        <v>0</v>
      </c>
      <c r="L53" s="189">
        <v>0</v>
      </c>
      <c r="M53" s="189">
        <v>0</v>
      </c>
      <c r="N53" s="189">
        <v>0</v>
      </c>
      <c r="O53" s="189">
        <v>0</v>
      </c>
      <c r="P53" s="189">
        <v>0</v>
      </c>
      <c r="Q53" s="189">
        <v>0</v>
      </c>
      <c r="R53" s="189">
        <v>0</v>
      </c>
      <c r="S53" s="189">
        <v>0</v>
      </c>
      <c r="T53" s="189">
        <v>0</v>
      </c>
      <c r="U53" s="189">
        <v>0</v>
      </c>
      <c r="V53" s="189">
        <v>0</v>
      </c>
      <c r="W53" s="189">
        <v>0</v>
      </c>
      <c r="X53" s="189">
        <v>0</v>
      </c>
      <c r="Y53" s="189">
        <v>0</v>
      </c>
      <c r="Z53" s="189">
        <v>0</v>
      </c>
      <c r="AA53" s="189">
        <v>0</v>
      </c>
      <c r="AB53" s="189">
        <v>0</v>
      </c>
      <c r="AC53" s="189">
        <v>0</v>
      </c>
      <c r="AD53" s="189">
        <v>0</v>
      </c>
      <c r="AE53" s="189">
        <v>0</v>
      </c>
      <c r="AF53" s="189">
        <v>0</v>
      </c>
      <c r="AG53" s="189">
        <v>0</v>
      </c>
      <c r="AH53" s="189">
        <v>0</v>
      </c>
      <c r="AI53" s="189">
        <v>0</v>
      </c>
      <c r="AJ53" s="189">
        <v>0</v>
      </c>
      <c r="AK53" s="189">
        <v>0</v>
      </c>
      <c r="AL53" s="189">
        <v>0</v>
      </c>
      <c r="AM53" s="189">
        <v>0</v>
      </c>
      <c r="AN53" s="189">
        <v>0</v>
      </c>
      <c r="AO53" s="189">
        <v>0</v>
      </c>
      <c r="AP53" s="189">
        <v>0</v>
      </c>
      <c r="AQ53" s="189">
        <v>0</v>
      </c>
      <c r="AR53" s="189">
        <v>0</v>
      </c>
      <c r="AS53" s="242"/>
      <c r="AT53" s="242"/>
      <c r="AU53" s="243"/>
      <c r="AV53" s="243"/>
    </row>
    <row r="54" spans="1:48" s="241" customFormat="1" x14ac:dyDescent="0.2">
      <c r="A54" s="183" t="s">
        <v>241</v>
      </c>
      <c r="B54" s="189">
        <f>$B$53/$B$39</f>
        <v>0</v>
      </c>
      <c r="C54" s="189">
        <f t="shared" ref="C54:AP54" si="5">IF(ROUND(C52,1)=0,0,B54+C53/$B$35)</f>
        <v>0</v>
      </c>
      <c r="D54" s="189">
        <f t="shared" si="5"/>
        <v>0</v>
      </c>
      <c r="E54" s="189">
        <f t="shared" si="5"/>
        <v>0</v>
      </c>
      <c r="F54" s="189">
        <f t="shared" si="5"/>
        <v>0</v>
      </c>
      <c r="G54" s="189">
        <f t="shared" si="5"/>
        <v>0</v>
      </c>
      <c r="H54" s="189">
        <f t="shared" si="5"/>
        <v>0</v>
      </c>
      <c r="I54" s="189">
        <f t="shared" si="5"/>
        <v>0</v>
      </c>
      <c r="J54" s="189">
        <f t="shared" si="5"/>
        <v>0</v>
      </c>
      <c r="K54" s="189">
        <f t="shared" si="5"/>
        <v>0</v>
      </c>
      <c r="L54" s="189">
        <f t="shared" si="5"/>
        <v>0</v>
      </c>
      <c r="M54" s="189">
        <f t="shared" si="5"/>
        <v>0</v>
      </c>
      <c r="N54" s="189">
        <f t="shared" si="5"/>
        <v>0</v>
      </c>
      <c r="O54" s="189">
        <f t="shared" si="5"/>
        <v>0</v>
      </c>
      <c r="P54" s="189">
        <f t="shared" si="5"/>
        <v>0</v>
      </c>
      <c r="Q54" s="189">
        <f t="shared" si="5"/>
        <v>0</v>
      </c>
      <c r="R54" s="189">
        <f t="shared" si="5"/>
        <v>0</v>
      </c>
      <c r="S54" s="189">
        <f t="shared" si="5"/>
        <v>0</v>
      </c>
      <c r="T54" s="189">
        <f t="shared" si="5"/>
        <v>0</v>
      </c>
      <c r="U54" s="189">
        <f t="shared" si="5"/>
        <v>0</v>
      </c>
      <c r="V54" s="189">
        <f t="shared" si="5"/>
        <v>0</v>
      </c>
      <c r="W54" s="189">
        <f t="shared" si="5"/>
        <v>0</v>
      </c>
      <c r="X54" s="189">
        <f t="shared" si="5"/>
        <v>0</v>
      </c>
      <c r="Y54" s="189">
        <f t="shared" si="5"/>
        <v>0</v>
      </c>
      <c r="Z54" s="189">
        <f t="shared" si="5"/>
        <v>0</v>
      </c>
      <c r="AA54" s="189">
        <f t="shared" si="5"/>
        <v>0</v>
      </c>
      <c r="AB54" s="189">
        <f t="shared" si="5"/>
        <v>0</v>
      </c>
      <c r="AC54" s="189">
        <f t="shared" si="5"/>
        <v>0</v>
      </c>
      <c r="AD54" s="189">
        <f t="shared" si="5"/>
        <v>0</v>
      </c>
      <c r="AE54" s="189">
        <f t="shared" si="5"/>
        <v>0</v>
      </c>
      <c r="AF54" s="189">
        <f t="shared" si="5"/>
        <v>0</v>
      </c>
      <c r="AG54" s="189">
        <f t="shared" si="5"/>
        <v>0</v>
      </c>
      <c r="AH54" s="189">
        <f t="shared" si="5"/>
        <v>0</v>
      </c>
      <c r="AI54" s="189">
        <f t="shared" si="5"/>
        <v>0</v>
      </c>
      <c r="AJ54" s="189">
        <f t="shared" si="5"/>
        <v>0</v>
      </c>
      <c r="AK54" s="189">
        <f t="shared" si="5"/>
        <v>0</v>
      </c>
      <c r="AL54" s="189">
        <f t="shared" si="5"/>
        <v>0</v>
      </c>
      <c r="AM54" s="189">
        <f t="shared" si="5"/>
        <v>0</v>
      </c>
      <c r="AN54" s="189">
        <f t="shared" si="5"/>
        <v>0</v>
      </c>
      <c r="AO54" s="189">
        <f t="shared" si="5"/>
        <v>0</v>
      </c>
      <c r="AP54" s="189">
        <f t="shared" si="5"/>
        <v>0</v>
      </c>
      <c r="AQ54" s="189">
        <f>IF(ROUND(AQ52,1)=0,0,AP54+AQ53/$B$35)</f>
        <v>0</v>
      </c>
      <c r="AR54" s="189">
        <f>IF(ROUND(AR52,1)=0,0,AQ54+AR53/$B$35)</f>
        <v>0</v>
      </c>
      <c r="AS54" s="242"/>
      <c r="AT54" s="242"/>
      <c r="AU54" s="243"/>
      <c r="AV54" s="243"/>
    </row>
    <row r="55" spans="1:48" s="241" customFormat="1" ht="16.5" thickBot="1" x14ac:dyDescent="0.25">
      <c r="A55" s="185" t="s">
        <v>240</v>
      </c>
      <c r="B55" s="186">
        <f t="shared" ref="B55:AP55" si="6">AVERAGE(SUM(B52:B53),(SUM(B52:B53)-B54))*$B$37</f>
        <v>0</v>
      </c>
      <c r="C55" s="186">
        <f t="shared" si="6"/>
        <v>0</v>
      </c>
      <c r="D55" s="186">
        <f t="shared" si="6"/>
        <v>0</v>
      </c>
      <c r="E55" s="186">
        <f t="shared" si="6"/>
        <v>0</v>
      </c>
      <c r="F55" s="186">
        <f t="shared" si="6"/>
        <v>0</v>
      </c>
      <c r="G55" s="186">
        <f t="shared" si="6"/>
        <v>0</v>
      </c>
      <c r="H55" s="186">
        <f t="shared" si="6"/>
        <v>0</v>
      </c>
      <c r="I55" s="186">
        <f t="shared" si="6"/>
        <v>0</v>
      </c>
      <c r="J55" s="186">
        <f t="shared" si="6"/>
        <v>0</v>
      </c>
      <c r="K55" s="186">
        <f t="shared" si="6"/>
        <v>0</v>
      </c>
      <c r="L55" s="186">
        <f t="shared" si="6"/>
        <v>0</v>
      </c>
      <c r="M55" s="186">
        <f t="shared" si="6"/>
        <v>0</v>
      </c>
      <c r="N55" s="186">
        <f t="shared" si="6"/>
        <v>0</v>
      </c>
      <c r="O55" s="186">
        <f t="shared" si="6"/>
        <v>0</v>
      </c>
      <c r="P55" s="186">
        <f t="shared" si="6"/>
        <v>0</v>
      </c>
      <c r="Q55" s="186">
        <f t="shared" si="6"/>
        <v>0</v>
      </c>
      <c r="R55" s="186">
        <f t="shared" si="6"/>
        <v>0</v>
      </c>
      <c r="S55" s="186">
        <f t="shared" si="6"/>
        <v>0</v>
      </c>
      <c r="T55" s="186">
        <f t="shared" si="6"/>
        <v>0</v>
      </c>
      <c r="U55" s="186">
        <f t="shared" si="6"/>
        <v>0</v>
      </c>
      <c r="V55" s="186">
        <f t="shared" si="6"/>
        <v>0</v>
      </c>
      <c r="W55" s="186">
        <f t="shared" si="6"/>
        <v>0</v>
      </c>
      <c r="X55" s="186">
        <f t="shared" si="6"/>
        <v>0</v>
      </c>
      <c r="Y55" s="186">
        <f t="shared" si="6"/>
        <v>0</v>
      </c>
      <c r="Z55" s="186">
        <f t="shared" si="6"/>
        <v>0</v>
      </c>
      <c r="AA55" s="186">
        <f t="shared" si="6"/>
        <v>0</v>
      </c>
      <c r="AB55" s="186">
        <f t="shared" si="6"/>
        <v>0</v>
      </c>
      <c r="AC55" s="186">
        <f t="shared" si="6"/>
        <v>0</v>
      </c>
      <c r="AD55" s="186">
        <f t="shared" si="6"/>
        <v>0</v>
      </c>
      <c r="AE55" s="186">
        <f t="shared" si="6"/>
        <v>0</v>
      </c>
      <c r="AF55" s="186">
        <f t="shared" si="6"/>
        <v>0</v>
      </c>
      <c r="AG55" s="186">
        <f t="shared" si="6"/>
        <v>0</v>
      </c>
      <c r="AH55" s="186">
        <f t="shared" si="6"/>
        <v>0</v>
      </c>
      <c r="AI55" s="186">
        <f t="shared" si="6"/>
        <v>0</v>
      </c>
      <c r="AJ55" s="186">
        <f t="shared" si="6"/>
        <v>0</v>
      </c>
      <c r="AK55" s="186">
        <f t="shared" si="6"/>
        <v>0</v>
      </c>
      <c r="AL55" s="186">
        <f t="shared" si="6"/>
        <v>0</v>
      </c>
      <c r="AM55" s="186">
        <f t="shared" si="6"/>
        <v>0</v>
      </c>
      <c r="AN55" s="186">
        <f t="shared" si="6"/>
        <v>0</v>
      </c>
      <c r="AO55" s="186">
        <f t="shared" si="6"/>
        <v>0</v>
      </c>
      <c r="AP55" s="186">
        <f t="shared" si="6"/>
        <v>0</v>
      </c>
      <c r="AQ55" s="186">
        <f>AVERAGE(SUM(AQ52:AQ53),(SUM(AQ52:AQ53)-AQ54))*$B$37</f>
        <v>0</v>
      </c>
      <c r="AR55" s="186">
        <f>AVERAGE(SUM(AR52:AR53),(SUM(AR52:AR53)-AR54))*$B$37</f>
        <v>0</v>
      </c>
      <c r="AS55" s="242"/>
      <c r="AT55" s="242"/>
      <c r="AU55" s="243"/>
      <c r="AV55" s="243"/>
    </row>
    <row r="56" spans="1:48" s="241" customFormat="1" ht="16.5" thickBot="1" x14ac:dyDescent="0.25">
      <c r="A56" s="191"/>
      <c r="B56" s="192">
        <v>2</v>
      </c>
      <c r="C56" s="192">
        <f>B56+1</f>
        <v>3</v>
      </c>
      <c r="D56" s="192">
        <f>C56+1</f>
        <v>4</v>
      </c>
      <c r="E56" s="192">
        <f t="shared" ref="E56:AR57" si="7">D56+1</f>
        <v>5</v>
      </c>
      <c r="F56" s="192">
        <f t="shared" si="7"/>
        <v>6</v>
      </c>
      <c r="G56" s="192">
        <f t="shared" si="7"/>
        <v>7</v>
      </c>
      <c r="H56" s="192">
        <f t="shared" si="7"/>
        <v>8</v>
      </c>
      <c r="I56" s="192">
        <f t="shared" si="7"/>
        <v>9</v>
      </c>
      <c r="J56" s="192">
        <f t="shared" si="7"/>
        <v>10</v>
      </c>
      <c r="K56" s="192">
        <f t="shared" si="7"/>
        <v>11</v>
      </c>
      <c r="L56" s="192">
        <f t="shared" si="7"/>
        <v>12</v>
      </c>
      <c r="M56" s="192">
        <f t="shared" si="7"/>
        <v>13</v>
      </c>
      <c r="N56" s="192">
        <f t="shared" si="7"/>
        <v>14</v>
      </c>
      <c r="O56" s="192">
        <f t="shared" si="7"/>
        <v>15</v>
      </c>
      <c r="P56" s="192">
        <f t="shared" si="7"/>
        <v>16</v>
      </c>
      <c r="Q56" s="192">
        <f t="shared" si="7"/>
        <v>17</v>
      </c>
      <c r="R56" s="192">
        <f t="shared" si="7"/>
        <v>18</v>
      </c>
      <c r="S56" s="192">
        <f t="shared" si="7"/>
        <v>19</v>
      </c>
      <c r="T56" s="192">
        <f t="shared" si="7"/>
        <v>20</v>
      </c>
      <c r="U56" s="192">
        <f t="shared" si="7"/>
        <v>21</v>
      </c>
      <c r="V56" s="192">
        <f t="shared" si="7"/>
        <v>22</v>
      </c>
      <c r="W56" s="192">
        <f t="shared" si="7"/>
        <v>23</v>
      </c>
      <c r="X56" s="192">
        <f t="shared" si="7"/>
        <v>24</v>
      </c>
      <c r="Y56" s="192">
        <f t="shared" si="7"/>
        <v>25</v>
      </c>
      <c r="Z56" s="192">
        <f t="shared" si="7"/>
        <v>26</v>
      </c>
      <c r="AA56" s="192">
        <f t="shared" si="7"/>
        <v>27</v>
      </c>
      <c r="AB56" s="192">
        <f t="shared" si="7"/>
        <v>28</v>
      </c>
      <c r="AC56" s="192">
        <f t="shared" si="7"/>
        <v>29</v>
      </c>
      <c r="AD56" s="192">
        <f t="shared" si="7"/>
        <v>30</v>
      </c>
      <c r="AE56" s="192">
        <f t="shared" si="7"/>
        <v>31</v>
      </c>
      <c r="AF56" s="192">
        <f t="shared" si="7"/>
        <v>32</v>
      </c>
      <c r="AG56" s="192">
        <f t="shared" si="7"/>
        <v>33</v>
      </c>
      <c r="AH56" s="192">
        <f t="shared" si="7"/>
        <v>34</v>
      </c>
      <c r="AI56" s="192">
        <f t="shared" si="7"/>
        <v>35</v>
      </c>
      <c r="AJ56" s="192">
        <f t="shared" si="7"/>
        <v>36</v>
      </c>
      <c r="AK56" s="192">
        <f t="shared" si="7"/>
        <v>37</v>
      </c>
      <c r="AL56" s="192">
        <f t="shared" si="7"/>
        <v>38</v>
      </c>
      <c r="AM56" s="192">
        <f t="shared" si="7"/>
        <v>39</v>
      </c>
      <c r="AN56" s="192">
        <f t="shared" si="7"/>
        <v>40</v>
      </c>
      <c r="AO56" s="192">
        <f t="shared" si="7"/>
        <v>41</v>
      </c>
      <c r="AP56" s="192">
        <f t="shared" si="7"/>
        <v>42</v>
      </c>
      <c r="AQ56" s="192">
        <f t="shared" si="7"/>
        <v>43</v>
      </c>
      <c r="AR56" s="192">
        <f t="shared" si="7"/>
        <v>44</v>
      </c>
      <c r="AS56" s="242"/>
      <c r="AT56" s="242"/>
      <c r="AU56" s="243"/>
      <c r="AV56" s="243"/>
    </row>
    <row r="57" spans="1:48" s="241" customFormat="1" x14ac:dyDescent="0.2">
      <c r="A57" s="188" t="s">
        <v>415</v>
      </c>
      <c r="B57" s="182">
        <v>1</v>
      </c>
      <c r="C57" s="182">
        <f>B57+1</f>
        <v>2</v>
      </c>
      <c r="D57" s="182">
        <f t="shared" ref="D57:AC57" si="8">C57+1</f>
        <v>3</v>
      </c>
      <c r="E57" s="182">
        <f t="shared" si="8"/>
        <v>4</v>
      </c>
      <c r="F57" s="182">
        <f t="shared" si="8"/>
        <v>5</v>
      </c>
      <c r="G57" s="182">
        <f t="shared" si="8"/>
        <v>6</v>
      </c>
      <c r="H57" s="182">
        <f t="shared" si="8"/>
        <v>7</v>
      </c>
      <c r="I57" s="182">
        <f t="shared" si="8"/>
        <v>8</v>
      </c>
      <c r="J57" s="182">
        <f t="shared" si="8"/>
        <v>9</v>
      </c>
      <c r="K57" s="182">
        <f t="shared" si="8"/>
        <v>10</v>
      </c>
      <c r="L57" s="182">
        <f t="shared" si="8"/>
        <v>11</v>
      </c>
      <c r="M57" s="182">
        <f t="shared" si="8"/>
        <v>12</v>
      </c>
      <c r="N57" s="182">
        <f t="shared" si="8"/>
        <v>13</v>
      </c>
      <c r="O57" s="182">
        <f t="shared" si="8"/>
        <v>14</v>
      </c>
      <c r="P57" s="182">
        <f t="shared" si="8"/>
        <v>15</v>
      </c>
      <c r="Q57" s="182">
        <f t="shared" si="8"/>
        <v>16</v>
      </c>
      <c r="R57" s="182">
        <f t="shared" si="8"/>
        <v>17</v>
      </c>
      <c r="S57" s="182">
        <f t="shared" si="8"/>
        <v>18</v>
      </c>
      <c r="T57" s="182">
        <f t="shared" si="8"/>
        <v>19</v>
      </c>
      <c r="U57" s="182">
        <f t="shared" si="8"/>
        <v>20</v>
      </c>
      <c r="V57" s="182">
        <f t="shared" si="8"/>
        <v>21</v>
      </c>
      <c r="W57" s="182">
        <f t="shared" si="8"/>
        <v>22</v>
      </c>
      <c r="X57" s="182">
        <f t="shared" si="8"/>
        <v>23</v>
      </c>
      <c r="Y57" s="182">
        <f t="shared" si="8"/>
        <v>24</v>
      </c>
      <c r="Z57" s="182">
        <f t="shared" si="8"/>
        <v>25</v>
      </c>
      <c r="AA57" s="182">
        <f t="shared" si="8"/>
        <v>26</v>
      </c>
      <c r="AB57" s="182">
        <f t="shared" si="8"/>
        <v>27</v>
      </c>
      <c r="AC57" s="182">
        <f t="shared" si="8"/>
        <v>28</v>
      </c>
      <c r="AD57" s="182">
        <f t="shared" si="7"/>
        <v>29</v>
      </c>
      <c r="AE57" s="182">
        <f t="shared" si="7"/>
        <v>30</v>
      </c>
      <c r="AF57" s="182">
        <f t="shared" si="7"/>
        <v>31</v>
      </c>
      <c r="AG57" s="182">
        <f t="shared" si="7"/>
        <v>32</v>
      </c>
      <c r="AH57" s="182">
        <f t="shared" si="7"/>
        <v>33</v>
      </c>
      <c r="AI57" s="182">
        <f t="shared" si="7"/>
        <v>34</v>
      </c>
      <c r="AJ57" s="182">
        <f t="shared" si="7"/>
        <v>35</v>
      </c>
      <c r="AK57" s="182">
        <f t="shared" si="7"/>
        <v>36</v>
      </c>
      <c r="AL57" s="182">
        <f t="shared" si="7"/>
        <v>37</v>
      </c>
      <c r="AM57" s="182">
        <f t="shared" si="7"/>
        <v>38</v>
      </c>
      <c r="AN57" s="182">
        <f t="shared" si="7"/>
        <v>39</v>
      </c>
      <c r="AO57" s="182">
        <f t="shared" si="7"/>
        <v>40</v>
      </c>
      <c r="AP57" s="182">
        <f t="shared" si="7"/>
        <v>41</v>
      </c>
      <c r="AQ57" s="182">
        <f>AP57+1</f>
        <v>42</v>
      </c>
      <c r="AR57" s="182">
        <f>AQ57+1</f>
        <v>43</v>
      </c>
      <c r="AS57" s="242"/>
      <c r="AT57" s="242"/>
      <c r="AU57" s="243"/>
      <c r="AV57" s="243"/>
    </row>
    <row r="58" spans="1:48" s="241" customFormat="1" ht="14.25" x14ac:dyDescent="0.2">
      <c r="A58" s="193" t="s">
        <v>239</v>
      </c>
      <c r="B58" s="194">
        <f>B49*$B$27</f>
        <v>0</v>
      </c>
      <c r="C58" s="194">
        <f t="shared" ref="C58:AR58" si="9">C49*$B$27</f>
        <v>0</v>
      </c>
      <c r="D58" s="194">
        <f t="shared" si="9"/>
        <v>2400000</v>
      </c>
      <c r="E58" s="194">
        <f t="shared" si="9"/>
        <v>0</v>
      </c>
      <c r="F58" s="194">
        <f t="shared" si="9"/>
        <v>0</v>
      </c>
      <c r="G58" s="194">
        <f t="shared" si="9"/>
        <v>0</v>
      </c>
      <c r="H58" s="194">
        <f t="shared" si="9"/>
        <v>0</v>
      </c>
      <c r="I58" s="194">
        <f t="shared" si="9"/>
        <v>0</v>
      </c>
      <c r="J58" s="194">
        <f t="shared" si="9"/>
        <v>0</v>
      </c>
      <c r="K58" s="194">
        <f t="shared" si="9"/>
        <v>0</v>
      </c>
      <c r="L58" s="194">
        <f t="shared" si="9"/>
        <v>0</v>
      </c>
      <c r="M58" s="194">
        <f t="shared" si="9"/>
        <v>0</v>
      </c>
      <c r="N58" s="194">
        <f t="shared" si="9"/>
        <v>0</v>
      </c>
      <c r="O58" s="194">
        <f t="shared" si="9"/>
        <v>0</v>
      </c>
      <c r="P58" s="194">
        <f t="shared" si="9"/>
        <v>0</v>
      </c>
      <c r="Q58" s="194">
        <f t="shared" si="9"/>
        <v>0</v>
      </c>
      <c r="R58" s="194">
        <f t="shared" si="9"/>
        <v>0</v>
      </c>
      <c r="S58" s="194">
        <f t="shared" si="9"/>
        <v>0</v>
      </c>
      <c r="T58" s="194">
        <f t="shared" si="9"/>
        <v>0</v>
      </c>
      <c r="U58" s="194">
        <f t="shared" si="9"/>
        <v>0</v>
      </c>
      <c r="V58" s="194">
        <f t="shared" si="9"/>
        <v>0</v>
      </c>
      <c r="W58" s="194">
        <f t="shared" si="9"/>
        <v>0</v>
      </c>
      <c r="X58" s="194">
        <f t="shared" si="9"/>
        <v>0</v>
      </c>
      <c r="Y58" s="194">
        <f t="shared" si="9"/>
        <v>0</v>
      </c>
      <c r="Z58" s="194">
        <f t="shared" si="9"/>
        <v>0</v>
      </c>
      <c r="AA58" s="194">
        <f t="shared" si="9"/>
        <v>0</v>
      </c>
      <c r="AB58" s="194">
        <f t="shared" si="9"/>
        <v>0</v>
      </c>
      <c r="AC58" s="194">
        <f t="shared" si="9"/>
        <v>0</v>
      </c>
      <c r="AD58" s="194">
        <f t="shared" si="9"/>
        <v>0</v>
      </c>
      <c r="AE58" s="194">
        <f t="shared" si="9"/>
        <v>0</v>
      </c>
      <c r="AF58" s="194">
        <f t="shared" si="9"/>
        <v>0</v>
      </c>
      <c r="AG58" s="194">
        <f t="shared" si="9"/>
        <v>0</v>
      </c>
      <c r="AH58" s="194">
        <f t="shared" si="9"/>
        <v>0</v>
      </c>
      <c r="AI58" s="194">
        <f t="shared" si="9"/>
        <v>0</v>
      </c>
      <c r="AJ58" s="194">
        <f t="shared" si="9"/>
        <v>0</v>
      </c>
      <c r="AK58" s="194">
        <f t="shared" si="9"/>
        <v>0</v>
      </c>
      <c r="AL58" s="194">
        <f t="shared" si="9"/>
        <v>0</v>
      </c>
      <c r="AM58" s="194">
        <f t="shared" si="9"/>
        <v>0</v>
      </c>
      <c r="AN58" s="194">
        <f t="shared" si="9"/>
        <v>0</v>
      </c>
      <c r="AO58" s="194">
        <f t="shared" si="9"/>
        <v>0</v>
      </c>
      <c r="AP58" s="194">
        <f t="shared" si="9"/>
        <v>0</v>
      </c>
      <c r="AQ58" s="194">
        <f t="shared" si="9"/>
        <v>0</v>
      </c>
      <c r="AR58" s="194">
        <f t="shared" si="9"/>
        <v>0</v>
      </c>
      <c r="AS58" s="242"/>
      <c r="AT58" s="242"/>
      <c r="AU58" s="243"/>
      <c r="AV58" s="243"/>
    </row>
    <row r="59" spans="1:48" s="241" customFormat="1" x14ac:dyDescent="0.2">
      <c r="A59" s="183" t="s">
        <v>238</v>
      </c>
      <c r="B59" s="189">
        <f>SUM(B60:B65)</f>
        <v>0</v>
      </c>
      <c r="C59" s="189">
        <f>SUM(C60:C65)</f>
        <v>0</v>
      </c>
      <c r="D59" s="189"/>
      <c r="E59" s="189">
        <f>SUM(E60:E65)</f>
        <v>0</v>
      </c>
      <c r="F59" s="189">
        <f t="shared" ref="F59:T59" si="10">SUM(F60:F65)</f>
        <v>0</v>
      </c>
      <c r="G59" s="189">
        <f t="shared" si="10"/>
        <v>0</v>
      </c>
      <c r="H59" s="189">
        <f t="shared" si="10"/>
        <v>0</v>
      </c>
      <c r="I59" s="189">
        <f t="shared" si="10"/>
        <v>0</v>
      </c>
      <c r="J59" s="189">
        <f t="shared" si="10"/>
        <v>0</v>
      </c>
      <c r="K59" s="189">
        <f t="shared" si="10"/>
        <v>0</v>
      </c>
      <c r="L59" s="189">
        <f t="shared" si="10"/>
        <v>0</v>
      </c>
      <c r="M59" s="189">
        <f t="shared" si="10"/>
        <v>-30651.65811984042</v>
      </c>
      <c r="N59" s="189">
        <f t="shared" si="10"/>
        <v>0</v>
      </c>
      <c r="O59" s="189">
        <f t="shared" si="10"/>
        <v>0</v>
      </c>
      <c r="P59" s="189">
        <f t="shared" si="10"/>
        <v>-32527.784810039611</v>
      </c>
      <c r="Q59" s="189">
        <f t="shared" si="10"/>
        <v>0</v>
      </c>
      <c r="R59" s="189">
        <f t="shared" si="10"/>
        <v>0</v>
      </c>
      <c r="S59" s="189">
        <f t="shared" si="10"/>
        <v>-34518.745462692517</v>
      </c>
      <c r="T59" s="189">
        <f t="shared" si="10"/>
        <v>0</v>
      </c>
      <c r="U59" s="189">
        <f t="shared" ref="U59:AN59" si="11">SUM(U60:U65)</f>
        <v>0</v>
      </c>
      <c r="V59" s="189">
        <f t="shared" si="11"/>
        <v>-36631.568834973004</v>
      </c>
      <c r="W59" s="189">
        <f t="shared" si="11"/>
        <v>0</v>
      </c>
      <c r="X59" s="189">
        <f t="shared" si="11"/>
        <v>0</v>
      </c>
      <c r="Y59" s="189">
        <f t="shared" si="11"/>
        <v>-38873.713900224036</v>
      </c>
      <c r="Z59" s="189">
        <f t="shared" si="11"/>
        <v>0</v>
      </c>
      <c r="AA59" s="189">
        <f t="shared" si="11"/>
        <v>0</v>
      </c>
      <c r="AB59" s="189">
        <f t="shared" si="11"/>
        <v>-41253.096180628949</v>
      </c>
      <c r="AC59" s="189">
        <f t="shared" si="11"/>
        <v>0</v>
      </c>
      <c r="AD59" s="189">
        <f t="shared" si="11"/>
        <v>0</v>
      </c>
      <c r="AE59" s="189">
        <f t="shared" si="11"/>
        <v>-43778.115691652893</v>
      </c>
      <c r="AF59" s="189">
        <f t="shared" si="11"/>
        <v>0</v>
      </c>
      <c r="AG59" s="189">
        <f t="shared" si="11"/>
        <v>0</v>
      </c>
      <c r="AH59" s="189">
        <f t="shared" si="11"/>
        <v>-46457.686596907581</v>
      </c>
      <c r="AI59" s="189">
        <f t="shared" si="11"/>
        <v>0</v>
      </c>
      <c r="AJ59" s="189">
        <f t="shared" si="11"/>
        <v>0</v>
      </c>
      <c r="AK59" s="189">
        <f t="shared" si="11"/>
        <v>-49301.268678131106</v>
      </c>
      <c r="AL59" s="189">
        <f t="shared" si="11"/>
        <v>0</v>
      </c>
      <c r="AM59" s="189">
        <f t="shared" si="11"/>
        <v>0</v>
      </c>
      <c r="AN59" s="189">
        <f t="shared" si="11"/>
        <v>-52318.900731382157</v>
      </c>
      <c r="AO59" s="189">
        <f>SUM(AO60:AO65)</f>
        <v>0</v>
      </c>
      <c r="AP59" s="189">
        <f>SUM(AP60:AP65)</f>
        <v>0</v>
      </c>
      <c r="AQ59" s="189">
        <f>SUM(AQ60:AQ65)</f>
        <v>-55521.236007348591</v>
      </c>
      <c r="AR59" s="189">
        <f>SUM(AR60:AR65)</f>
        <v>0</v>
      </c>
      <c r="AS59" s="242"/>
      <c r="AT59" s="242"/>
      <c r="AU59" s="243"/>
      <c r="AV59" s="243"/>
    </row>
    <row r="60" spans="1:48" s="241" customFormat="1" x14ac:dyDescent="0.2">
      <c r="A60" s="195" t="s">
        <v>237</v>
      </c>
      <c r="B60" s="189"/>
      <c r="C60" s="189"/>
      <c r="D60" s="189"/>
      <c r="E60" s="189">
        <v>0</v>
      </c>
      <c r="F60" s="189">
        <v>0</v>
      </c>
      <c r="G60" s="189">
        <f>-IF(G$46&lt;=$B$29,0,$B$28*(1+G$48)*$B$27)</f>
        <v>0</v>
      </c>
      <c r="H60" s="189">
        <v>0</v>
      </c>
      <c r="I60" s="189">
        <v>0</v>
      </c>
      <c r="J60" s="189">
        <f t="shared" ref="J60:AQ60" si="12">-IF(J$46&lt;=$B$29,0,$B$28*(1+J$48)*$B$27)</f>
        <v>0</v>
      </c>
      <c r="K60" s="189">
        <v>0</v>
      </c>
      <c r="L60" s="189">
        <v>0</v>
      </c>
      <c r="M60" s="189">
        <f t="shared" si="12"/>
        <v>-30651.65811984042</v>
      </c>
      <c r="N60" s="189">
        <v>0</v>
      </c>
      <c r="O60" s="189">
        <v>0</v>
      </c>
      <c r="P60" s="189">
        <f t="shared" si="12"/>
        <v>-32527.784810039611</v>
      </c>
      <c r="Q60" s="189">
        <v>0</v>
      </c>
      <c r="R60" s="189">
        <v>0</v>
      </c>
      <c r="S60" s="189">
        <f t="shared" si="12"/>
        <v>-34518.745462692517</v>
      </c>
      <c r="T60" s="189">
        <v>0</v>
      </c>
      <c r="U60" s="189">
        <v>0</v>
      </c>
      <c r="V60" s="189">
        <f t="shared" si="12"/>
        <v>-36631.568834973004</v>
      </c>
      <c r="W60" s="189">
        <v>0</v>
      </c>
      <c r="X60" s="189">
        <v>0</v>
      </c>
      <c r="Y60" s="189">
        <f t="shared" si="12"/>
        <v>-38873.713900224036</v>
      </c>
      <c r="Z60" s="189">
        <v>0</v>
      </c>
      <c r="AA60" s="189">
        <v>0</v>
      </c>
      <c r="AB60" s="189">
        <f t="shared" si="12"/>
        <v>-41253.096180628949</v>
      </c>
      <c r="AC60" s="189">
        <v>0</v>
      </c>
      <c r="AD60" s="189">
        <v>0</v>
      </c>
      <c r="AE60" s="189">
        <f t="shared" si="12"/>
        <v>-43778.115691652893</v>
      </c>
      <c r="AF60" s="189">
        <v>0</v>
      </c>
      <c r="AG60" s="189">
        <v>0</v>
      </c>
      <c r="AH60" s="189">
        <f t="shared" si="12"/>
        <v>-46457.686596907581</v>
      </c>
      <c r="AI60" s="189">
        <v>0</v>
      </c>
      <c r="AJ60" s="189">
        <v>0</v>
      </c>
      <c r="AK60" s="189">
        <f t="shared" si="12"/>
        <v>-49301.268678131106</v>
      </c>
      <c r="AL60" s="189">
        <v>0</v>
      </c>
      <c r="AM60" s="189">
        <v>0</v>
      </c>
      <c r="AN60" s="189">
        <f t="shared" si="12"/>
        <v>-52318.900731382157</v>
      </c>
      <c r="AO60" s="189">
        <v>0</v>
      </c>
      <c r="AP60" s="189">
        <v>0</v>
      </c>
      <c r="AQ60" s="189">
        <f t="shared" si="12"/>
        <v>-55521.236007348591</v>
      </c>
      <c r="AR60" s="189">
        <v>0</v>
      </c>
      <c r="AS60" s="198"/>
      <c r="AT60" s="242"/>
      <c r="AU60" s="243"/>
      <c r="AV60" s="243"/>
    </row>
    <row r="61" spans="1:48" s="241" customFormat="1" x14ac:dyDescent="0.2">
      <c r="A61" s="195" t="str">
        <f>A31</f>
        <v>Прочие расходы при эксплуатации объекта, руб. без НДС</v>
      </c>
      <c r="B61" s="189"/>
      <c r="C61" s="189"/>
      <c r="D61" s="189"/>
      <c r="E61" s="189">
        <f>-IF(E$46&lt;=$B$32,0,$B$31*(1+E$48)*$B$27)</f>
        <v>0</v>
      </c>
      <c r="F61" s="189">
        <f t="shared" ref="F61:AR61" si="13">-IF(F$46&lt;=$B$32,0,$B$31*(1+F$48)*$B$27)</f>
        <v>0</v>
      </c>
      <c r="G61" s="189">
        <f t="shared" si="13"/>
        <v>0</v>
      </c>
      <c r="H61" s="189">
        <f t="shared" si="13"/>
        <v>0</v>
      </c>
      <c r="I61" s="189">
        <f t="shared" si="13"/>
        <v>0</v>
      </c>
      <c r="J61" s="189">
        <f t="shared" si="13"/>
        <v>0</v>
      </c>
      <c r="K61" s="189">
        <f t="shared" si="13"/>
        <v>0</v>
      </c>
      <c r="L61" s="189">
        <f t="shared" si="13"/>
        <v>0</v>
      </c>
      <c r="M61" s="189">
        <f t="shared" si="13"/>
        <v>0</v>
      </c>
      <c r="N61" s="189">
        <f t="shared" si="13"/>
        <v>0</v>
      </c>
      <c r="O61" s="189">
        <f t="shared" si="13"/>
        <v>0</v>
      </c>
      <c r="P61" s="189">
        <f t="shared" si="13"/>
        <v>0</v>
      </c>
      <c r="Q61" s="189">
        <f t="shared" si="13"/>
        <v>0</v>
      </c>
      <c r="R61" s="189">
        <f t="shared" si="13"/>
        <v>0</v>
      </c>
      <c r="S61" s="189">
        <f t="shared" si="13"/>
        <v>0</v>
      </c>
      <c r="T61" s="189">
        <f t="shared" si="13"/>
        <v>0</v>
      </c>
      <c r="U61" s="189">
        <f t="shared" si="13"/>
        <v>0</v>
      </c>
      <c r="V61" s="189">
        <f t="shared" si="13"/>
        <v>0</v>
      </c>
      <c r="W61" s="189">
        <f t="shared" si="13"/>
        <v>0</v>
      </c>
      <c r="X61" s="189">
        <f t="shared" si="13"/>
        <v>0</v>
      </c>
      <c r="Y61" s="189">
        <f t="shared" si="13"/>
        <v>0</v>
      </c>
      <c r="Z61" s="189">
        <f t="shared" si="13"/>
        <v>0</v>
      </c>
      <c r="AA61" s="189">
        <f t="shared" si="13"/>
        <v>0</v>
      </c>
      <c r="AB61" s="189">
        <f t="shared" si="13"/>
        <v>0</v>
      </c>
      <c r="AC61" s="189">
        <f t="shared" si="13"/>
        <v>0</v>
      </c>
      <c r="AD61" s="189">
        <f t="shared" si="13"/>
        <v>0</v>
      </c>
      <c r="AE61" s="189">
        <f t="shared" si="13"/>
        <v>0</v>
      </c>
      <c r="AF61" s="189">
        <f t="shared" si="13"/>
        <v>0</v>
      </c>
      <c r="AG61" s="189">
        <f t="shared" si="13"/>
        <v>0</v>
      </c>
      <c r="AH61" s="189">
        <f t="shared" si="13"/>
        <v>0</v>
      </c>
      <c r="AI61" s="189">
        <f t="shared" si="13"/>
        <v>0</v>
      </c>
      <c r="AJ61" s="189">
        <f t="shared" si="13"/>
        <v>0</v>
      </c>
      <c r="AK61" s="189">
        <f t="shared" si="13"/>
        <v>0</v>
      </c>
      <c r="AL61" s="189">
        <f t="shared" si="13"/>
        <v>0</v>
      </c>
      <c r="AM61" s="189">
        <f t="shared" si="13"/>
        <v>0</v>
      </c>
      <c r="AN61" s="189">
        <f t="shared" si="13"/>
        <v>0</v>
      </c>
      <c r="AO61" s="189">
        <f t="shared" si="13"/>
        <v>0</v>
      </c>
      <c r="AP61" s="189">
        <f t="shared" si="13"/>
        <v>0</v>
      </c>
      <c r="AQ61" s="189">
        <f t="shared" si="13"/>
        <v>0</v>
      </c>
      <c r="AR61" s="189">
        <f t="shared" si="13"/>
        <v>0</v>
      </c>
      <c r="AS61" s="242"/>
      <c r="AT61" s="242"/>
      <c r="AU61" s="243"/>
      <c r="AV61" s="243"/>
    </row>
    <row r="62" spans="1:48" s="241" customFormat="1" x14ac:dyDescent="0.2">
      <c r="A62" s="195" t="s">
        <v>411</v>
      </c>
      <c r="B62" s="189"/>
      <c r="C62" s="189"/>
      <c r="D62" s="189"/>
      <c r="E62" s="189"/>
      <c r="F62" s="189">
        <v>0</v>
      </c>
      <c r="G62" s="189">
        <v>0</v>
      </c>
      <c r="H62" s="189">
        <v>0</v>
      </c>
      <c r="I62" s="189">
        <v>0</v>
      </c>
      <c r="J62" s="189">
        <v>0</v>
      </c>
      <c r="K62" s="189">
        <v>0</v>
      </c>
      <c r="L62" s="189">
        <v>0</v>
      </c>
      <c r="M62" s="189">
        <f>-IF(M$42&lt;=$B$25,0,$B$30*(1+M$43)*$B$23)</f>
        <v>0</v>
      </c>
      <c r="N62" s="189">
        <v>0</v>
      </c>
      <c r="O62" s="189">
        <v>0</v>
      </c>
      <c r="P62" s="189">
        <v>0</v>
      </c>
      <c r="Q62" s="189">
        <v>0</v>
      </c>
      <c r="R62" s="189">
        <v>0</v>
      </c>
      <c r="S62" s="189">
        <v>0</v>
      </c>
      <c r="T62" s="189">
        <v>0</v>
      </c>
      <c r="U62" s="189">
        <v>0</v>
      </c>
      <c r="V62" s="189">
        <v>0</v>
      </c>
      <c r="W62" s="189">
        <v>0</v>
      </c>
      <c r="X62" s="189">
        <v>0</v>
      </c>
      <c r="Y62" s="189">
        <v>0</v>
      </c>
      <c r="Z62" s="189">
        <v>0</v>
      </c>
      <c r="AA62" s="189">
        <v>0</v>
      </c>
      <c r="AB62" s="189">
        <v>0</v>
      </c>
      <c r="AC62" s="189">
        <v>0</v>
      </c>
      <c r="AD62" s="189">
        <v>0</v>
      </c>
      <c r="AE62" s="189">
        <v>0</v>
      </c>
      <c r="AF62" s="189">
        <v>0</v>
      </c>
      <c r="AG62" s="189">
        <v>0</v>
      </c>
      <c r="AH62" s="189">
        <v>0</v>
      </c>
      <c r="AI62" s="189">
        <v>0</v>
      </c>
      <c r="AJ62" s="189">
        <v>0</v>
      </c>
      <c r="AK62" s="189">
        <v>0</v>
      </c>
      <c r="AL62" s="189">
        <v>0</v>
      </c>
      <c r="AM62" s="189">
        <v>0</v>
      </c>
      <c r="AN62" s="189">
        <v>0</v>
      </c>
      <c r="AO62" s="189">
        <v>0</v>
      </c>
      <c r="AP62" s="189">
        <v>0</v>
      </c>
      <c r="AQ62" s="189">
        <v>0</v>
      </c>
      <c r="AR62" s="189">
        <v>0</v>
      </c>
      <c r="AS62" s="242"/>
      <c r="AT62" s="242"/>
      <c r="AU62" s="243"/>
      <c r="AV62" s="243"/>
    </row>
    <row r="63" spans="1:48" s="241" customFormat="1" x14ac:dyDescent="0.2">
      <c r="A63" s="195" t="s">
        <v>406</v>
      </c>
      <c r="B63" s="189">
        <f>-$B$36*(1+B$48)*$B$27*365</f>
        <v>0</v>
      </c>
      <c r="C63" s="189">
        <f t="shared" ref="C63:AR63" si="14">-$B$36*(1+C$48)*$B$27*365</f>
        <v>0</v>
      </c>
      <c r="D63" s="189">
        <f t="shared" si="14"/>
        <v>0</v>
      </c>
      <c r="E63" s="189">
        <f t="shared" si="14"/>
        <v>0</v>
      </c>
      <c r="F63" s="189">
        <f t="shared" si="14"/>
        <v>0</v>
      </c>
      <c r="G63" s="189">
        <f t="shared" si="14"/>
        <v>0</v>
      </c>
      <c r="H63" s="189">
        <f t="shared" si="14"/>
        <v>0</v>
      </c>
      <c r="I63" s="189">
        <f t="shared" si="14"/>
        <v>0</v>
      </c>
      <c r="J63" s="189">
        <f t="shared" si="14"/>
        <v>0</v>
      </c>
      <c r="K63" s="189">
        <f t="shared" si="14"/>
        <v>0</v>
      </c>
      <c r="L63" s="189">
        <f t="shared" si="14"/>
        <v>0</v>
      </c>
      <c r="M63" s="189">
        <f t="shared" si="14"/>
        <v>0</v>
      </c>
      <c r="N63" s="189">
        <f t="shared" si="14"/>
        <v>0</v>
      </c>
      <c r="O63" s="189">
        <f t="shared" si="14"/>
        <v>0</v>
      </c>
      <c r="P63" s="189">
        <f t="shared" si="14"/>
        <v>0</v>
      </c>
      <c r="Q63" s="189">
        <f t="shared" si="14"/>
        <v>0</v>
      </c>
      <c r="R63" s="189">
        <f t="shared" si="14"/>
        <v>0</v>
      </c>
      <c r="S63" s="189">
        <f t="shared" si="14"/>
        <v>0</v>
      </c>
      <c r="T63" s="189">
        <f t="shared" si="14"/>
        <v>0</v>
      </c>
      <c r="U63" s="189">
        <f t="shared" si="14"/>
        <v>0</v>
      </c>
      <c r="V63" s="189">
        <f t="shared" si="14"/>
        <v>0</v>
      </c>
      <c r="W63" s="189">
        <f t="shared" si="14"/>
        <v>0</v>
      </c>
      <c r="X63" s="189">
        <f t="shared" si="14"/>
        <v>0</v>
      </c>
      <c r="Y63" s="189">
        <f t="shared" si="14"/>
        <v>0</v>
      </c>
      <c r="Z63" s="189">
        <f t="shared" si="14"/>
        <v>0</v>
      </c>
      <c r="AA63" s="189">
        <f t="shared" si="14"/>
        <v>0</v>
      </c>
      <c r="AB63" s="189">
        <f t="shared" si="14"/>
        <v>0</v>
      </c>
      <c r="AC63" s="189">
        <f t="shared" si="14"/>
        <v>0</v>
      </c>
      <c r="AD63" s="189">
        <f t="shared" si="14"/>
        <v>0</v>
      </c>
      <c r="AE63" s="189">
        <f t="shared" si="14"/>
        <v>0</v>
      </c>
      <c r="AF63" s="189">
        <f t="shared" si="14"/>
        <v>0</v>
      </c>
      <c r="AG63" s="189">
        <f t="shared" si="14"/>
        <v>0</v>
      </c>
      <c r="AH63" s="189">
        <f t="shared" si="14"/>
        <v>0</v>
      </c>
      <c r="AI63" s="189">
        <f t="shared" si="14"/>
        <v>0</v>
      </c>
      <c r="AJ63" s="189">
        <f t="shared" si="14"/>
        <v>0</v>
      </c>
      <c r="AK63" s="189">
        <f t="shared" si="14"/>
        <v>0</v>
      </c>
      <c r="AL63" s="189">
        <f t="shared" si="14"/>
        <v>0</v>
      </c>
      <c r="AM63" s="189">
        <f t="shared" si="14"/>
        <v>0</v>
      </c>
      <c r="AN63" s="189">
        <f t="shared" si="14"/>
        <v>0</v>
      </c>
      <c r="AO63" s="189">
        <f t="shared" si="14"/>
        <v>0</v>
      </c>
      <c r="AP63" s="189">
        <f t="shared" si="14"/>
        <v>0</v>
      </c>
      <c r="AQ63" s="189">
        <f t="shared" si="14"/>
        <v>0</v>
      </c>
      <c r="AR63" s="189">
        <f t="shared" si="14"/>
        <v>0</v>
      </c>
      <c r="AS63" s="242"/>
      <c r="AT63" s="242"/>
      <c r="AU63" s="243"/>
      <c r="AV63" s="243"/>
    </row>
    <row r="64" spans="1:48" s="241" customFormat="1" x14ac:dyDescent="0.2">
      <c r="A64" s="195" t="s">
        <v>406</v>
      </c>
      <c r="B64" s="189">
        <f>-$B$37*(1+B$48)*12</f>
        <v>0</v>
      </c>
      <c r="C64" s="189">
        <f t="shared" ref="C64:AR64" si="15">-$B$37*(1+C$48)*12</f>
        <v>0</v>
      </c>
      <c r="D64" s="189">
        <f t="shared" si="15"/>
        <v>0</v>
      </c>
      <c r="E64" s="189">
        <f t="shared" si="15"/>
        <v>0</v>
      </c>
      <c r="F64" s="189">
        <f t="shared" si="15"/>
        <v>0</v>
      </c>
      <c r="G64" s="189">
        <f t="shared" si="15"/>
        <v>0</v>
      </c>
      <c r="H64" s="189">
        <f t="shared" si="15"/>
        <v>0</v>
      </c>
      <c r="I64" s="189">
        <f t="shared" si="15"/>
        <v>0</v>
      </c>
      <c r="J64" s="189">
        <f t="shared" si="15"/>
        <v>0</v>
      </c>
      <c r="K64" s="189">
        <f t="shared" si="15"/>
        <v>0</v>
      </c>
      <c r="L64" s="189">
        <f t="shared" si="15"/>
        <v>0</v>
      </c>
      <c r="M64" s="189">
        <f t="shared" si="15"/>
        <v>0</v>
      </c>
      <c r="N64" s="189">
        <f t="shared" si="15"/>
        <v>0</v>
      </c>
      <c r="O64" s="189">
        <f t="shared" si="15"/>
        <v>0</v>
      </c>
      <c r="P64" s="189">
        <f t="shared" si="15"/>
        <v>0</v>
      </c>
      <c r="Q64" s="189">
        <f t="shared" si="15"/>
        <v>0</v>
      </c>
      <c r="R64" s="189">
        <f t="shared" si="15"/>
        <v>0</v>
      </c>
      <c r="S64" s="189">
        <f t="shared" si="15"/>
        <v>0</v>
      </c>
      <c r="T64" s="189">
        <f t="shared" si="15"/>
        <v>0</v>
      </c>
      <c r="U64" s="189">
        <f t="shared" si="15"/>
        <v>0</v>
      </c>
      <c r="V64" s="189">
        <f t="shared" si="15"/>
        <v>0</v>
      </c>
      <c r="W64" s="189">
        <f t="shared" si="15"/>
        <v>0</v>
      </c>
      <c r="X64" s="189">
        <f t="shared" si="15"/>
        <v>0</v>
      </c>
      <c r="Y64" s="189">
        <f t="shared" si="15"/>
        <v>0</v>
      </c>
      <c r="Z64" s="189">
        <f t="shared" si="15"/>
        <v>0</v>
      </c>
      <c r="AA64" s="189">
        <f t="shared" si="15"/>
        <v>0</v>
      </c>
      <c r="AB64" s="189">
        <f t="shared" si="15"/>
        <v>0</v>
      </c>
      <c r="AC64" s="189">
        <f t="shared" si="15"/>
        <v>0</v>
      </c>
      <c r="AD64" s="189">
        <f t="shared" si="15"/>
        <v>0</v>
      </c>
      <c r="AE64" s="189">
        <f t="shared" si="15"/>
        <v>0</v>
      </c>
      <c r="AF64" s="189">
        <f t="shared" si="15"/>
        <v>0</v>
      </c>
      <c r="AG64" s="189">
        <f t="shared" si="15"/>
        <v>0</v>
      </c>
      <c r="AH64" s="189">
        <f t="shared" si="15"/>
        <v>0</v>
      </c>
      <c r="AI64" s="189">
        <f t="shared" si="15"/>
        <v>0</v>
      </c>
      <c r="AJ64" s="189">
        <f t="shared" si="15"/>
        <v>0</v>
      </c>
      <c r="AK64" s="189">
        <f t="shared" si="15"/>
        <v>0</v>
      </c>
      <c r="AL64" s="189">
        <f t="shared" si="15"/>
        <v>0</v>
      </c>
      <c r="AM64" s="189">
        <f t="shared" si="15"/>
        <v>0</v>
      </c>
      <c r="AN64" s="189">
        <f t="shared" si="15"/>
        <v>0</v>
      </c>
      <c r="AO64" s="189">
        <f t="shared" si="15"/>
        <v>0</v>
      </c>
      <c r="AP64" s="189">
        <f t="shared" si="15"/>
        <v>0</v>
      </c>
      <c r="AQ64" s="189">
        <f t="shared" si="15"/>
        <v>0</v>
      </c>
      <c r="AR64" s="189">
        <f t="shared" si="15"/>
        <v>0</v>
      </c>
      <c r="AS64" s="242"/>
      <c r="AT64" s="242"/>
      <c r="AU64" s="243"/>
      <c r="AV64" s="243"/>
    </row>
    <row r="65" spans="1:48" s="241" customFormat="1" x14ac:dyDescent="0.2">
      <c r="A65" s="195" t="s">
        <v>416</v>
      </c>
      <c r="B65" s="189">
        <v>0</v>
      </c>
      <c r="C65" s="189">
        <v>0</v>
      </c>
      <c r="D65" s="189">
        <v>0</v>
      </c>
      <c r="E65" s="189">
        <v>0</v>
      </c>
      <c r="F65" s="189">
        <v>0</v>
      </c>
      <c r="G65" s="189">
        <v>0</v>
      </c>
      <c r="H65" s="189">
        <v>0</v>
      </c>
      <c r="I65" s="189">
        <v>0</v>
      </c>
      <c r="J65" s="189">
        <v>0</v>
      </c>
      <c r="K65" s="189">
        <v>0</v>
      </c>
      <c r="L65" s="189">
        <v>0</v>
      </c>
      <c r="M65" s="189">
        <v>0</v>
      </c>
      <c r="N65" s="189">
        <v>0</v>
      </c>
      <c r="O65" s="189">
        <v>0</v>
      </c>
      <c r="P65" s="189">
        <v>0</v>
      </c>
      <c r="Q65" s="189">
        <v>0</v>
      </c>
      <c r="R65" s="189">
        <v>0</v>
      </c>
      <c r="S65" s="189">
        <v>0</v>
      </c>
      <c r="T65" s="189">
        <v>0</v>
      </c>
      <c r="U65" s="189">
        <v>0</v>
      </c>
      <c r="V65" s="189">
        <v>0</v>
      </c>
      <c r="W65" s="189">
        <v>0</v>
      </c>
      <c r="X65" s="189">
        <v>0</v>
      </c>
      <c r="Y65" s="189">
        <v>0</v>
      </c>
      <c r="Z65" s="189">
        <v>0</v>
      </c>
      <c r="AA65" s="189">
        <v>0</v>
      </c>
      <c r="AB65" s="189">
        <v>0</v>
      </c>
      <c r="AC65" s="189">
        <v>0</v>
      </c>
      <c r="AD65" s="189">
        <v>0</v>
      </c>
      <c r="AE65" s="189">
        <v>0</v>
      </c>
      <c r="AF65" s="189">
        <v>0</v>
      </c>
      <c r="AG65" s="189">
        <v>0</v>
      </c>
      <c r="AH65" s="189">
        <v>0</v>
      </c>
      <c r="AI65" s="189">
        <v>0</v>
      </c>
      <c r="AJ65" s="189">
        <v>0</v>
      </c>
      <c r="AK65" s="189">
        <v>0</v>
      </c>
      <c r="AL65" s="189">
        <v>0</v>
      </c>
      <c r="AM65" s="189">
        <v>0</v>
      </c>
      <c r="AN65" s="189">
        <v>0</v>
      </c>
      <c r="AO65" s="189">
        <v>0</v>
      </c>
      <c r="AP65" s="189">
        <v>0</v>
      </c>
      <c r="AQ65" s="189">
        <v>0</v>
      </c>
      <c r="AR65" s="189">
        <v>0</v>
      </c>
      <c r="AS65" s="242"/>
      <c r="AT65" s="242"/>
      <c r="AU65" s="243"/>
      <c r="AV65" s="243"/>
    </row>
    <row r="66" spans="1:48" s="241" customFormat="1" ht="14.25" x14ac:dyDescent="0.2">
      <c r="A66" s="196" t="s">
        <v>417</v>
      </c>
      <c r="B66" s="194">
        <f t="shared" ref="B66:AP66" si="16">B58+B59</f>
        <v>0</v>
      </c>
      <c r="C66" s="194">
        <f t="shared" si="16"/>
        <v>0</v>
      </c>
      <c r="D66" s="194">
        <f>D58+D59</f>
        <v>2400000</v>
      </c>
      <c r="E66" s="194">
        <f t="shared" si="16"/>
        <v>0</v>
      </c>
      <c r="F66" s="194">
        <f t="shared" si="16"/>
        <v>0</v>
      </c>
      <c r="G66" s="194">
        <f t="shared" si="16"/>
        <v>0</v>
      </c>
      <c r="H66" s="194">
        <f t="shared" si="16"/>
        <v>0</v>
      </c>
      <c r="I66" s="194">
        <f t="shared" si="16"/>
        <v>0</v>
      </c>
      <c r="J66" s="194">
        <f t="shared" si="16"/>
        <v>0</v>
      </c>
      <c r="K66" s="194">
        <f t="shared" si="16"/>
        <v>0</v>
      </c>
      <c r="L66" s="194">
        <f t="shared" si="16"/>
        <v>0</v>
      </c>
      <c r="M66" s="194">
        <f t="shared" si="16"/>
        <v>-30651.65811984042</v>
      </c>
      <c r="N66" s="194">
        <f t="shared" si="16"/>
        <v>0</v>
      </c>
      <c r="O66" s="194">
        <f t="shared" si="16"/>
        <v>0</v>
      </c>
      <c r="P66" s="194">
        <f t="shared" si="16"/>
        <v>-32527.784810039611</v>
      </c>
      <c r="Q66" s="194">
        <f t="shared" si="16"/>
        <v>0</v>
      </c>
      <c r="R66" s="194">
        <f t="shared" si="16"/>
        <v>0</v>
      </c>
      <c r="S66" s="194">
        <f t="shared" si="16"/>
        <v>-34518.745462692517</v>
      </c>
      <c r="T66" s="194">
        <f t="shared" si="16"/>
        <v>0</v>
      </c>
      <c r="U66" s="194">
        <f t="shared" si="16"/>
        <v>0</v>
      </c>
      <c r="V66" s="194">
        <f t="shared" si="16"/>
        <v>-36631.568834973004</v>
      </c>
      <c r="W66" s="194">
        <f t="shared" si="16"/>
        <v>0</v>
      </c>
      <c r="X66" s="194">
        <f t="shared" si="16"/>
        <v>0</v>
      </c>
      <c r="Y66" s="194">
        <f t="shared" si="16"/>
        <v>-38873.713900224036</v>
      </c>
      <c r="Z66" s="194">
        <f t="shared" si="16"/>
        <v>0</v>
      </c>
      <c r="AA66" s="194">
        <f t="shared" si="16"/>
        <v>0</v>
      </c>
      <c r="AB66" s="194">
        <f t="shared" si="16"/>
        <v>-41253.096180628949</v>
      </c>
      <c r="AC66" s="194">
        <f t="shared" si="16"/>
        <v>0</v>
      </c>
      <c r="AD66" s="194">
        <f t="shared" si="16"/>
        <v>0</v>
      </c>
      <c r="AE66" s="194">
        <f t="shared" si="16"/>
        <v>-43778.115691652893</v>
      </c>
      <c r="AF66" s="194">
        <f t="shared" si="16"/>
        <v>0</v>
      </c>
      <c r="AG66" s="194">
        <f t="shared" si="16"/>
        <v>0</v>
      </c>
      <c r="AH66" s="194">
        <f t="shared" si="16"/>
        <v>-46457.686596907581</v>
      </c>
      <c r="AI66" s="194">
        <f t="shared" si="16"/>
        <v>0</v>
      </c>
      <c r="AJ66" s="194">
        <f t="shared" si="16"/>
        <v>0</v>
      </c>
      <c r="AK66" s="194">
        <f t="shared" si="16"/>
        <v>-49301.268678131106</v>
      </c>
      <c r="AL66" s="194">
        <f t="shared" si="16"/>
        <v>0</v>
      </c>
      <c r="AM66" s="194">
        <f t="shared" si="16"/>
        <v>0</v>
      </c>
      <c r="AN66" s="194">
        <f t="shared" si="16"/>
        <v>-52318.900731382157</v>
      </c>
      <c r="AO66" s="194">
        <f t="shared" si="16"/>
        <v>0</v>
      </c>
      <c r="AP66" s="194">
        <f t="shared" si="16"/>
        <v>0</v>
      </c>
      <c r="AQ66" s="194">
        <f>AQ58+AQ59</f>
        <v>-55521.236007348591</v>
      </c>
      <c r="AR66" s="194">
        <f>AR58+AR59</f>
        <v>0</v>
      </c>
      <c r="AS66" s="242"/>
      <c r="AT66" s="242"/>
      <c r="AU66" s="243"/>
      <c r="AV66" s="243"/>
    </row>
    <row r="67" spans="1:48" s="241" customFormat="1" x14ac:dyDescent="0.2">
      <c r="A67" s="195" t="s">
        <v>232</v>
      </c>
      <c r="B67" s="151"/>
      <c r="C67" s="189"/>
      <c r="D67" s="189"/>
      <c r="E67" s="189">
        <f>-B24*1.18*B27/B26</f>
        <v>0</v>
      </c>
      <c r="F67" s="189">
        <f t="shared" ref="F67:Y67" si="17">E67</f>
        <v>0</v>
      </c>
      <c r="G67" s="189">
        <f t="shared" si="17"/>
        <v>0</v>
      </c>
      <c r="H67" s="189">
        <f t="shared" si="17"/>
        <v>0</v>
      </c>
      <c r="I67" s="189">
        <f t="shared" si="17"/>
        <v>0</v>
      </c>
      <c r="J67" s="189">
        <f t="shared" si="17"/>
        <v>0</v>
      </c>
      <c r="K67" s="189">
        <f t="shared" si="17"/>
        <v>0</v>
      </c>
      <c r="L67" s="189">
        <f t="shared" si="17"/>
        <v>0</v>
      </c>
      <c r="M67" s="189">
        <f t="shared" si="17"/>
        <v>0</v>
      </c>
      <c r="N67" s="189">
        <f t="shared" si="17"/>
        <v>0</v>
      </c>
      <c r="O67" s="189">
        <f t="shared" si="17"/>
        <v>0</v>
      </c>
      <c r="P67" s="189">
        <f t="shared" si="17"/>
        <v>0</v>
      </c>
      <c r="Q67" s="189">
        <f t="shared" si="17"/>
        <v>0</v>
      </c>
      <c r="R67" s="189">
        <f t="shared" si="17"/>
        <v>0</v>
      </c>
      <c r="S67" s="189">
        <f t="shared" si="17"/>
        <v>0</v>
      </c>
      <c r="T67" s="189">
        <f t="shared" si="17"/>
        <v>0</v>
      </c>
      <c r="U67" s="189">
        <f t="shared" si="17"/>
        <v>0</v>
      </c>
      <c r="V67" s="189">
        <f t="shared" si="17"/>
        <v>0</v>
      </c>
      <c r="W67" s="189">
        <f t="shared" si="17"/>
        <v>0</v>
      </c>
      <c r="X67" s="189">
        <f t="shared" si="17"/>
        <v>0</v>
      </c>
      <c r="Y67" s="189">
        <f t="shared" si="17"/>
        <v>0</v>
      </c>
      <c r="Z67" s="189"/>
      <c r="AA67" s="189"/>
      <c r="AB67" s="189"/>
      <c r="AC67" s="189"/>
      <c r="AD67" s="189"/>
      <c r="AE67" s="189"/>
      <c r="AF67" s="189"/>
      <c r="AG67" s="189"/>
      <c r="AH67" s="189"/>
      <c r="AI67" s="189"/>
      <c r="AJ67" s="189"/>
      <c r="AK67" s="189"/>
      <c r="AL67" s="189"/>
      <c r="AM67" s="189"/>
      <c r="AN67" s="189"/>
      <c r="AO67" s="189"/>
      <c r="AP67" s="189"/>
      <c r="AQ67" s="189"/>
      <c r="AR67" s="189"/>
      <c r="AS67" s="197">
        <f>SUM(B67:AR67)/1.18</f>
        <v>0</v>
      </c>
      <c r="AT67" s="198">
        <f>AS67*1.18</f>
        <v>0</v>
      </c>
      <c r="AU67" s="243"/>
      <c r="AV67" s="243"/>
    </row>
    <row r="68" spans="1:48" s="241" customFormat="1" ht="14.25" x14ac:dyDescent="0.2">
      <c r="A68" s="196" t="s">
        <v>418</v>
      </c>
      <c r="B68" s="194">
        <f t="shared" ref="B68:J68" si="18">B66+B67</f>
        <v>0</v>
      </c>
      <c r="C68" s="194">
        <f t="shared" si="18"/>
        <v>0</v>
      </c>
      <c r="D68" s="194">
        <f t="shared" si="18"/>
        <v>2400000</v>
      </c>
      <c r="E68" s="194">
        <f t="shared" si="18"/>
        <v>0</v>
      </c>
      <c r="F68" s="194">
        <f t="shared" si="18"/>
        <v>0</v>
      </c>
      <c r="G68" s="194">
        <f t="shared" si="18"/>
        <v>0</v>
      </c>
      <c r="H68" s="194">
        <f t="shared" si="18"/>
        <v>0</v>
      </c>
      <c r="I68" s="194">
        <f t="shared" si="18"/>
        <v>0</v>
      </c>
      <c r="J68" s="194">
        <f t="shared" si="18"/>
        <v>0</v>
      </c>
      <c r="K68" s="194">
        <f>K66+K67</f>
        <v>0</v>
      </c>
      <c r="L68" s="194">
        <f>L66+L67</f>
        <v>0</v>
      </c>
      <c r="M68" s="194">
        <f t="shared" ref="M68:AP68" si="19">M66+M67</f>
        <v>-30651.65811984042</v>
      </c>
      <c r="N68" s="194">
        <f t="shared" si="19"/>
        <v>0</v>
      </c>
      <c r="O68" s="194">
        <f t="shared" si="19"/>
        <v>0</v>
      </c>
      <c r="P68" s="194">
        <f t="shared" si="19"/>
        <v>-32527.784810039611</v>
      </c>
      <c r="Q68" s="194">
        <f t="shared" si="19"/>
        <v>0</v>
      </c>
      <c r="R68" s="194">
        <f t="shared" si="19"/>
        <v>0</v>
      </c>
      <c r="S68" s="194">
        <f t="shared" si="19"/>
        <v>-34518.745462692517</v>
      </c>
      <c r="T68" s="194">
        <f t="shared" si="19"/>
        <v>0</v>
      </c>
      <c r="U68" s="194">
        <f t="shared" si="19"/>
        <v>0</v>
      </c>
      <c r="V68" s="194">
        <f t="shared" si="19"/>
        <v>-36631.568834973004</v>
      </c>
      <c r="W68" s="194">
        <f t="shared" si="19"/>
        <v>0</v>
      </c>
      <c r="X68" s="194">
        <f t="shared" si="19"/>
        <v>0</v>
      </c>
      <c r="Y68" s="194">
        <f t="shared" si="19"/>
        <v>-38873.713900224036</v>
      </c>
      <c r="Z68" s="194">
        <f t="shared" si="19"/>
        <v>0</v>
      </c>
      <c r="AA68" s="194">
        <f t="shared" si="19"/>
        <v>0</v>
      </c>
      <c r="AB68" s="194">
        <f t="shared" si="19"/>
        <v>-41253.096180628949</v>
      </c>
      <c r="AC68" s="194">
        <f t="shared" si="19"/>
        <v>0</v>
      </c>
      <c r="AD68" s="194">
        <f t="shared" si="19"/>
        <v>0</v>
      </c>
      <c r="AE68" s="194">
        <f t="shared" si="19"/>
        <v>-43778.115691652893</v>
      </c>
      <c r="AF68" s="194">
        <f t="shared" si="19"/>
        <v>0</v>
      </c>
      <c r="AG68" s="194">
        <f t="shared" si="19"/>
        <v>0</v>
      </c>
      <c r="AH68" s="194">
        <f t="shared" si="19"/>
        <v>-46457.686596907581</v>
      </c>
      <c r="AI68" s="194">
        <f t="shared" si="19"/>
        <v>0</v>
      </c>
      <c r="AJ68" s="194">
        <f t="shared" si="19"/>
        <v>0</v>
      </c>
      <c r="AK68" s="194">
        <f t="shared" si="19"/>
        <v>-49301.268678131106</v>
      </c>
      <c r="AL68" s="194">
        <f t="shared" si="19"/>
        <v>0</v>
      </c>
      <c r="AM68" s="194">
        <f t="shared" si="19"/>
        <v>0</v>
      </c>
      <c r="AN68" s="194">
        <f t="shared" si="19"/>
        <v>-52318.900731382157</v>
      </c>
      <c r="AO68" s="194">
        <f t="shared" si="19"/>
        <v>0</v>
      </c>
      <c r="AP68" s="194">
        <f t="shared" si="19"/>
        <v>0</v>
      </c>
      <c r="AQ68" s="194">
        <f>AQ66+AQ67</f>
        <v>-55521.236007348591</v>
      </c>
      <c r="AR68" s="194">
        <f>AR66+AR67</f>
        <v>0</v>
      </c>
      <c r="AS68" s="242"/>
      <c r="AT68" s="242"/>
      <c r="AU68" s="243"/>
      <c r="AV68" s="243"/>
    </row>
    <row r="69" spans="1:48" s="241" customFormat="1" x14ac:dyDescent="0.2">
      <c r="A69" s="195" t="s">
        <v>231</v>
      </c>
      <c r="B69" s="189">
        <f t="shared" ref="B69:AP69" si="20">-B55</f>
        <v>0</v>
      </c>
      <c r="C69" s="189">
        <f t="shared" si="20"/>
        <v>0</v>
      </c>
      <c r="D69" s="189">
        <f t="shared" si="20"/>
        <v>0</v>
      </c>
      <c r="E69" s="189">
        <f t="shared" si="20"/>
        <v>0</v>
      </c>
      <c r="F69" s="189">
        <f t="shared" si="20"/>
        <v>0</v>
      </c>
      <c r="G69" s="189">
        <f t="shared" si="20"/>
        <v>0</v>
      </c>
      <c r="H69" s="189">
        <f t="shared" si="20"/>
        <v>0</v>
      </c>
      <c r="I69" s="189">
        <f t="shared" si="20"/>
        <v>0</v>
      </c>
      <c r="J69" s="189">
        <f t="shared" si="20"/>
        <v>0</v>
      </c>
      <c r="K69" s="189">
        <f t="shared" si="20"/>
        <v>0</v>
      </c>
      <c r="L69" s="189">
        <f t="shared" si="20"/>
        <v>0</v>
      </c>
      <c r="M69" s="189">
        <f t="shared" si="20"/>
        <v>0</v>
      </c>
      <c r="N69" s="189">
        <f t="shared" si="20"/>
        <v>0</v>
      </c>
      <c r="O69" s="189">
        <f t="shared" si="20"/>
        <v>0</v>
      </c>
      <c r="P69" s="189">
        <f t="shared" si="20"/>
        <v>0</v>
      </c>
      <c r="Q69" s="189">
        <f t="shared" si="20"/>
        <v>0</v>
      </c>
      <c r="R69" s="189">
        <f t="shared" si="20"/>
        <v>0</v>
      </c>
      <c r="S69" s="189">
        <f t="shared" si="20"/>
        <v>0</v>
      </c>
      <c r="T69" s="189">
        <f t="shared" si="20"/>
        <v>0</v>
      </c>
      <c r="U69" s="189">
        <f t="shared" si="20"/>
        <v>0</v>
      </c>
      <c r="V69" s="189">
        <f t="shared" si="20"/>
        <v>0</v>
      </c>
      <c r="W69" s="189">
        <f t="shared" si="20"/>
        <v>0</v>
      </c>
      <c r="X69" s="189">
        <f t="shared" si="20"/>
        <v>0</v>
      </c>
      <c r="Y69" s="189">
        <f t="shared" si="20"/>
        <v>0</v>
      </c>
      <c r="Z69" s="189">
        <f t="shared" si="20"/>
        <v>0</v>
      </c>
      <c r="AA69" s="189">
        <f t="shared" si="20"/>
        <v>0</v>
      </c>
      <c r="AB69" s="189">
        <f t="shared" si="20"/>
        <v>0</v>
      </c>
      <c r="AC69" s="189">
        <f t="shared" si="20"/>
        <v>0</v>
      </c>
      <c r="AD69" s="189">
        <f t="shared" si="20"/>
        <v>0</v>
      </c>
      <c r="AE69" s="189">
        <f t="shared" si="20"/>
        <v>0</v>
      </c>
      <c r="AF69" s="189">
        <f t="shared" si="20"/>
        <v>0</v>
      </c>
      <c r="AG69" s="189">
        <f t="shared" si="20"/>
        <v>0</v>
      </c>
      <c r="AH69" s="189">
        <f t="shared" si="20"/>
        <v>0</v>
      </c>
      <c r="AI69" s="189">
        <f t="shared" si="20"/>
        <v>0</v>
      </c>
      <c r="AJ69" s="189">
        <f t="shared" si="20"/>
        <v>0</v>
      </c>
      <c r="AK69" s="189">
        <f t="shared" si="20"/>
        <v>0</v>
      </c>
      <c r="AL69" s="189">
        <f t="shared" si="20"/>
        <v>0</v>
      </c>
      <c r="AM69" s="189">
        <f t="shared" si="20"/>
        <v>0</v>
      </c>
      <c r="AN69" s="189">
        <f t="shared" si="20"/>
        <v>0</v>
      </c>
      <c r="AO69" s="189">
        <f t="shared" si="20"/>
        <v>0</v>
      </c>
      <c r="AP69" s="189">
        <f t="shared" si="20"/>
        <v>0</v>
      </c>
      <c r="AQ69" s="189">
        <f>-AQ55</f>
        <v>0</v>
      </c>
      <c r="AR69" s="189">
        <f>-AR55</f>
        <v>0</v>
      </c>
      <c r="AS69" s="242"/>
      <c r="AT69" s="242"/>
      <c r="AU69" s="243"/>
      <c r="AV69" s="243"/>
    </row>
    <row r="70" spans="1:48" s="241" customFormat="1" ht="14.25" x14ac:dyDescent="0.2">
      <c r="A70" s="196" t="s">
        <v>235</v>
      </c>
      <c r="B70" s="194">
        <f t="shared" ref="B70:AP70" si="21">B68+B69</f>
        <v>0</v>
      </c>
      <c r="C70" s="194">
        <f t="shared" si="21"/>
        <v>0</v>
      </c>
      <c r="D70" s="194">
        <f t="shared" si="21"/>
        <v>2400000</v>
      </c>
      <c r="E70" s="194">
        <f t="shared" si="21"/>
        <v>0</v>
      </c>
      <c r="F70" s="194">
        <f t="shared" si="21"/>
        <v>0</v>
      </c>
      <c r="G70" s="194">
        <f t="shared" si="21"/>
        <v>0</v>
      </c>
      <c r="H70" s="194">
        <f t="shared" si="21"/>
        <v>0</v>
      </c>
      <c r="I70" s="194">
        <f t="shared" si="21"/>
        <v>0</v>
      </c>
      <c r="J70" s="194">
        <f t="shared" si="21"/>
        <v>0</v>
      </c>
      <c r="K70" s="194">
        <f t="shared" si="21"/>
        <v>0</v>
      </c>
      <c r="L70" s="194">
        <f t="shared" si="21"/>
        <v>0</v>
      </c>
      <c r="M70" s="194">
        <f t="shared" si="21"/>
        <v>-30651.65811984042</v>
      </c>
      <c r="N70" s="194">
        <f t="shared" si="21"/>
        <v>0</v>
      </c>
      <c r="O70" s="194">
        <f t="shared" si="21"/>
        <v>0</v>
      </c>
      <c r="P70" s="194">
        <f t="shared" si="21"/>
        <v>-32527.784810039611</v>
      </c>
      <c r="Q70" s="194">
        <f t="shared" si="21"/>
        <v>0</v>
      </c>
      <c r="R70" s="194">
        <f t="shared" si="21"/>
        <v>0</v>
      </c>
      <c r="S70" s="194">
        <f t="shared" si="21"/>
        <v>-34518.745462692517</v>
      </c>
      <c r="T70" s="194">
        <f t="shared" si="21"/>
        <v>0</v>
      </c>
      <c r="U70" s="194">
        <f t="shared" si="21"/>
        <v>0</v>
      </c>
      <c r="V70" s="194">
        <f t="shared" si="21"/>
        <v>-36631.568834973004</v>
      </c>
      <c r="W70" s="194">
        <f t="shared" si="21"/>
        <v>0</v>
      </c>
      <c r="X70" s="194">
        <f t="shared" si="21"/>
        <v>0</v>
      </c>
      <c r="Y70" s="194">
        <f t="shared" si="21"/>
        <v>-38873.713900224036</v>
      </c>
      <c r="Z70" s="194">
        <f t="shared" si="21"/>
        <v>0</v>
      </c>
      <c r="AA70" s="194">
        <f t="shared" si="21"/>
        <v>0</v>
      </c>
      <c r="AB70" s="194">
        <f t="shared" si="21"/>
        <v>-41253.096180628949</v>
      </c>
      <c r="AC70" s="194">
        <f t="shared" si="21"/>
        <v>0</v>
      </c>
      <c r="AD70" s="194">
        <f t="shared" si="21"/>
        <v>0</v>
      </c>
      <c r="AE70" s="194">
        <f t="shared" si="21"/>
        <v>-43778.115691652893</v>
      </c>
      <c r="AF70" s="194">
        <f t="shared" si="21"/>
        <v>0</v>
      </c>
      <c r="AG70" s="194">
        <f t="shared" si="21"/>
        <v>0</v>
      </c>
      <c r="AH70" s="194">
        <f t="shared" si="21"/>
        <v>-46457.686596907581</v>
      </c>
      <c r="AI70" s="194">
        <f t="shared" si="21"/>
        <v>0</v>
      </c>
      <c r="AJ70" s="194">
        <f t="shared" si="21"/>
        <v>0</v>
      </c>
      <c r="AK70" s="194">
        <f t="shared" si="21"/>
        <v>-49301.268678131106</v>
      </c>
      <c r="AL70" s="194">
        <f t="shared" si="21"/>
        <v>0</v>
      </c>
      <c r="AM70" s="194">
        <f t="shared" si="21"/>
        <v>0</v>
      </c>
      <c r="AN70" s="194">
        <f t="shared" si="21"/>
        <v>-52318.900731382157</v>
      </c>
      <c r="AO70" s="194">
        <f t="shared" si="21"/>
        <v>0</v>
      </c>
      <c r="AP70" s="194">
        <f t="shared" si="21"/>
        <v>0</v>
      </c>
      <c r="AQ70" s="194">
        <f>AQ68+AQ69</f>
        <v>-55521.236007348591</v>
      </c>
      <c r="AR70" s="194">
        <f>AR68+AR69</f>
        <v>0</v>
      </c>
      <c r="AS70" s="242"/>
      <c r="AT70" s="242"/>
      <c r="AU70" s="243"/>
      <c r="AV70" s="243"/>
    </row>
    <row r="71" spans="1:48" s="241" customFormat="1" x14ac:dyDescent="0.2">
      <c r="A71" s="195" t="s">
        <v>230</v>
      </c>
      <c r="B71" s="189">
        <f>-B70*$B$35</f>
        <v>0</v>
      </c>
      <c r="C71" s="189">
        <f t="shared" ref="C71:AR71" si="22">-C70*$B$35</f>
        <v>0</v>
      </c>
      <c r="D71" s="189">
        <f t="shared" si="22"/>
        <v>-480000</v>
      </c>
      <c r="E71" s="189">
        <f t="shared" si="22"/>
        <v>0</v>
      </c>
      <c r="F71" s="189">
        <f t="shared" si="22"/>
        <v>0</v>
      </c>
      <c r="G71" s="189">
        <f t="shared" si="22"/>
        <v>0</v>
      </c>
      <c r="H71" s="189">
        <f t="shared" si="22"/>
        <v>0</v>
      </c>
      <c r="I71" s="189">
        <f t="shared" si="22"/>
        <v>0</v>
      </c>
      <c r="J71" s="189">
        <f t="shared" si="22"/>
        <v>0</v>
      </c>
      <c r="K71" s="189">
        <f t="shared" si="22"/>
        <v>0</v>
      </c>
      <c r="L71" s="189">
        <f t="shared" si="22"/>
        <v>0</v>
      </c>
      <c r="M71" s="189">
        <f t="shared" si="22"/>
        <v>6130.3316239680844</v>
      </c>
      <c r="N71" s="189">
        <f t="shared" si="22"/>
        <v>0</v>
      </c>
      <c r="O71" s="189">
        <f t="shared" si="22"/>
        <v>0</v>
      </c>
      <c r="P71" s="189">
        <f t="shared" si="22"/>
        <v>6505.5569620079223</v>
      </c>
      <c r="Q71" s="189">
        <f t="shared" si="22"/>
        <v>0</v>
      </c>
      <c r="R71" s="189">
        <f t="shared" si="22"/>
        <v>0</v>
      </c>
      <c r="S71" s="189">
        <f t="shared" si="22"/>
        <v>6903.7490925385036</v>
      </c>
      <c r="T71" s="189">
        <f t="shared" si="22"/>
        <v>0</v>
      </c>
      <c r="U71" s="189">
        <f t="shared" si="22"/>
        <v>0</v>
      </c>
      <c r="V71" s="189">
        <f t="shared" si="22"/>
        <v>7326.3137669946009</v>
      </c>
      <c r="W71" s="189">
        <f t="shared" si="22"/>
        <v>0</v>
      </c>
      <c r="X71" s="189">
        <f t="shared" si="22"/>
        <v>0</v>
      </c>
      <c r="Y71" s="189">
        <f t="shared" si="22"/>
        <v>7774.7427800448077</v>
      </c>
      <c r="Z71" s="189">
        <f t="shared" si="22"/>
        <v>0</v>
      </c>
      <c r="AA71" s="189">
        <f t="shared" si="22"/>
        <v>0</v>
      </c>
      <c r="AB71" s="189">
        <f t="shared" si="22"/>
        <v>8250.6192361257908</v>
      </c>
      <c r="AC71" s="189">
        <f t="shared" si="22"/>
        <v>0</v>
      </c>
      <c r="AD71" s="189">
        <f t="shared" si="22"/>
        <v>0</v>
      </c>
      <c r="AE71" s="189">
        <f t="shared" si="22"/>
        <v>8755.6231383305785</v>
      </c>
      <c r="AF71" s="189">
        <f t="shared" si="22"/>
        <v>0</v>
      </c>
      <c r="AG71" s="189">
        <f t="shared" si="22"/>
        <v>0</v>
      </c>
      <c r="AH71" s="189">
        <f t="shared" si="22"/>
        <v>9291.5373193815158</v>
      </c>
      <c r="AI71" s="189">
        <f t="shared" si="22"/>
        <v>0</v>
      </c>
      <c r="AJ71" s="189">
        <f t="shared" si="22"/>
        <v>0</v>
      </c>
      <c r="AK71" s="189">
        <f t="shared" si="22"/>
        <v>9860.2537356262219</v>
      </c>
      <c r="AL71" s="189">
        <f t="shared" si="22"/>
        <v>0</v>
      </c>
      <c r="AM71" s="189">
        <f t="shared" si="22"/>
        <v>0</v>
      </c>
      <c r="AN71" s="189">
        <f t="shared" si="22"/>
        <v>10463.780146276433</v>
      </c>
      <c r="AO71" s="189">
        <f t="shared" si="22"/>
        <v>0</v>
      </c>
      <c r="AP71" s="189">
        <f t="shared" si="22"/>
        <v>0</v>
      </c>
      <c r="AQ71" s="189">
        <f t="shared" si="22"/>
        <v>11104.24720146972</v>
      </c>
      <c r="AR71" s="189">
        <f t="shared" si="22"/>
        <v>0</v>
      </c>
      <c r="AS71" s="242"/>
      <c r="AT71" s="242"/>
      <c r="AU71" s="243"/>
      <c r="AV71" s="243"/>
    </row>
    <row r="72" spans="1:48" s="241" customFormat="1" ht="15" thickBot="1" x14ac:dyDescent="0.25">
      <c r="A72" s="199" t="s">
        <v>234</v>
      </c>
      <c r="B72" s="187">
        <f>B70+B71</f>
        <v>0</v>
      </c>
      <c r="C72" s="187">
        <f t="shared" ref="C72:AP72" si="23">C70+C71</f>
        <v>0</v>
      </c>
      <c r="D72" s="187">
        <f t="shared" si="23"/>
        <v>1920000</v>
      </c>
      <c r="E72" s="187">
        <f t="shared" si="23"/>
        <v>0</v>
      </c>
      <c r="F72" s="187">
        <f t="shared" si="23"/>
        <v>0</v>
      </c>
      <c r="G72" s="187">
        <f t="shared" si="23"/>
        <v>0</v>
      </c>
      <c r="H72" s="187">
        <f t="shared" si="23"/>
        <v>0</v>
      </c>
      <c r="I72" s="187">
        <f t="shared" si="23"/>
        <v>0</v>
      </c>
      <c r="J72" s="187">
        <f t="shared" si="23"/>
        <v>0</v>
      </c>
      <c r="K72" s="187">
        <f t="shared" si="23"/>
        <v>0</v>
      </c>
      <c r="L72" s="187">
        <f t="shared" si="23"/>
        <v>0</v>
      </c>
      <c r="M72" s="187">
        <f t="shared" si="23"/>
        <v>-24521.326495872338</v>
      </c>
      <c r="N72" s="187">
        <f t="shared" si="23"/>
        <v>0</v>
      </c>
      <c r="O72" s="187">
        <f t="shared" si="23"/>
        <v>0</v>
      </c>
      <c r="P72" s="187">
        <f t="shared" si="23"/>
        <v>-26022.227848031689</v>
      </c>
      <c r="Q72" s="187">
        <f t="shared" si="23"/>
        <v>0</v>
      </c>
      <c r="R72" s="187">
        <f t="shared" si="23"/>
        <v>0</v>
      </c>
      <c r="S72" s="187">
        <f t="shared" si="23"/>
        <v>-27614.996370154015</v>
      </c>
      <c r="T72" s="187">
        <f t="shared" si="23"/>
        <v>0</v>
      </c>
      <c r="U72" s="187">
        <f t="shared" si="23"/>
        <v>0</v>
      </c>
      <c r="V72" s="187">
        <f t="shared" si="23"/>
        <v>-29305.255067978404</v>
      </c>
      <c r="W72" s="187">
        <f t="shared" si="23"/>
        <v>0</v>
      </c>
      <c r="X72" s="187">
        <f t="shared" si="23"/>
        <v>0</v>
      </c>
      <c r="Y72" s="187">
        <f t="shared" si="23"/>
        <v>-31098.971120179231</v>
      </c>
      <c r="Z72" s="187">
        <f t="shared" si="23"/>
        <v>0</v>
      </c>
      <c r="AA72" s="187">
        <f t="shared" si="23"/>
        <v>0</v>
      </c>
      <c r="AB72" s="187">
        <f t="shared" si="23"/>
        <v>-33002.476944503156</v>
      </c>
      <c r="AC72" s="187">
        <f t="shared" si="23"/>
        <v>0</v>
      </c>
      <c r="AD72" s="187">
        <f t="shared" si="23"/>
        <v>0</v>
      </c>
      <c r="AE72" s="187">
        <f t="shared" si="23"/>
        <v>-35022.492553322314</v>
      </c>
      <c r="AF72" s="187">
        <f t="shared" si="23"/>
        <v>0</v>
      </c>
      <c r="AG72" s="187">
        <f t="shared" si="23"/>
        <v>0</v>
      </c>
      <c r="AH72" s="187">
        <f t="shared" si="23"/>
        <v>-37166.149277526063</v>
      </c>
      <c r="AI72" s="187">
        <f t="shared" si="23"/>
        <v>0</v>
      </c>
      <c r="AJ72" s="187">
        <f t="shared" si="23"/>
        <v>0</v>
      </c>
      <c r="AK72" s="187">
        <f t="shared" si="23"/>
        <v>-39441.014942504888</v>
      </c>
      <c r="AL72" s="187">
        <f t="shared" si="23"/>
        <v>0</v>
      </c>
      <c r="AM72" s="187">
        <f t="shared" si="23"/>
        <v>0</v>
      </c>
      <c r="AN72" s="187">
        <f t="shared" si="23"/>
        <v>-41855.120585105724</v>
      </c>
      <c r="AO72" s="187">
        <f t="shared" si="23"/>
        <v>0</v>
      </c>
      <c r="AP72" s="187">
        <f t="shared" si="23"/>
        <v>0</v>
      </c>
      <c r="AQ72" s="187">
        <f>AQ70+AQ71</f>
        <v>-44416.988805878871</v>
      </c>
      <c r="AR72" s="187">
        <f>AR70+AR71</f>
        <v>0</v>
      </c>
      <c r="AS72" s="242"/>
      <c r="AT72" s="242"/>
      <c r="AU72" s="243"/>
      <c r="AV72" s="243"/>
    </row>
    <row r="73" spans="1:48" s="241" customFormat="1" ht="16.5" thickBot="1" x14ac:dyDescent="0.25">
      <c r="A73" s="191"/>
      <c r="B73" s="200">
        <v>1.5</v>
      </c>
      <c r="C73" s="200">
        <f>AVERAGE(B56:C56)</f>
        <v>2.5</v>
      </c>
      <c r="D73" s="200">
        <f>AVERAGE(C56:D56)</f>
        <v>3.5</v>
      </c>
      <c r="E73" s="200">
        <f>AVERAGE(D56:E56)</f>
        <v>4.5</v>
      </c>
      <c r="F73" s="200">
        <f t="shared" ref="F73:AR73" si="24">AVERAGE(E56:F56)</f>
        <v>5.5</v>
      </c>
      <c r="G73" s="200">
        <f t="shared" si="24"/>
        <v>6.5</v>
      </c>
      <c r="H73" s="200">
        <f t="shared" si="24"/>
        <v>7.5</v>
      </c>
      <c r="I73" s="200">
        <f t="shared" si="24"/>
        <v>8.5</v>
      </c>
      <c r="J73" s="200">
        <f t="shared" si="24"/>
        <v>9.5</v>
      </c>
      <c r="K73" s="200">
        <f t="shared" si="24"/>
        <v>10.5</v>
      </c>
      <c r="L73" s="200">
        <f t="shared" si="24"/>
        <v>11.5</v>
      </c>
      <c r="M73" s="200">
        <f t="shared" si="24"/>
        <v>12.5</v>
      </c>
      <c r="N73" s="200">
        <f t="shared" si="24"/>
        <v>13.5</v>
      </c>
      <c r="O73" s="200">
        <f t="shared" si="24"/>
        <v>14.5</v>
      </c>
      <c r="P73" s="200">
        <f t="shared" si="24"/>
        <v>15.5</v>
      </c>
      <c r="Q73" s="200">
        <f t="shared" si="24"/>
        <v>16.5</v>
      </c>
      <c r="R73" s="200">
        <f t="shared" si="24"/>
        <v>17.5</v>
      </c>
      <c r="S73" s="200">
        <f t="shared" si="24"/>
        <v>18.5</v>
      </c>
      <c r="T73" s="200">
        <f t="shared" si="24"/>
        <v>19.5</v>
      </c>
      <c r="U73" s="200">
        <f t="shared" si="24"/>
        <v>20.5</v>
      </c>
      <c r="V73" s="200">
        <f t="shared" si="24"/>
        <v>21.5</v>
      </c>
      <c r="W73" s="200">
        <f t="shared" si="24"/>
        <v>22.5</v>
      </c>
      <c r="X73" s="200">
        <f t="shared" si="24"/>
        <v>23.5</v>
      </c>
      <c r="Y73" s="200">
        <f t="shared" si="24"/>
        <v>24.5</v>
      </c>
      <c r="Z73" s="200">
        <f t="shared" si="24"/>
        <v>25.5</v>
      </c>
      <c r="AA73" s="200">
        <f t="shared" si="24"/>
        <v>26.5</v>
      </c>
      <c r="AB73" s="200">
        <f t="shared" si="24"/>
        <v>27.5</v>
      </c>
      <c r="AC73" s="200">
        <f t="shared" si="24"/>
        <v>28.5</v>
      </c>
      <c r="AD73" s="200">
        <f t="shared" si="24"/>
        <v>29.5</v>
      </c>
      <c r="AE73" s="200">
        <f t="shared" si="24"/>
        <v>30.5</v>
      </c>
      <c r="AF73" s="200">
        <f t="shared" si="24"/>
        <v>31.5</v>
      </c>
      <c r="AG73" s="200">
        <f t="shared" si="24"/>
        <v>32.5</v>
      </c>
      <c r="AH73" s="200">
        <f t="shared" si="24"/>
        <v>33.5</v>
      </c>
      <c r="AI73" s="200">
        <f t="shared" si="24"/>
        <v>34.5</v>
      </c>
      <c r="AJ73" s="200">
        <f t="shared" si="24"/>
        <v>35.5</v>
      </c>
      <c r="AK73" s="200">
        <f t="shared" si="24"/>
        <v>36.5</v>
      </c>
      <c r="AL73" s="200">
        <f t="shared" si="24"/>
        <v>37.5</v>
      </c>
      <c r="AM73" s="200">
        <f t="shared" si="24"/>
        <v>38.5</v>
      </c>
      <c r="AN73" s="200">
        <f t="shared" si="24"/>
        <v>39.5</v>
      </c>
      <c r="AO73" s="200">
        <f t="shared" si="24"/>
        <v>40.5</v>
      </c>
      <c r="AP73" s="200">
        <f t="shared" si="24"/>
        <v>41.5</v>
      </c>
      <c r="AQ73" s="200">
        <f t="shared" si="24"/>
        <v>42.5</v>
      </c>
      <c r="AR73" s="200">
        <f t="shared" si="24"/>
        <v>43.5</v>
      </c>
      <c r="AS73" s="242"/>
      <c r="AT73" s="242"/>
      <c r="AU73" s="243"/>
      <c r="AV73" s="243"/>
    </row>
    <row r="74" spans="1:48" s="241" customFormat="1" x14ac:dyDescent="0.2">
      <c r="A74" s="188" t="s">
        <v>233</v>
      </c>
      <c r="B74" s="182">
        <f>B57</f>
        <v>1</v>
      </c>
      <c r="C74" s="182">
        <f t="shared" ref="C74:AP74" si="25">C57</f>
        <v>2</v>
      </c>
      <c r="D74" s="182">
        <f t="shared" si="25"/>
        <v>3</v>
      </c>
      <c r="E74" s="182">
        <f t="shared" si="25"/>
        <v>4</v>
      </c>
      <c r="F74" s="182">
        <f t="shared" si="25"/>
        <v>5</v>
      </c>
      <c r="G74" s="182">
        <f t="shared" si="25"/>
        <v>6</v>
      </c>
      <c r="H74" s="182">
        <f t="shared" si="25"/>
        <v>7</v>
      </c>
      <c r="I74" s="182">
        <f t="shared" si="25"/>
        <v>8</v>
      </c>
      <c r="J74" s="182">
        <f t="shared" si="25"/>
        <v>9</v>
      </c>
      <c r="K74" s="182">
        <f t="shared" si="25"/>
        <v>10</v>
      </c>
      <c r="L74" s="182">
        <f t="shared" si="25"/>
        <v>11</v>
      </c>
      <c r="M74" s="182">
        <f t="shared" si="25"/>
        <v>12</v>
      </c>
      <c r="N74" s="182">
        <f t="shared" si="25"/>
        <v>13</v>
      </c>
      <c r="O74" s="182">
        <f t="shared" si="25"/>
        <v>14</v>
      </c>
      <c r="P74" s="182">
        <f t="shared" si="25"/>
        <v>15</v>
      </c>
      <c r="Q74" s="182">
        <f t="shared" si="25"/>
        <v>16</v>
      </c>
      <c r="R74" s="182">
        <f t="shared" si="25"/>
        <v>17</v>
      </c>
      <c r="S74" s="182">
        <f t="shared" si="25"/>
        <v>18</v>
      </c>
      <c r="T74" s="182">
        <f t="shared" si="25"/>
        <v>19</v>
      </c>
      <c r="U74" s="182">
        <f t="shared" si="25"/>
        <v>20</v>
      </c>
      <c r="V74" s="182">
        <f t="shared" si="25"/>
        <v>21</v>
      </c>
      <c r="W74" s="182">
        <f t="shared" si="25"/>
        <v>22</v>
      </c>
      <c r="X74" s="182">
        <f t="shared" si="25"/>
        <v>23</v>
      </c>
      <c r="Y74" s="182">
        <f t="shared" si="25"/>
        <v>24</v>
      </c>
      <c r="Z74" s="182">
        <f t="shared" si="25"/>
        <v>25</v>
      </c>
      <c r="AA74" s="182">
        <f t="shared" si="25"/>
        <v>26</v>
      </c>
      <c r="AB74" s="182">
        <f t="shared" si="25"/>
        <v>27</v>
      </c>
      <c r="AC74" s="182">
        <f t="shared" si="25"/>
        <v>28</v>
      </c>
      <c r="AD74" s="182">
        <f t="shared" si="25"/>
        <v>29</v>
      </c>
      <c r="AE74" s="182">
        <f t="shared" si="25"/>
        <v>30</v>
      </c>
      <c r="AF74" s="182">
        <f t="shared" si="25"/>
        <v>31</v>
      </c>
      <c r="AG74" s="182">
        <f t="shared" si="25"/>
        <v>32</v>
      </c>
      <c r="AH74" s="182">
        <f t="shared" si="25"/>
        <v>33</v>
      </c>
      <c r="AI74" s="182">
        <f t="shared" si="25"/>
        <v>34</v>
      </c>
      <c r="AJ74" s="182">
        <f t="shared" si="25"/>
        <v>35</v>
      </c>
      <c r="AK74" s="182">
        <f t="shared" si="25"/>
        <v>36</v>
      </c>
      <c r="AL74" s="182">
        <f t="shared" si="25"/>
        <v>37</v>
      </c>
      <c r="AM74" s="182">
        <f t="shared" si="25"/>
        <v>38</v>
      </c>
      <c r="AN74" s="182">
        <f t="shared" si="25"/>
        <v>39</v>
      </c>
      <c r="AO74" s="182">
        <f t="shared" si="25"/>
        <v>40</v>
      </c>
      <c r="AP74" s="182">
        <f t="shared" si="25"/>
        <v>41</v>
      </c>
      <c r="AQ74" s="182">
        <f>AQ57</f>
        <v>42</v>
      </c>
      <c r="AR74" s="182">
        <f>AR57</f>
        <v>43</v>
      </c>
      <c r="AS74" s="242"/>
      <c r="AT74" s="242"/>
      <c r="AU74" s="243"/>
      <c r="AV74" s="243"/>
    </row>
    <row r="75" spans="1:48" s="241" customFormat="1" ht="14.25" x14ac:dyDescent="0.2">
      <c r="A75" s="193" t="s">
        <v>418</v>
      </c>
      <c r="B75" s="194">
        <f t="shared" ref="B75:AP75" si="26">B68</f>
        <v>0</v>
      </c>
      <c r="C75" s="194">
        <f t="shared" si="26"/>
        <v>0</v>
      </c>
      <c r="D75" s="194">
        <f>D68</f>
        <v>2400000</v>
      </c>
      <c r="E75" s="194">
        <f t="shared" si="26"/>
        <v>0</v>
      </c>
      <c r="F75" s="194">
        <f t="shared" si="26"/>
        <v>0</v>
      </c>
      <c r="G75" s="194">
        <f t="shared" si="26"/>
        <v>0</v>
      </c>
      <c r="H75" s="194">
        <f t="shared" si="26"/>
        <v>0</v>
      </c>
      <c r="I75" s="194">
        <f t="shared" si="26"/>
        <v>0</v>
      </c>
      <c r="J75" s="194">
        <f t="shared" si="26"/>
        <v>0</v>
      </c>
      <c r="K75" s="194">
        <f t="shared" si="26"/>
        <v>0</v>
      </c>
      <c r="L75" s="194">
        <f t="shared" si="26"/>
        <v>0</v>
      </c>
      <c r="M75" s="194">
        <f t="shared" si="26"/>
        <v>-30651.65811984042</v>
      </c>
      <c r="N75" s="194">
        <f t="shared" si="26"/>
        <v>0</v>
      </c>
      <c r="O75" s="194">
        <f t="shared" si="26"/>
        <v>0</v>
      </c>
      <c r="P75" s="194">
        <f t="shared" si="26"/>
        <v>-32527.784810039611</v>
      </c>
      <c r="Q75" s="194">
        <f t="shared" si="26"/>
        <v>0</v>
      </c>
      <c r="R75" s="194">
        <f t="shared" si="26"/>
        <v>0</v>
      </c>
      <c r="S75" s="194">
        <f t="shared" si="26"/>
        <v>-34518.745462692517</v>
      </c>
      <c r="T75" s="194">
        <f t="shared" si="26"/>
        <v>0</v>
      </c>
      <c r="U75" s="194">
        <f t="shared" si="26"/>
        <v>0</v>
      </c>
      <c r="V75" s="194">
        <f t="shared" si="26"/>
        <v>-36631.568834973004</v>
      </c>
      <c r="W75" s="194">
        <f t="shared" si="26"/>
        <v>0</v>
      </c>
      <c r="X75" s="194">
        <f t="shared" si="26"/>
        <v>0</v>
      </c>
      <c r="Y75" s="194">
        <f t="shared" si="26"/>
        <v>-38873.713900224036</v>
      </c>
      <c r="Z75" s="194">
        <f t="shared" si="26"/>
        <v>0</v>
      </c>
      <c r="AA75" s="194">
        <f t="shared" si="26"/>
        <v>0</v>
      </c>
      <c r="AB75" s="194">
        <f t="shared" si="26"/>
        <v>-41253.096180628949</v>
      </c>
      <c r="AC75" s="194">
        <f t="shared" si="26"/>
        <v>0</v>
      </c>
      <c r="AD75" s="194">
        <f t="shared" si="26"/>
        <v>0</v>
      </c>
      <c r="AE75" s="194">
        <f t="shared" si="26"/>
        <v>-43778.115691652893</v>
      </c>
      <c r="AF75" s="194">
        <f t="shared" si="26"/>
        <v>0</v>
      </c>
      <c r="AG75" s="194">
        <f t="shared" si="26"/>
        <v>0</v>
      </c>
      <c r="AH75" s="194">
        <f t="shared" si="26"/>
        <v>-46457.686596907581</v>
      </c>
      <c r="AI75" s="194">
        <f t="shared" si="26"/>
        <v>0</v>
      </c>
      <c r="AJ75" s="194">
        <f t="shared" si="26"/>
        <v>0</v>
      </c>
      <c r="AK75" s="194">
        <f t="shared" si="26"/>
        <v>-49301.268678131106</v>
      </c>
      <c r="AL75" s="194">
        <f t="shared" si="26"/>
        <v>0</v>
      </c>
      <c r="AM75" s="194">
        <f t="shared" si="26"/>
        <v>0</v>
      </c>
      <c r="AN75" s="194">
        <f t="shared" si="26"/>
        <v>-52318.900731382157</v>
      </c>
      <c r="AO75" s="194">
        <f t="shared" si="26"/>
        <v>0</v>
      </c>
      <c r="AP75" s="194">
        <f t="shared" si="26"/>
        <v>0</v>
      </c>
      <c r="AQ75" s="194">
        <f>AQ68</f>
        <v>-55521.236007348591</v>
      </c>
      <c r="AR75" s="194">
        <f>AR68</f>
        <v>0</v>
      </c>
      <c r="AS75" s="242"/>
      <c r="AT75" s="242"/>
      <c r="AU75" s="243"/>
      <c r="AV75" s="243"/>
    </row>
    <row r="76" spans="1:48" s="241" customFormat="1" x14ac:dyDescent="0.2">
      <c r="A76" s="195" t="s">
        <v>232</v>
      </c>
      <c r="B76" s="189">
        <f t="shared" ref="B76:AP76" si="27">-B67</f>
        <v>0</v>
      </c>
      <c r="C76" s="189">
        <f t="shared" si="27"/>
        <v>0</v>
      </c>
      <c r="D76" s="189">
        <f t="shared" si="27"/>
        <v>0</v>
      </c>
      <c r="E76" s="189">
        <f t="shared" si="27"/>
        <v>0</v>
      </c>
      <c r="F76" s="189">
        <f t="shared" si="27"/>
        <v>0</v>
      </c>
      <c r="G76" s="189">
        <f t="shared" si="27"/>
        <v>0</v>
      </c>
      <c r="H76" s="189">
        <f t="shared" si="27"/>
        <v>0</v>
      </c>
      <c r="I76" s="189">
        <f t="shared" si="27"/>
        <v>0</v>
      </c>
      <c r="J76" s="189">
        <f t="shared" si="27"/>
        <v>0</v>
      </c>
      <c r="K76" s="189">
        <f t="shared" si="27"/>
        <v>0</v>
      </c>
      <c r="L76" s="189">
        <f>-L67</f>
        <v>0</v>
      </c>
      <c r="M76" s="189">
        <f>-M67</f>
        <v>0</v>
      </c>
      <c r="N76" s="189">
        <f t="shared" si="27"/>
        <v>0</v>
      </c>
      <c r="O76" s="189">
        <f t="shared" si="27"/>
        <v>0</v>
      </c>
      <c r="P76" s="189">
        <f t="shared" si="27"/>
        <v>0</v>
      </c>
      <c r="Q76" s="189">
        <f t="shared" si="27"/>
        <v>0</v>
      </c>
      <c r="R76" s="189">
        <f t="shared" si="27"/>
        <v>0</v>
      </c>
      <c r="S76" s="189">
        <f t="shared" si="27"/>
        <v>0</v>
      </c>
      <c r="T76" s="189">
        <f t="shared" si="27"/>
        <v>0</v>
      </c>
      <c r="U76" s="189">
        <f t="shared" si="27"/>
        <v>0</v>
      </c>
      <c r="V76" s="189">
        <f t="shared" si="27"/>
        <v>0</v>
      </c>
      <c r="W76" s="189">
        <f t="shared" si="27"/>
        <v>0</v>
      </c>
      <c r="X76" s="189">
        <f t="shared" si="27"/>
        <v>0</v>
      </c>
      <c r="Y76" s="189">
        <f t="shared" si="27"/>
        <v>0</v>
      </c>
      <c r="Z76" s="189">
        <f t="shared" si="27"/>
        <v>0</v>
      </c>
      <c r="AA76" s="189">
        <f t="shared" si="27"/>
        <v>0</v>
      </c>
      <c r="AB76" s="189">
        <f t="shared" si="27"/>
        <v>0</v>
      </c>
      <c r="AC76" s="189">
        <f t="shared" si="27"/>
        <v>0</v>
      </c>
      <c r="AD76" s="189">
        <f t="shared" si="27"/>
        <v>0</v>
      </c>
      <c r="AE76" s="189">
        <f t="shared" si="27"/>
        <v>0</v>
      </c>
      <c r="AF76" s="189">
        <f t="shared" si="27"/>
        <v>0</v>
      </c>
      <c r="AG76" s="189">
        <f t="shared" si="27"/>
        <v>0</v>
      </c>
      <c r="AH76" s="189">
        <f t="shared" si="27"/>
        <v>0</v>
      </c>
      <c r="AI76" s="189">
        <f t="shared" si="27"/>
        <v>0</v>
      </c>
      <c r="AJ76" s="189">
        <f t="shared" si="27"/>
        <v>0</v>
      </c>
      <c r="AK76" s="189">
        <f t="shared" si="27"/>
        <v>0</v>
      </c>
      <c r="AL76" s="189">
        <f t="shared" si="27"/>
        <v>0</v>
      </c>
      <c r="AM76" s="189">
        <f t="shared" si="27"/>
        <v>0</v>
      </c>
      <c r="AN76" s="189">
        <f t="shared" si="27"/>
        <v>0</v>
      </c>
      <c r="AO76" s="189">
        <f t="shared" si="27"/>
        <v>0</v>
      </c>
      <c r="AP76" s="189">
        <f t="shared" si="27"/>
        <v>0</v>
      </c>
      <c r="AQ76" s="189">
        <f>-AQ67</f>
        <v>0</v>
      </c>
      <c r="AR76" s="189">
        <f>-AR67</f>
        <v>0</v>
      </c>
      <c r="AS76" s="242"/>
      <c r="AT76" s="242"/>
      <c r="AU76" s="243"/>
      <c r="AV76" s="243"/>
    </row>
    <row r="77" spans="1:48" s="241" customFormat="1" x14ac:dyDescent="0.2">
      <c r="A77" s="195" t="s">
        <v>231</v>
      </c>
      <c r="B77" s="189">
        <f t="shared" ref="B77:AP77" si="28">B69</f>
        <v>0</v>
      </c>
      <c r="C77" s="189">
        <f t="shared" si="28"/>
        <v>0</v>
      </c>
      <c r="D77" s="189">
        <f t="shared" si="28"/>
        <v>0</v>
      </c>
      <c r="E77" s="189">
        <f t="shared" si="28"/>
        <v>0</v>
      </c>
      <c r="F77" s="189">
        <f t="shared" si="28"/>
        <v>0</v>
      </c>
      <c r="G77" s="189">
        <f t="shared" si="28"/>
        <v>0</v>
      </c>
      <c r="H77" s="189">
        <f t="shared" si="28"/>
        <v>0</v>
      </c>
      <c r="I77" s="189">
        <f t="shared" si="28"/>
        <v>0</v>
      </c>
      <c r="J77" s="189">
        <f t="shared" si="28"/>
        <v>0</v>
      </c>
      <c r="K77" s="189">
        <f t="shared" si="28"/>
        <v>0</v>
      </c>
      <c r="L77" s="189">
        <f t="shared" si="28"/>
        <v>0</v>
      </c>
      <c r="M77" s="189">
        <f t="shared" si="28"/>
        <v>0</v>
      </c>
      <c r="N77" s="189">
        <f t="shared" si="28"/>
        <v>0</v>
      </c>
      <c r="O77" s="189">
        <f t="shared" si="28"/>
        <v>0</v>
      </c>
      <c r="P77" s="189">
        <f t="shared" si="28"/>
        <v>0</v>
      </c>
      <c r="Q77" s="189">
        <f t="shared" si="28"/>
        <v>0</v>
      </c>
      <c r="R77" s="189">
        <f t="shared" si="28"/>
        <v>0</v>
      </c>
      <c r="S77" s="189">
        <f t="shared" si="28"/>
        <v>0</v>
      </c>
      <c r="T77" s="189">
        <f t="shared" si="28"/>
        <v>0</v>
      </c>
      <c r="U77" s="189">
        <f t="shared" si="28"/>
        <v>0</v>
      </c>
      <c r="V77" s="189">
        <f t="shared" si="28"/>
        <v>0</v>
      </c>
      <c r="W77" s="189">
        <f t="shared" si="28"/>
        <v>0</v>
      </c>
      <c r="X77" s="189">
        <f t="shared" si="28"/>
        <v>0</v>
      </c>
      <c r="Y77" s="189">
        <f t="shared" si="28"/>
        <v>0</v>
      </c>
      <c r="Z77" s="189">
        <f t="shared" si="28"/>
        <v>0</v>
      </c>
      <c r="AA77" s="189">
        <f t="shared" si="28"/>
        <v>0</v>
      </c>
      <c r="AB77" s="189">
        <f t="shared" si="28"/>
        <v>0</v>
      </c>
      <c r="AC77" s="189">
        <f t="shared" si="28"/>
        <v>0</v>
      </c>
      <c r="AD77" s="189">
        <f t="shared" si="28"/>
        <v>0</v>
      </c>
      <c r="AE77" s="189">
        <f t="shared" si="28"/>
        <v>0</v>
      </c>
      <c r="AF77" s="189">
        <f t="shared" si="28"/>
        <v>0</v>
      </c>
      <c r="AG77" s="189">
        <f t="shared" si="28"/>
        <v>0</v>
      </c>
      <c r="AH77" s="189">
        <f t="shared" si="28"/>
        <v>0</v>
      </c>
      <c r="AI77" s="189">
        <f t="shared" si="28"/>
        <v>0</v>
      </c>
      <c r="AJ77" s="189">
        <f t="shared" si="28"/>
        <v>0</v>
      </c>
      <c r="AK77" s="189">
        <f t="shared" si="28"/>
        <v>0</v>
      </c>
      <c r="AL77" s="189">
        <f t="shared" si="28"/>
        <v>0</v>
      </c>
      <c r="AM77" s="189">
        <f t="shared" si="28"/>
        <v>0</v>
      </c>
      <c r="AN77" s="189">
        <f t="shared" si="28"/>
        <v>0</v>
      </c>
      <c r="AO77" s="189">
        <f t="shared" si="28"/>
        <v>0</v>
      </c>
      <c r="AP77" s="189">
        <f t="shared" si="28"/>
        <v>0</v>
      </c>
      <c r="AQ77" s="189">
        <f>AQ69</f>
        <v>0</v>
      </c>
      <c r="AR77" s="189">
        <f>AR69</f>
        <v>0</v>
      </c>
      <c r="AS77" s="242"/>
      <c r="AT77" s="242"/>
      <c r="AU77" s="243"/>
      <c r="AV77" s="243"/>
    </row>
    <row r="78" spans="1:48" s="241" customFormat="1" x14ac:dyDescent="0.2">
      <c r="A78" s="195" t="s">
        <v>230</v>
      </c>
      <c r="B78" s="189">
        <f>IF(SUM($B$71:B71)+SUM($A$78:A78)&gt;0,0,SUM($B$71:B71)-SUM($A$78:A78))</f>
        <v>0</v>
      </c>
      <c r="C78" s="189">
        <f>IF(SUM($B$71:C71)+SUM($A$78:B78)&gt;0,0,SUM($B$71:C71)-SUM($A$78:B78))</f>
        <v>0</v>
      </c>
      <c r="D78" s="189">
        <f>IF(SUM($B$71:D71)+SUM($A$78:C78)&gt;0,0,SUM($B$71:D71)-SUM($A$78:C78))</f>
        <v>-480000</v>
      </c>
      <c r="E78" s="189">
        <f>IF(SUM($B$71:E71)+SUM($A$78:D78)&gt;0,0,SUM($B$71:E71)-SUM($A$78:D78))</f>
        <v>0</v>
      </c>
      <c r="F78" s="189">
        <f>IF(SUM($B$71:F71)+SUM($A$78:E78)&gt;0,0,SUM($B$71:F71)-SUM($A$78:E78))</f>
        <v>0</v>
      </c>
      <c r="G78" s="189">
        <f>IF(SUM($B$71:G71)+SUM($A$78:F78)&gt;0,0,SUM($B$71:G71)-SUM($A$78:F78))</f>
        <v>0</v>
      </c>
      <c r="H78" s="189">
        <f>IF(SUM($B$71:H71)+SUM($A$78:G78)&gt;0,0,SUM($B$71:H71)-SUM($A$78:G78))</f>
        <v>0</v>
      </c>
      <c r="I78" s="189">
        <f>IF(SUM($B$71:I71)+SUM($A$78:H78)&gt;0,0,SUM($B$71:I71)-SUM($A$78:H78))</f>
        <v>0</v>
      </c>
      <c r="J78" s="189">
        <f>IF(SUM($B$71:J71)+SUM($A$78:I78)&gt;0,0,SUM($B$71:J71)-SUM($A$78:I78))</f>
        <v>0</v>
      </c>
      <c r="K78" s="189">
        <f>IF(SUM($B$71:K71)+SUM($A$78:J78)&gt;0,0,SUM($B$71:K71)-SUM($A$78:J78))</f>
        <v>0</v>
      </c>
      <c r="L78" s="189">
        <f>IF(SUM($B$71:L71)+SUM($A$78:K78)&gt;0,0,SUM($B$71:L71)-SUM($A$78:K78))</f>
        <v>0</v>
      </c>
      <c r="M78" s="189">
        <f>IF(SUM($B$71:M71)+SUM($A$78:L78)&gt;0,0,SUM($B$71:M71)-SUM($A$78:L78))</f>
        <v>6130.3316239680862</v>
      </c>
      <c r="N78" s="189">
        <f>IF(SUM($B$71:N71)+SUM($A$78:M78)&gt;0,0,SUM($B$71:N71)-SUM($A$78:M78))</f>
        <v>0</v>
      </c>
      <c r="O78" s="189">
        <f>IF(SUM($B$71:O71)+SUM($A$78:N78)&gt;0,0,SUM($B$71:O71)-SUM($A$78:N78))</f>
        <v>0</v>
      </c>
      <c r="P78" s="189">
        <f>IF(SUM($B$71:P71)+SUM($A$78:O78)&gt;0,0,SUM($B$71:P71)-SUM($A$78:O78))</f>
        <v>6505.5569620079477</v>
      </c>
      <c r="Q78" s="189">
        <f>IF(SUM($B$71:Q71)+SUM($A$78:P78)&gt;0,0,SUM($B$71:Q71)-SUM($A$78:P78))</f>
        <v>0</v>
      </c>
      <c r="R78" s="189">
        <f>IF(SUM($B$71:R71)+SUM($A$78:Q78)&gt;0,0,SUM($B$71:R71)-SUM($A$78:Q78))</f>
        <v>0</v>
      </c>
      <c r="S78" s="189">
        <f>IF(SUM($B$71:S71)+SUM($A$78:R78)&gt;0,0,SUM($B$71:S71)-SUM($A$78:R78))</f>
        <v>6903.7490925384918</v>
      </c>
      <c r="T78" s="189">
        <f>IF(SUM($B$71:T71)+SUM($A$78:S78)&gt;0,0,SUM($B$71:T71)-SUM($A$78:S78))</f>
        <v>0</v>
      </c>
      <c r="U78" s="189">
        <f>IF(SUM($B$71:U71)+SUM($A$78:T78)&gt;0,0,SUM($B$71:U71)-SUM($A$78:T78))</f>
        <v>0</v>
      </c>
      <c r="V78" s="189">
        <f>IF(SUM($B$71:V71)+SUM($A$78:U78)&gt;0,0,SUM($B$71:V71)-SUM($A$78:U78))</f>
        <v>7326.3137669945718</v>
      </c>
      <c r="W78" s="189">
        <f>IF(SUM($B$71:W71)+SUM($A$78:V78)&gt;0,0,SUM($B$71:W71)-SUM($A$78:V78))</f>
        <v>0</v>
      </c>
      <c r="X78" s="189">
        <f>IF(SUM($B$71:X71)+SUM($A$78:W78)&gt;0,0,SUM($B$71:X71)-SUM($A$78:W78))</f>
        <v>0</v>
      </c>
      <c r="Y78" s="189">
        <f>IF(SUM($B$71:Y71)+SUM($A$78:X78)&gt;0,0,SUM($B$71:Y71)-SUM($A$78:X78))</f>
        <v>7774.7427800447913</v>
      </c>
      <c r="Z78" s="189">
        <f>IF(SUM($B$71:Z71)+SUM($A$78:Y78)&gt;0,0,SUM($B$71:Z71)-SUM($A$78:Y78))</f>
        <v>0</v>
      </c>
      <c r="AA78" s="189">
        <f>IF(SUM($B$71:AA71)+SUM($A$78:Z78)&gt;0,0,SUM($B$71:AA71)-SUM($A$78:Z78))</f>
        <v>0</v>
      </c>
      <c r="AB78" s="189">
        <f>IF(SUM($B$71:AB71)+SUM($A$78:AA78)&gt;0,0,SUM($B$71:AB71)-SUM($A$78:AA78))</f>
        <v>8250.6192361257854</v>
      </c>
      <c r="AC78" s="189">
        <f>IF(SUM($B$71:AC71)+SUM($A$78:AB78)&gt;0,0,SUM($B$71:AC71)-SUM($A$78:AB78))</f>
        <v>0</v>
      </c>
      <c r="AD78" s="189">
        <f>IF(SUM($B$71:AD71)+SUM($A$78:AC78)&gt;0,0,SUM($B$71:AD71)-SUM($A$78:AC78))</f>
        <v>0</v>
      </c>
      <c r="AE78" s="189">
        <f>IF(SUM($B$71:AE71)+SUM($A$78:AD78)&gt;0,0,SUM($B$71:AE71)-SUM($A$78:AD78))</f>
        <v>8755.6231383305858</v>
      </c>
      <c r="AF78" s="189">
        <f>IF(SUM($B$71:AF71)+SUM($A$78:AE78)&gt;0,0,SUM($B$71:AF71)-SUM($A$78:AE78))</f>
        <v>0</v>
      </c>
      <c r="AG78" s="189">
        <f>IF(SUM($B$71:AG71)+SUM($A$78:AF78)&gt;0,0,SUM($B$71:AG71)-SUM($A$78:AF78))</f>
        <v>0</v>
      </c>
      <c r="AH78" s="189">
        <f>IF(SUM($B$71:AH71)+SUM($A$78:AG78)&gt;0,0,SUM($B$71:AH71)-SUM($A$78:AG78))</f>
        <v>9291.5373193814885</v>
      </c>
      <c r="AI78" s="189">
        <f>IF(SUM($B$71:AI71)+SUM($A$78:AH78)&gt;0,0,SUM($B$71:AI71)-SUM($A$78:AH78))</f>
        <v>0</v>
      </c>
      <c r="AJ78" s="189">
        <f>IF(SUM($B$71:AJ71)+SUM($A$78:AI78)&gt;0,0,SUM($B$71:AJ71)-SUM($A$78:AI78))</f>
        <v>0</v>
      </c>
      <c r="AK78" s="189">
        <f>IF(SUM($B$71:AK71)+SUM($A$78:AJ78)&gt;0,0,SUM($B$71:AK71)-SUM($A$78:AJ78))</f>
        <v>9860.2537356262328</v>
      </c>
      <c r="AL78" s="189">
        <f>IF(SUM($B$71:AL71)+SUM($A$78:AK78)&gt;0,0,SUM($B$71:AL71)-SUM($A$78:AK78))</f>
        <v>0</v>
      </c>
      <c r="AM78" s="189">
        <f>IF(SUM($B$71:AM71)+SUM($A$78:AL78)&gt;0,0,SUM($B$71:AM71)-SUM($A$78:AL78))</f>
        <v>0</v>
      </c>
      <c r="AN78" s="189">
        <f>IF(SUM($B$71:AN71)+SUM($A$78:AM78)&gt;0,0,SUM($B$71:AN71)-SUM($A$78:AM78))</f>
        <v>10463.780146276462</v>
      </c>
      <c r="AO78" s="189">
        <f>IF(SUM($B$71:AO71)+SUM($A$78:AN78)&gt;0,0,SUM($B$71:AO71)-SUM($A$78:AN78))</f>
        <v>0</v>
      </c>
      <c r="AP78" s="189">
        <f>IF(SUM($B$71:AP71)+SUM($A$78:AO78)&gt;0,0,SUM($B$71:AP71)-SUM($A$78:AO78))</f>
        <v>0</v>
      </c>
      <c r="AQ78" s="189">
        <f>IF(SUM($B$71:AQ71)+SUM($A$78:AP78)&gt;0,0,SUM($B$71:AQ71)-SUM($A$78:AP78))</f>
        <v>11104.247201469727</v>
      </c>
      <c r="AR78" s="189">
        <f>IF(SUM($B$71:AR71)+SUM($A$78:AQ78)&gt;0,0,SUM($B$71:AR71)-SUM($A$78:AQ78))</f>
        <v>0</v>
      </c>
      <c r="AS78" s="242"/>
      <c r="AT78" s="242"/>
      <c r="AU78" s="243"/>
      <c r="AV78" s="243"/>
    </row>
    <row r="79" spans="1:48" s="241" customFormat="1" x14ac:dyDescent="0.2">
      <c r="A79" s="195" t="s">
        <v>229</v>
      </c>
      <c r="B79" s="244">
        <f ca="1">IF(((SUM($B$58:B58)+SUM($B$60:B64))+SUM($B$81:B81))&lt;0,((SUM($B$58:B58)+SUM($B$60:B64))+SUM($B$81:B81))*0.18-SUM($A$79:A79),IF(SUM(A$79:$B79)&lt;0,0-SUM(A$79:$B79),0))</f>
        <v>-10888429.001134248</v>
      </c>
      <c r="C79" s="189">
        <f ca="1">IF(((SUM($B$58:C58)+SUM($B$60:C64))+SUM($B$81:C81))&lt;0,((SUM($B$58:C58)+SUM($B$60:C64))+SUM($B$81:C81))*0.18-SUM($A$79:B79),IF(SUM(B$79:$B79)&lt;0,0-SUM(B$79:$B79),0))</f>
        <v>-185242753.54453498</v>
      </c>
      <c r="D79" s="189">
        <f ca="1">IF(((SUM($B$58:D58)+SUM($B$60:D64))+SUM($B$81:D81))&lt;0,((SUM($B$58:D58)+SUM($B$60:D64))+SUM($B$81:D81))*0.18-SUM($A$79:C79),IF(SUM($B$79:C79)&lt;0,0-SUM($B$79:C79),0))</f>
        <v>-32257897.684329778</v>
      </c>
      <c r="E79" s="189">
        <f ca="1">IF(((SUM($B$58:E58)+SUM($B$60:E64))+SUM($B$81:E81))&lt;0,((SUM($B$58:E58)+SUM($B$60:E64))+SUM($B$81:E81))*0.18-SUM($A$79:D79),IF(SUM($B$79:D79)&lt;0,0-SUM($B$79:D79),0))</f>
        <v>0</v>
      </c>
      <c r="F79" s="189">
        <f ca="1">IF(((SUM($B$58:F58)+SUM($B$60:F64))+SUM($B$81:F81))&lt;0,((SUM($B$58:F58)+SUM($B$60:F64))+SUM($B$81:F81))*0.18-SUM($A$79:E79),IF(SUM($B$79:E79)&lt;0,0-SUM($B$79:E79),0))</f>
        <v>0</v>
      </c>
      <c r="G79" s="189">
        <f ca="1">IF(((SUM($B$58:G58)+SUM($B$60:G64))+SUM($B$81:G81))&lt;0,((SUM($B$58:G58)+SUM($B$60:G64))+SUM($B$81:G81))*0.18-SUM($A$79:F79),IF(SUM($B$79:F79)&lt;0,0-SUM($B$79:F79),0))</f>
        <v>0</v>
      </c>
      <c r="H79" s="189">
        <f ca="1">IF(((SUM($B$58:H58)+SUM($B$60:H64))+SUM($B$81:H81))&lt;0,((SUM($B$58:H58)+SUM($B$60:H64))+SUM($B$81:H81))*0.18-SUM($A$79:G79),IF(SUM($B$79:G79)&lt;0,0-SUM($B$79:G79),0))</f>
        <v>0</v>
      </c>
      <c r="I79" s="189">
        <f ca="1">IF(((SUM($B$58:I58)+SUM($B$60:I64))+SUM($B$81:I81))&lt;0,((SUM($B$58:I58)+SUM($B$60:I64))+SUM($B$81:I81))*0.18-SUM($A$79:H79),IF(SUM($B$79:H79)&lt;0,0-SUM($B$79:H79),0))</f>
        <v>0</v>
      </c>
      <c r="J79" s="189">
        <f ca="1">IF(((SUM($B$58:J58)+SUM($B$60:J64))+SUM($B$81:J81))&lt;0,((SUM($B$58:J58)+SUM($B$60:J64))+SUM($B$81:J81))*0.18-SUM($A$79:I79),IF(SUM($B$79:I79)&lt;0,0-SUM($B$79:I79),0))</f>
        <v>0</v>
      </c>
      <c r="K79" s="189">
        <f ca="1">IF(((SUM($B$58:K58)+SUM($B$60:K64))+SUM($B$81:K81))&lt;0,((SUM($B$58:K58)+SUM($B$60:K64))+SUM($B$81:K81))*0.18-SUM($A$79:J79),IF(SUM($B$79:J79)&lt;0,0-SUM($B$79:J79),0))</f>
        <v>0</v>
      </c>
      <c r="L79" s="189">
        <f ca="1">IF(((SUM($B$58:L58)+SUM($B$60:L64))+SUM($B$81:L81))&lt;0,((SUM($B$58:L58)+SUM($B$60:L64))+SUM($B$81:L81))*0.18-SUM($A$79:K79),IF(SUM($B$79:K79)&lt;0,0-SUM($B$79:K79),0))</f>
        <v>0</v>
      </c>
      <c r="M79" s="189">
        <f ca="1">IF(((SUM($B$58:M58)+SUM($B$60:M64))+SUM($B$81:M81))&lt;0,((SUM($B$58:M58)+SUM($B$60:M64))+SUM($B$81:M81))*0.18-SUM($A$79:L79),IF(SUM($B$79:L79)&lt;0,0-SUM($B$79:L79),0))</f>
        <v>-5517.298461586237</v>
      </c>
      <c r="N79" s="189">
        <f ca="1">IF(((SUM($B$58:N58)+SUM($B$60:N64))+SUM($B$81:N81))&lt;0,((SUM($B$58:N58)+SUM($B$60:N64))+SUM($B$81:N81))*0.18-SUM($A$79:M79),IF(SUM($B$79:M79)&lt;0,0-SUM($B$79:M79),0))</f>
        <v>0</v>
      </c>
      <c r="O79" s="189">
        <f ca="1">IF(((SUM($B$58:O58)+SUM($B$60:O64))+SUM($B$81:O81))&lt;0,((SUM($B$58:O58)+SUM($B$60:O64))+SUM($B$81:O81))*0.18-SUM($A$79:N79),IF(SUM($B$79:N79)&lt;0,0-SUM($B$79:N79),0))</f>
        <v>0</v>
      </c>
      <c r="P79" s="189">
        <f ca="1">IF(((SUM($B$58:P58)+SUM($B$60:P64))+SUM($B$81:P81))&lt;0,((SUM($B$58:P58)+SUM($B$60:P64))+SUM($B$81:P81))*0.18-SUM($A$79:O79),IF(SUM($B$79:O79)&lt;0,0-SUM($B$79:O79),0))</f>
        <v>-5855.0012658238411</v>
      </c>
      <c r="Q79" s="189">
        <f ca="1">IF(((SUM($B$58:Q58)+SUM($B$60:Q64))+SUM($B$81:Q81))&lt;0,((SUM($B$58:Q58)+SUM($B$60:Q64))+SUM($B$81:Q81))*0.18-SUM($A$79:P79),IF(SUM($B$79:P79)&lt;0,0-SUM($B$79:P79),0))</f>
        <v>0</v>
      </c>
      <c r="R79" s="189">
        <f ca="1">IF(((SUM($B$58:R58)+SUM($B$60:R64))+SUM($B$81:R81))&lt;0,((SUM($B$58:R58)+SUM($B$60:R64))+SUM($B$81:R81))*0.18-SUM($A$79:Q79),IF(SUM($B$79:Q79)&lt;0,0-SUM($B$79:Q79),0))</f>
        <v>0</v>
      </c>
      <c r="S79" s="189">
        <f ca="1">IF(((SUM($B$58:S58)+SUM($B$60:S64))+SUM($B$81:S81))&lt;0,((SUM($B$58:S58)+SUM($B$60:S64))+SUM($B$81:S81))*0.18-SUM($A$79:R79),IF(SUM($B$79:R79)&lt;0,0-SUM($B$79:R79),0))</f>
        <v>-6213.374183267355</v>
      </c>
      <c r="T79" s="189">
        <f ca="1">IF(((SUM($B$58:T58)+SUM($B$60:T64))+SUM($B$81:T81))&lt;0,((SUM($B$58:T58)+SUM($B$60:T64))+SUM($B$81:T81))*0.18-SUM($A$79:S79),IF(SUM($B$79:S79)&lt;0,0-SUM($B$79:S79),0))</f>
        <v>0</v>
      </c>
      <c r="U79" s="189">
        <f ca="1">IF(((SUM($B$58:U58)+SUM($B$60:U64))+SUM($B$81:U81))&lt;0,((SUM($B$58:U58)+SUM($B$60:U64))+SUM($B$81:U81))*0.18-SUM($A$79:T79),IF(SUM($B$79:T79)&lt;0,0-SUM($B$79:T79),0))</f>
        <v>0</v>
      </c>
      <c r="V79" s="189">
        <f ca="1">IF(((SUM($B$58:V58)+SUM($B$60:V64))+SUM($B$81:V81))&lt;0,((SUM($B$58:V58)+SUM($B$60:V64))+SUM($B$81:V81))*0.18-SUM($A$79:U79),IF(SUM($B$79:U79)&lt;0,0-SUM($B$79:U79),0))</f>
        <v>-6593.6823903024197</v>
      </c>
      <c r="W79" s="189">
        <f ca="1">IF(((SUM($B$58:W58)+SUM($B$60:W64))+SUM($B$81:W81))&lt;0,((SUM($B$58:W58)+SUM($B$60:W64))+SUM($B$81:W81))*0.18-SUM($A$79:V79),IF(SUM($B$79:V79)&lt;0,0-SUM($B$79:V79),0))</f>
        <v>0</v>
      </c>
      <c r="X79" s="189">
        <f ca="1">IF(((SUM($B$58:X58)+SUM($B$60:X64))+SUM($B$81:X81))&lt;0,((SUM($B$58:X58)+SUM($B$60:X64))+SUM($B$81:X81))*0.18-SUM($A$79:W79),IF(SUM($B$79:W79)&lt;0,0-SUM($B$79:W79),0))</f>
        <v>0</v>
      </c>
      <c r="Y79" s="189">
        <f ca="1">IF(((SUM($B$58:Y58)+SUM($B$60:Y64))+SUM($B$81:Y81))&lt;0,((SUM($B$58:Y58)+SUM($B$60:Y64))+SUM($B$81:Y81))*0.18-SUM($A$79:X79),IF(SUM($B$79:X79)&lt;0,0-SUM($B$79:X79),0))</f>
        <v>-6997.2685020267963</v>
      </c>
      <c r="Z79" s="189">
        <f ca="1">IF(((SUM($B$58:Z58)+SUM($B$60:Z64))+SUM($B$81:Z81))&lt;0,((SUM($B$58:Z58)+SUM($B$60:Z64))+SUM($B$81:Z81))*0.18-SUM($A$79:Y79),IF(SUM($B$79:Y79)&lt;0,0-SUM($B$79:Y79),0))</f>
        <v>0</v>
      </c>
      <c r="AA79" s="189">
        <f ca="1">IF(((SUM($B$58:AA58)+SUM($B$60:AA64))+SUM($B$81:AA81))&lt;0,((SUM($B$58:AA58)+SUM($B$60:AA64))+SUM($B$81:AA81))*0.18-SUM($A$79:Z79),IF(SUM($B$79:Z79)&lt;0,0-SUM($B$79:Z79),0))</f>
        <v>0</v>
      </c>
      <c r="AB79" s="189">
        <f ca="1">IF(((SUM($B$58:AB58)+SUM($B$60:AB64))+SUM($B$81:AB81))&lt;0,((SUM($B$58:AB58)+SUM($B$60:AB64))+SUM($B$81:AB81))*0.18-SUM($A$79:AA79),IF(SUM($B$79:AA79)&lt;0,0-SUM($B$79:AA79),0))</f>
        <v>-7425.5573125183582</v>
      </c>
      <c r="AC79" s="189">
        <f ca="1">IF(((SUM($B$58:AC58)+SUM($B$60:AC64))+SUM($B$81:AC81))&lt;0,((SUM($B$58:AC58)+SUM($B$60:AC64))+SUM($B$81:AC81))*0.18-SUM($A$79:AB79),IF(SUM($B$79:AB79)&lt;0,0-SUM($B$79:AB79),0))</f>
        <v>0</v>
      </c>
      <c r="AD79" s="189">
        <f ca="1">IF(((SUM($B$58:AD58)+SUM($B$60:AD64))+SUM($B$81:AD81))&lt;0,((SUM($B$58:AD58)+SUM($B$60:AD64))+SUM($B$81:AD81))*0.18-SUM($A$79:AC79),IF(SUM($B$79:AC79)&lt;0,0-SUM($B$79:AC79),0))</f>
        <v>0</v>
      </c>
      <c r="AE79" s="189">
        <f ca="1">IF(((SUM($B$58:AE58)+SUM($B$60:AE64))+SUM($B$81:AE81))&lt;0,((SUM($B$58:AE58)+SUM($B$60:AE64))+SUM($B$81:AE81))*0.18-SUM($A$79:AD79),IF(SUM($B$79:AD79)&lt;0,0-SUM($B$79:AD79),0))</f>
        <v>-7880.060824483633</v>
      </c>
      <c r="AF79" s="189">
        <f ca="1">IF(((SUM($B$58:AF58)+SUM($B$60:AF64))+SUM($B$81:AF81))&lt;0,((SUM($B$58:AF58)+SUM($B$60:AF64))+SUM($B$81:AF81))*0.18-SUM($A$79:AE79),IF(SUM($B$79:AE79)&lt;0,0-SUM($B$79:AE79),0))</f>
        <v>0</v>
      </c>
      <c r="AG79" s="189">
        <f ca="1">IF(((SUM($B$58:AG58)+SUM($B$60:AG64))+SUM($B$81:AG81))&lt;0,((SUM($B$58:AG58)+SUM($B$60:AG64))+SUM($B$81:AG81))*0.18-SUM($A$79:AF79),IF(SUM($B$79:AF79)&lt;0,0-SUM($B$79:AF79),0))</f>
        <v>0</v>
      </c>
      <c r="AH79" s="189">
        <f ca="1">IF(((SUM($B$58:AH58)+SUM($B$60:AH64))+SUM($B$81:AH81))&lt;0,((SUM($B$58:AH58)+SUM($B$60:AH64))+SUM($B$81:AH81))*0.18-SUM($A$79:AG79),IF(SUM($B$79:AG79)&lt;0,0-SUM($B$79:AG79),0))</f>
        <v>-8362.383587449789</v>
      </c>
      <c r="AI79" s="189">
        <f ca="1">IF(((SUM($B$58:AI58)+SUM($B$60:AI64))+SUM($B$81:AI81))&lt;0,((SUM($B$58:AI58)+SUM($B$60:AI64))+SUM($B$81:AI81))*0.18-SUM($A$79:AH79),IF(SUM($B$79:AH79)&lt;0,0-SUM($B$79:AH79),0))</f>
        <v>0</v>
      </c>
      <c r="AJ79" s="189">
        <f ca="1">IF(((SUM($B$58:AJ58)+SUM($B$60:AJ64))+SUM($B$81:AJ81))&lt;0,((SUM($B$58:AJ58)+SUM($B$60:AJ64))+SUM($B$81:AJ81))*0.18-SUM($A$79:AI79),IF(SUM($B$79:AI79)&lt;0,0-SUM($B$79:AI79),0))</f>
        <v>0</v>
      </c>
      <c r="AK79" s="189">
        <f ca="1">IF(((SUM($B$58:AK58)+SUM($B$60:AK64))+SUM($B$81:AK81))&lt;0,((SUM($B$58:AK58)+SUM($B$60:AK64))+SUM($B$81:AK81))*0.18-SUM($A$79:AJ79),IF(SUM($B$79:AJ79)&lt;0,0-SUM($B$79:AJ79),0))</f>
        <v>-8874.2283620536327</v>
      </c>
      <c r="AL79" s="189">
        <f ca="1">IF(((SUM($B$58:AL58)+SUM($B$60:AL64))+SUM($B$81:AL81))&lt;0,((SUM($B$58:AL58)+SUM($B$60:AL64))+SUM($B$81:AL81))*0.18-SUM($A$79:AK79),IF(SUM($B$79:AK79)&lt;0,0-SUM($B$79:AK79),0))</f>
        <v>0</v>
      </c>
      <c r="AM79" s="189">
        <f ca="1">IF(((SUM($B$58:AM58)+SUM($B$60:AM64))+SUM($B$81:AM81))&lt;0,((SUM($B$58:AM58)+SUM($B$60:AM64))+SUM($B$81:AM81))*0.18-SUM($A$79:AL79),IF(SUM($B$79:AL79)&lt;0,0-SUM($B$79:AL79),0))</f>
        <v>0</v>
      </c>
      <c r="AN79" s="189">
        <f ca="1">IF(((SUM($B$58:AN58)+SUM($B$60:AN64))+SUM($B$81:AN81))&lt;0,((SUM($B$58:AN58)+SUM($B$60:AN64))+SUM($B$81:AN81))*0.18-SUM($A$79:AM79),IF(SUM($B$79:AM79)&lt;0,0-SUM($B$79:AM79),0))</f>
        <v>-9417.4021316468716</v>
      </c>
      <c r="AO79" s="189">
        <f ca="1">IF(((SUM($B$58:AO58)+SUM($B$60:AO64))+SUM($B$81:AO81))&lt;0,((SUM($B$58:AO58)+SUM($B$60:AO64))+SUM($B$81:AO81))*0.18-SUM($A$79:AN79),IF(SUM($B$79:AN79)&lt;0,0-SUM($B$79:AN79),0))</f>
        <v>0</v>
      </c>
      <c r="AP79" s="189">
        <f ca="1">IF(((SUM($B$58:AP58)+SUM($B$60:AP64))+SUM($B$81:AP81))&lt;0,((SUM($B$58:AP58)+SUM($B$60:AP64))+SUM($B$81:AP81))*0.18-SUM($A$79:AO79),IF(SUM($B$79:AO79)&lt;0,0-SUM($B$79:AO79),0))</f>
        <v>0</v>
      </c>
      <c r="AQ79" s="189">
        <f ca="1">IF(((SUM($B$58:AQ58)+SUM($B$60:AQ64))+SUM($B$81:AQ81))&lt;0,((SUM($B$58:AQ58)+SUM($B$60:AQ64))+SUM($B$81:AQ81))*0.18-SUM($A$79:AP79),IF(SUM($B$79:AP79)&lt;0,0-SUM($B$79:AP79),0))</f>
        <v>-9993.8224813342094</v>
      </c>
      <c r="AR79" s="189">
        <f ca="1">IF(((SUM($B$58:AR58)+SUM($B$60:AR64))+SUM($B$81:AR81))&lt;0,((SUM($B$58:AR58)+SUM($B$60:AR64))+SUM($B$81:AR81))*0.18-SUM($A$79:AQ79),IF(SUM($B$79:AQ79)&lt;0,0-SUM($B$79:AQ79),0))</f>
        <v>0</v>
      </c>
      <c r="AS79" s="242"/>
      <c r="AT79" s="242"/>
      <c r="AU79" s="243"/>
      <c r="AV79" s="243"/>
    </row>
    <row r="80" spans="1:48" s="241" customFormat="1" x14ac:dyDescent="0.2">
      <c r="A80" s="195" t="s">
        <v>228</v>
      </c>
      <c r="B80" s="189">
        <f>-B58*(B38)</f>
        <v>0</v>
      </c>
      <c r="C80" s="189">
        <f>-(C58-B58)*$B$38</f>
        <v>0</v>
      </c>
      <c r="D80" s="189">
        <f t="shared" ref="D80:E80" si="29">-(D58-C58)*$B$38</f>
        <v>-216000</v>
      </c>
      <c r="E80" s="189">
        <f t="shared" si="29"/>
        <v>216000</v>
      </c>
      <c r="F80" s="189">
        <f t="shared" ref="F80:AP80" si="30">-(F58-E58)*$B$34</f>
        <v>0</v>
      </c>
      <c r="G80" s="189">
        <f t="shared" si="30"/>
        <v>0</v>
      </c>
      <c r="H80" s="189">
        <f t="shared" si="30"/>
        <v>0</v>
      </c>
      <c r="I80" s="189">
        <f t="shared" si="30"/>
        <v>0</v>
      </c>
      <c r="J80" s="189">
        <f t="shared" si="30"/>
        <v>0</v>
      </c>
      <c r="K80" s="189">
        <f t="shared" si="30"/>
        <v>0</v>
      </c>
      <c r="L80" s="189">
        <f t="shared" si="30"/>
        <v>0</v>
      </c>
      <c r="M80" s="189">
        <f t="shared" si="30"/>
        <v>0</v>
      </c>
      <c r="N80" s="189">
        <f t="shared" si="30"/>
        <v>0</v>
      </c>
      <c r="O80" s="189">
        <f t="shared" si="30"/>
        <v>0</v>
      </c>
      <c r="P80" s="189">
        <f t="shared" si="30"/>
        <v>0</v>
      </c>
      <c r="Q80" s="189">
        <f t="shared" si="30"/>
        <v>0</v>
      </c>
      <c r="R80" s="189">
        <f t="shared" si="30"/>
        <v>0</v>
      </c>
      <c r="S80" s="189">
        <f t="shared" si="30"/>
        <v>0</v>
      </c>
      <c r="T80" s="189">
        <f t="shared" si="30"/>
        <v>0</v>
      </c>
      <c r="U80" s="189">
        <f t="shared" si="30"/>
        <v>0</v>
      </c>
      <c r="V80" s="189">
        <f t="shared" si="30"/>
        <v>0</v>
      </c>
      <c r="W80" s="189">
        <f t="shared" si="30"/>
        <v>0</v>
      </c>
      <c r="X80" s="189">
        <f t="shared" si="30"/>
        <v>0</v>
      </c>
      <c r="Y80" s="189">
        <f t="shared" si="30"/>
        <v>0</v>
      </c>
      <c r="Z80" s="189">
        <f t="shared" si="30"/>
        <v>0</v>
      </c>
      <c r="AA80" s="189">
        <f t="shared" si="30"/>
        <v>0</v>
      </c>
      <c r="AB80" s="189">
        <f t="shared" si="30"/>
        <v>0</v>
      </c>
      <c r="AC80" s="189">
        <f t="shared" si="30"/>
        <v>0</v>
      </c>
      <c r="AD80" s="189">
        <f t="shared" si="30"/>
        <v>0</v>
      </c>
      <c r="AE80" s="189">
        <f t="shared" si="30"/>
        <v>0</v>
      </c>
      <c r="AF80" s="189">
        <f t="shared" si="30"/>
        <v>0</v>
      </c>
      <c r="AG80" s="189">
        <f t="shared" si="30"/>
        <v>0</v>
      </c>
      <c r="AH80" s="189">
        <f t="shared" si="30"/>
        <v>0</v>
      </c>
      <c r="AI80" s="189">
        <f t="shared" si="30"/>
        <v>0</v>
      </c>
      <c r="AJ80" s="189">
        <f t="shared" si="30"/>
        <v>0</v>
      </c>
      <c r="AK80" s="189">
        <f t="shared" si="30"/>
        <v>0</v>
      </c>
      <c r="AL80" s="189">
        <f t="shared" si="30"/>
        <v>0</v>
      </c>
      <c r="AM80" s="189">
        <f t="shared" si="30"/>
        <v>0</v>
      </c>
      <c r="AN80" s="189">
        <f t="shared" si="30"/>
        <v>0</v>
      </c>
      <c r="AO80" s="189">
        <f t="shared" si="30"/>
        <v>0</v>
      </c>
      <c r="AP80" s="189">
        <f t="shared" si="30"/>
        <v>0</v>
      </c>
      <c r="AQ80" s="189">
        <f>-(AQ58-AP58)*$B$34</f>
        <v>0</v>
      </c>
      <c r="AR80" s="189">
        <f>-(AR58-AQ58)*$B$34</f>
        <v>0</v>
      </c>
      <c r="AS80" s="242"/>
      <c r="AT80" s="242"/>
      <c r="AU80" s="243"/>
      <c r="AV80" s="243"/>
    </row>
    <row r="81" spans="1:48" s="241" customFormat="1" x14ac:dyDescent="0.2">
      <c r="A81" s="195" t="s">
        <v>419</v>
      </c>
      <c r="B81" s="244">
        <v>0</v>
      </c>
      <c r="C81" s="244">
        <f>-B24</f>
        <v>0</v>
      </c>
      <c r="D81" s="244">
        <v>0</v>
      </c>
      <c r="E81" s="189">
        <v>0</v>
      </c>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89"/>
      <c r="AL81" s="189"/>
      <c r="AM81" s="189"/>
      <c r="AN81" s="189"/>
      <c r="AO81" s="189"/>
      <c r="AP81" s="189"/>
      <c r="AQ81" s="189"/>
      <c r="AR81" s="189"/>
      <c r="AS81" s="197">
        <f>SUM(B81:AR81)/1.18</f>
        <v>0</v>
      </c>
      <c r="AT81" s="198">
        <f>AS81*1.18</f>
        <v>0</v>
      </c>
      <c r="AU81" s="243"/>
      <c r="AV81" s="243"/>
    </row>
    <row r="82" spans="1:48" s="241" customFormat="1" x14ac:dyDescent="0.2">
      <c r="A82" s="195" t="s">
        <v>227</v>
      </c>
      <c r="B82" s="189">
        <f>B53-B54</f>
        <v>0</v>
      </c>
      <c r="C82" s="189">
        <f t="shared" ref="C82:AP82" si="31">C53-C54</f>
        <v>0</v>
      </c>
      <c r="D82" s="189">
        <f t="shared" si="31"/>
        <v>0</v>
      </c>
      <c r="E82" s="189">
        <f t="shared" si="31"/>
        <v>0</v>
      </c>
      <c r="F82" s="189">
        <f t="shared" si="31"/>
        <v>0</v>
      </c>
      <c r="G82" s="189">
        <f t="shared" si="31"/>
        <v>0</v>
      </c>
      <c r="H82" s="189">
        <f t="shared" si="31"/>
        <v>0</v>
      </c>
      <c r="I82" s="189">
        <f t="shared" si="31"/>
        <v>0</v>
      </c>
      <c r="J82" s="189">
        <f t="shared" si="31"/>
        <v>0</v>
      </c>
      <c r="K82" s="189">
        <f t="shared" si="31"/>
        <v>0</v>
      </c>
      <c r="L82" s="189">
        <f t="shared" si="31"/>
        <v>0</v>
      </c>
      <c r="M82" s="189">
        <f t="shared" si="31"/>
        <v>0</v>
      </c>
      <c r="N82" s="189">
        <f t="shared" si="31"/>
        <v>0</v>
      </c>
      <c r="O82" s="189">
        <f t="shared" si="31"/>
        <v>0</v>
      </c>
      <c r="P82" s="189">
        <f t="shared" si="31"/>
        <v>0</v>
      </c>
      <c r="Q82" s="189">
        <f t="shared" si="31"/>
        <v>0</v>
      </c>
      <c r="R82" s="189">
        <f t="shared" si="31"/>
        <v>0</v>
      </c>
      <c r="S82" s="189">
        <f t="shared" si="31"/>
        <v>0</v>
      </c>
      <c r="T82" s="189">
        <f t="shared" si="31"/>
        <v>0</v>
      </c>
      <c r="U82" s="189">
        <f t="shared" si="31"/>
        <v>0</v>
      </c>
      <c r="V82" s="189">
        <f t="shared" si="31"/>
        <v>0</v>
      </c>
      <c r="W82" s="189">
        <f t="shared" si="31"/>
        <v>0</v>
      </c>
      <c r="X82" s="189">
        <f t="shared" si="31"/>
        <v>0</v>
      </c>
      <c r="Y82" s="189">
        <f t="shared" si="31"/>
        <v>0</v>
      </c>
      <c r="Z82" s="189">
        <f t="shared" si="31"/>
        <v>0</v>
      </c>
      <c r="AA82" s="189">
        <f t="shared" si="31"/>
        <v>0</v>
      </c>
      <c r="AB82" s="189">
        <f t="shared" si="31"/>
        <v>0</v>
      </c>
      <c r="AC82" s="189">
        <f t="shared" si="31"/>
        <v>0</v>
      </c>
      <c r="AD82" s="189">
        <f t="shared" si="31"/>
        <v>0</v>
      </c>
      <c r="AE82" s="189">
        <f t="shared" si="31"/>
        <v>0</v>
      </c>
      <c r="AF82" s="189">
        <f t="shared" si="31"/>
        <v>0</v>
      </c>
      <c r="AG82" s="189">
        <f t="shared" si="31"/>
        <v>0</v>
      </c>
      <c r="AH82" s="189">
        <f t="shared" si="31"/>
        <v>0</v>
      </c>
      <c r="AI82" s="189">
        <f t="shared" si="31"/>
        <v>0</v>
      </c>
      <c r="AJ82" s="189">
        <f t="shared" si="31"/>
        <v>0</v>
      </c>
      <c r="AK82" s="189">
        <f t="shared" si="31"/>
        <v>0</v>
      </c>
      <c r="AL82" s="189">
        <f t="shared" si="31"/>
        <v>0</v>
      </c>
      <c r="AM82" s="189">
        <f t="shared" si="31"/>
        <v>0</v>
      </c>
      <c r="AN82" s="189">
        <f t="shared" si="31"/>
        <v>0</v>
      </c>
      <c r="AO82" s="189">
        <f t="shared" si="31"/>
        <v>0</v>
      </c>
      <c r="AP82" s="189">
        <f t="shared" si="31"/>
        <v>0</v>
      </c>
      <c r="AQ82" s="189">
        <f>AQ53-AQ54</f>
        <v>0</v>
      </c>
      <c r="AR82" s="189">
        <f>AR53-AR54</f>
        <v>0</v>
      </c>
      <c r="AS82" s="242"/>
      <c r="AT82" s="242"/>
      <c r="AU82" s="243"/>
      <c r="AV82" s="243"/>
    </row>
    <row r="83" spans="1:48" s="241" customFormat="1" ht="14.25" x14ac:dyDescent="0.2">
      <c r="A83" s="196" t="s">
        <v>226</v>
      </c>
      <c r="B83" s="194">
        <f ca="1">SUM(B75:B82)</f>
        <v>-71379701.229657859</v>
      </c>
      <c r="C83" s="194">
        <f t="shared" ref="C83:V83" ca="1" si="32">SUM(C75:C82)</f>
        <v>-1214369162.1252849</v>
      </c>
      <c r="D83" s="194">
        <f t="shared" ca="1" si="32"/>
        <v>-212164440.37505078</v>
      </c>
      <c r="E83" s="194">
        <f ca="1">SUM(E75:E82)</f>
        <v>227479.03424000001</v>
      </c>
      <c r="F83" s="194">
        <f t="shared" ca="1" si="32"/>
        <v>11479.034240000008</v>
      </c>
      <c r="G83" s="194">
        <f t="shared" ca="1" si="32"/>
        <v>11479.034240000008</v>
      </c>
      <c r="H83" s="194">
        <f t="shared" ca="1" si="32"/>
        <v>11479.034240000008</v>
      </c>
      <c r="I83" s="194">
        <f t="shared" ca="1" si="32"/>
        <v>11479.034240000008</v>
      </c>
      <c r="J83" s="194">
        <f t="shared" ca="1" si="32"/>
        <v>11479.034240000008</v>
      </c>
      <c r="K83" s="194">
        <f t="shared" ca="1" si="32"/>
        <v>11479.034240000008</v>
      </c>
      <c r="L83" s="194">
        <f t="shared" ca="1" si="32"/>
        <v>11479.034240000008</v>
      </c>
      <c r="M83" s="194">
        <f t="shared" ca="1" si="32"/>
        <v>-18559.590717458566</v>
      </c>
      <c r="N83" s="194">
        <f t="shared" ca="1" si="32"/>
        <v>11479.034240000008</v>
      </c>
      <c r="O83" s="194">
        <f t="shared" ca="1" si="32"/>
        <v>11479.034240000008</v>
      </c>
      <c r="P83" s="194">
        <f t="shared" ca="1" si="32"/>
        <v>-20398.194873855558</v>
      </c>
      <c r="Q83" s="194">
        <f t="shared" ca="1" si="32"/>
        <v>11479.034240000008</v>
      </c>
      <c r="R83" s="194">
        <f t="shared" ca="1" si="32"/>
        <v>11479.034240000008</v>
      </c>
      <c r="S83" s="194">
        <f t="shared" ca="1" si="32"/>
        <v>-22349.33631342138</v>
      </c>
      <c r="T83" s="194">
        <f t="shared" ca="1" si="32"/>
        <v>11479.034240000008</v>
      </c>
      <c r="U83" s="194">
        <f t="shared" ca="1" si="32"/>
        <v>11479.034240000008</v>
      </c>
      <c r="V83" s="194">
        <f t="shared" ca="1" si="32"/>
        <v>-24419.903218280822</v>
      </c>
      <c r="W83" s="194">
        <f t="shared" ref="W83:AP83" ca="1" si="33">SUM(W75:W82)</f>
        <v>11479.034240000008</v>
      </c>
      <c r="X83" s="194">
        <f t="shared" ca="1" si="33"/>
        <v>11479.034240000008</v>
      </c>
      <c r="Y83" s="194">
        <f t="shared" ca="1" si="33"/>
        <v>-26617.205382206033</v>
      </c>
      <c r="Z83" s="194">
        <f t="shared" ca="1" si="33"/>
        <v>11479.034240000008</v>
      </c>
      <c r="AA83" s="194">
        <f t="shared" ca="1" si="33"/>
        <v>11479.034240000008</v>
      </c>
      <c r="AB83" s="194">
        <f t="shared" ca="1" si="33"/>
        <v>-28949.000017021513</v>
      </c>
      <c r="AC83" s="194">
        <f t="shared" ca="1" si="33"/>
        <v>11479.034240000008</v>
      </c>
      <c r="AD83" s="194">
        <f t="shared" ca="1" si="33"/>
        <v>11479.034240000008</v>
      </c>
      <c r="AE83" s="194">
        <f t="shared" ca="1" si="33"/>
        <v>-31423.519137805946</v>
      </c>
      <c r="AF83" s="194">
        <f t="shared" ca="1" si="33"/>
        <v>11479.034239999994</v>
      </c>
      <c r="AG83" s="194">
        <f t="shared" ca="1" si="33"/>
        <v>11479.034240000008</v>
      </c>
      <c r="AH83" s="194">
        <f t="shared" ca="1" si="33"/>
        <v>-34049.498624975844</v>
      </c>
      <c r="AI83" s="194">
        <f t="shared" ca="1" si="33"/>
        <v>11479.034240000001</v>
      </c>
      <c r="AJ83" s="194">
        <f t="shared" ca="1" si="33"/>
        <v>11479.034240000001</v>
      </c>
      <c r="AK83" s="194">
        <f t="shared" ca="1" si="33"/>
        <v>-36836.209064558519</v>
      </c>
      <c r="AL83" s="194">
        <f t="shared" ca="1" si="33"/>
        <v>11479.034240000001</v>
      </c>
      <c r="AM83" s="194">
        <f t="shared" ca="1" si="33"/>
        <v>11479.034240000001</v>
      </c>
      <c r="AN83" s="194">
        <f t="shared" ca="1" si="33"/>
        <v>-61736.302863029028</v>
      </c>
      <c r="AO83" s="194">
        <f t="shared" ca="1" si="33"/>
        <v>0</v>
      </c>
      <c r="AP83" s="194">
        <f t="shared" ca="1" si="33"/>
        <v>0</v>
      </c>
      <c r="AQ83" s="194">
        <f ca="1">SUM(AQ75:AQ82)</f>
        <v>-65515.058488682793</v>
      </c>
      <c r="AR83" s="194">
        <f ca="1">SUM(AR75:AR82)</f>
        <v>0</v>
      </c>
      <c r="AS83" s="242"/>
      <c r="AT83" s="242"/>
      <c r="AU83" s="243"/>
      <c r="AV83" s="243"/>
    </row>
    <row r="84" spans="1:48" s="241" customFormat="1" ht="14.25" x14ac:dyDescent="0.2">
      <c r="A84" s="196" t="s">
        <v>420</v>
      </c>
      <c r="B84" s="194">
        <f ca="1">SUM($B$83:B83)</f>
        <v>-71379701.229657859</v>
      </c>
      <c r="C84" s="194">
        <f ca="1">SUM($B$83:C83)</f>
        <v>-1285748863.3549428</v>
      </c>
      <c r="D84" s="194">
        <f ca="1">SUM($B$83:D83)</f>
        <v>-1497913303.7299936</v>
      </c>
      <c r="E84" s="194">
        <f ca="1">SUM($B$83:E83)</f>
        <v>-1497685824.6957536</v>
      </c>
      <c r="F84" s="194">
        <f ca="1">SUM($B$83:F83)</f>
        <v>-1497674345.6615136</v>
      </c>
      <c r="G84" s="194">
        <f ca="1">SUM($B$83:G83)</f>
        <v>-1497662866.6272736</v>
      </c>
      <c r="H84" s="194">
        <f ca="1">SUM($B$83:H83)</f>
        <v>-1497651387.5930336</v>
      </c>
      <c r="I84" s="194">
        <f ca="1">SUM($B$83:I83)</f>
        <v>-1497639908.5587935</v>
      </c>
      <c r="J84" s="194">
        <f ca="1">SUM($B$83:J83)</f>
        <v>-1497628429.5245535</v>
      </c>
      <c r="K84" s="194">
        <f ca="1">SUM($B$83:K83)</f>
        <v>-1497616950.4903135</v>
      </c>
      <c r="L84" s="194">
        <f ca="1">SUM($B$83:L83)</f>
        <v>-1497605471.4560735</v>
      </c>
      <c r="M84" s="194">
        <f ca="1">SUM($B$83:M83)</f>
        <v>-1497624031.0467911</v>
      </c>
      <c r="N84" s="194">
        <f ca="1">SUM($B$83:N83)</f>
        <v>-1497612552.0125511</v>
      </c>
      <c r="O84" s="194">
        <f ca="1">SUM($B$83:O83)</f>
        <v>-1497601072.9783111</v>
      </c>
      <c r="P84" s="194">
        <f ca="1">SUM($B$83:P83)</f>
        <v>-1497621471.1731849</v>
      </c>
      <c r="Q84" s="194">
        <f ca="1">SUM($B$83:Q83)</f>
        <v>-1497609992.1389449</v>
      </c>
      <c r="R84" s="194">
        <f ca="1">SUM($B$83:R83)</f>
        <v>-1497598513.1047049</v>
      </c>
      <c r="S84" s="194">
        <f ca="1">SUM($B$83:S83)</f>
        <v>-1497620862.4410183</v>
      </c>
      <c r="T84" s="194">
        <f ca="1">SUM($B$83:T83)</f>
        <v>-1497609383.4067783</v>
      </c>
      <c r="U84" s="194">
        <f ca="1">SUM($B$83:U83)</f>
        <v>-1497597904.3725383</v>
      </c>
      <c r="V84" s="194">
        <f ca="1">SUM($B$83:V83)</f>
        <v>-1497622324.2757566</v>
      </c>
      <c r="W84" s="194">
        <f ca="1">SUM($B$83:W83)</f>
        <v>-1497610845.2415166</v>
      </c>
      <c r="X84" s="194">
        <f ca="1">SUM($B$83:X83)</f>
        <v>-1497599366.2072766</v>
      </c>
      <c r="Y84" s="194">
        <f ca="1">SUM($B$83:Y83)</f>
        <v>-1497625983.4126587</v>
      </c>
      <c r="Z84" s="194">
        <f ca="1">SUM($B$83:Z83)</f>
        <v>-1497614504.3784187</v>
      </c>
      <c r="AA84" s="194">
        <f ca="1">SUM($B$83:AA83)</f>
        <v>-1497603025.3441787</v>
      </c>
      <c r="AB84" s="194">
        <f ca="1">SUM($B$83:AB83)</f>
        <v>-1497631974.3441956</v>
      </c>
      <c r="AC84" s="194">
        <f ca="1">SUM($B$83:AC83)</f>
        <v>-1497620495.3099556</v>
      </c>
      <c r="AD84" s="194">
        <f ca="1">SUM($B$83:AD83)</f>
        <v>-1497609016.2757156</v>
      </c>
      <c r="AE84" s="194">
        <f ca="1">SUM($B$83:AE83)</f>
        <v>-1497640439.7948534</v>
      </c>
      <c r="AF84" s="194">
        <f ca="1">SUM($B$83:AF83)</f>
        <v>-1497628960.7606134</v>
      </c>
      <c r="AG84" s="194">
        <f ca="1">SUM($B$83:AG83)</f>
        <v>-1497617481.7263734</v>
      </c>
      <c r="AH84" s="194">
        <f ca="1">SUM($B$83:AH83)</f>
        <v>-1497651531.2249985</v>
      </c>
      <c r="AI84" s="194">
        <f ca="1">SUM($B$83:AI83)</f>
        <v>-1497640052.1907585</v>
      </c>
      <c r="AJ84" s="194">
        <f ca="1">SUM($B$83:AJ83)</f>
        <v>-1497628573.1565185</v>
      </c>
      <c r="AK84" s="194">
        <f ca="1">SUM($B$83:AK83)</f>
        <v>-1497665409.3655829</v>
      </c>
      <c r="AL84" s="194">
        <f ca="1">SUM($B$83:AL83)</f>
        <v>-1497653930.3313429</v>
      </c>
      <c r="AM84" s="194">
        <f ca="1">SUM($B$83:AM83)</f>
        <v>-1497642451.2971029</v>
      </c>
      <c r="AN84" s="194">
        <f ca="1">SUM($B$83:AN83)</f>
        <v>-1497704187.599966</v>
      </c>
      <c r="AO84" s="194">
        <f ca="1">SUM($B$83:AO83)</f>
        <v>-1497704187.599966</v>
      </c>
      <c r="AP84" s="194">
        <f ca="1">SUM($B$83:AP83)</f>
        <v>-1497704187.599966</v>
      </c>
      <c r="AQ84" s="194">
        <f ca="1">SUM($B$83:AQ83)</f>
        <v>-1497769702.6584547</v>
      </c>
      <c r="AR84" s="194">
        <f ca="1">SUM($B$83:AR83)</f>
        <v>-1497769702.6584547</v>
      </c>
      <c r="AS84" s="242"/>
      <c r="AT84" s="242"/>
      <c r="AU84" s="243"/>
      <c r="AV84" s="243"/>
    </row>
    <row r="85" spans="1:48" s="241" customFormat="1" x14ac:dyDescent="0.2">
      <c r="A85" s="201" t="s">
        <v>421</v>
      </c>
      <c r="B85" s="202">
        <f>1/POWER((1+$B$43),B73)</f>
        <v>0.75599588161705711</v>
      </c>
      <c r="C85" s="202">
        <f t="shared" ref="C85:AR85" si="34">1/POWER((1+$B$43),C73)</f>
        <v>0.6273824743710017</v>
      </c>
      <c r="D85" s="202">
        <f t="shared" si="34"/>
        <v>0.52064935632448273</v>
      </c>
      <c r="E85" s="202">
        <f t="shared" si="34"/>
        <v>0.43207415462612664</v>
      </c>
      <c r="F85" s="202">
        <f t="shared" si="34"/>
        <v>0.35856776317520883</v>
      </c>
      <c r="G85" s="202">
        <f t="shared" si="34"/>
        <v>0.29756660844415667</v>
      </c>
      <c r="H85" s="202">
        <f t="shared" si="34"/>
        <v>0.24694324352212174</v>
      </c>
      <c r="I85" s="202">
        <f t="shared" si="34"/>
        <v>0.20493215230051592</v>
      </c>
      <c r="J85" s="202">
        <f t="shared" si="34"/>
        <v>0.1700681761830008</v>
      </c>
      <c r="K85" s="202">
        <f t="shared" si="34"/>
        <v>0.14113541591950271</v>
      </c>
      <c r="L85" s="202">
        <f t="shared" si="34"/>
        <v>0.11712482648921385</v>
      </c>
      <c r="M85" s="202">
        <f t="shared" si="34"/>
        <v>9.719902613212765E-2</v>
      </c>
      <c r="N85" s="202">
        <f t="shared" si="34"/>
        <v>8.0663092225832109E-2</v>
      </c>
      <c r="O85" s="202">
        <f t="shared" si="34"/>
        <v>6.6940325498615838E-2</v>
      </c>
      <c r="P85" s="202">
        <f t="shared" si="34"/>
        <v>5.5552137343249659E-2</v>
      </c>
      <c r="Q85" s="202">
        <f t="shared" si="34"/>
        <v>4.6101358791078552E-2</v>
      </c>
      <c r="R85" s="202">
        <f t="shared" si="34"/>
        <v>3.825838903823945E-2</v>
      </c>
      <c r="S85" s="202">
        <f t="shared" si="34"/>
        <v>3.174970044667174E-2</v>
      </c>
      <c r="T85" s="202">
        <f t="shared" si="34"/>
        <v>2.6348299125868668E-2</v>
      </c>
      <c r="U85" s="202">
        <f t="shared" si="34"/>
        <v>2.1865808403210511E-2</v>
      </c>
      <c r="V85" s="202">
        <f t="shared" si="34"/>
        <v>1.814589908980126E-2</v>
      </c>
      <c r="W85" s="202">
        <f t="shared" si="34"/>
        <v>1.5058837418922204E-2</v>
      </c>
      <c r="X85" s="202">
        <f t="shared" si="34"/>
        <v>1.2496960513628384E-2</v>
      </c>
      <c r="Y85" s="202">
        <f t="shared" si="34"/>
        <v>1.0370921588073345E-2</v>
      </c>
      <c r="Z85" s="202">
        <f t="shared" si="34"/>
        <v>8.6065739320110735E-3</v>
      </c>
      <c r="AA85" s="202">
        <f t="shared" si="34"/>
        <v>7.1423850058183183E-3</v>
      </c>
      <c r="AB85" s="202">
        <f t="shared" si="34"/>
        <v>5.9272904612600145E-3</v>
      </c>
      <c r="AC85" s="202">
        <f t="shared" si="34"/>
        <v>4.9189132458589318E-3</v>
      </c>
      <c r="AD85" s="202">
        <f t="shared" si="34"/>
        <v>4.082085681210732E-3</v>
      </c>
      <c r="AE85" s="202">
        <f t="shared" si="34"/>
        <v>3.3876229719591129E-3</v>
      </c>
      <c r="AF85" s="202">
        <f t="shared" si="34"/>
        <v>2.8113053709204251E-3</v>
      </c>
      <c r="AG85" s="202">
        <f t="shared" si="34"/>
        <v>2.3330335028385286E-3</v>
      </c>
      <c r="AH85" s="202">
        <f t="shared" si="34"/>
        <v>1.9361273882477412E-3</v>
      </c>
      <c r="AI85" s="202">
        <f t="shared" si="34"/>
        <v>1.6067447205375444E-3</v>
      </c>
      <c r="AJ85" s="202">
        <f t="shared" si="34"/>
        <v>1.3333981083299121E-3</v>
      </c>
      <c r="AK85" s="202">
        <f t="shared" si="34"/>
        <v>1.1065544467468149E-3</v>
      </c>
      <c r="AL85" s="202">
        <f t="shared" si="34"/>
        <v>9.1830244543304122E-4</v>
      </c>
      <c r="AM85" s="202">
        <f t="shared" si="34"/>
        <v>7.6207671820169396E-4</v>
      </c>
      <c r="AN85" s="202">
        <f t="shared" si="34"/>
        <v>6.3242881178563804E-4</v>
      </c>
      <c r="AO85" s="202">
        <f t="shared" si="34"/>
        <v>5.2483718820384888E-4</v>
      </c>
      <c r="AP85" s="202">
        <f t="shared" si="34"/>
        <v>4.3554953377912764E-4</v>
      </c>
      <c r="AQ85" s="202">
        <f t="shared" si="34"/>
        <v>3.6145189525238806E-4</v>
      </c>
      <c r="AR85" s="202">
        <f t="shared" si="34"/>
        <v>2.9996007904762516E-4</v>
      </c>
      <c r="AS85" s="242"/>
      <c r="AT85" s="242"/>
      <c r="AU85" s="243"/>
      <c r="AV85" s="243"/>
    </row>
    <row r="86" spans="1:48" s="241" customFormat="1" ht="14.25" x14ac:dyDescent="0.2">
      <c r="A86" s="193" t="s">
        <v>422</v>
      </c>
      <c r="B86" s="194">
        <f t="shared" ref="B86:AP86" ca="1" si="35">B83*B85</f>
        <v>-53962760.160677329</v>
      </c>
      <c r="C86" s="194">
        <f ca="1">C83*C85</f>
        <v>-761873929.7340014</v>
      </c>
      <c r="D86" s="194">
        <f t="shared" ca="1" si="35"/>
        <v>-110463279.31621428</v>
      </c>
      <c r="E86" s="194">
        <f t="shared" ca="1" si="35"/>
        <v>98287.811414415715</v>
      </c>
      <c r="F86" s="194">
        <f t="shared" ca="1" si="35"/>
        <v>4116.0116308484367</v>
      </c>
      <c r="G86" s="194">
        <f t="shared" ca="1" si="35"/>
        <v>3415.7772870111498</v>
      </c>
      <c r="H86" s="194">
        <f t="shared" ca="1" si="35"/>
        <v>2834.6699477270959</v>
      </c>
      <c r="I86" s="194">
        <f t="shared" ca="1" si="35"/>
        <v>2352.4231931345189</v>
      </c>
      <c r="J86" s="194">
        <f t="shared" ca="1" si="35"/>
        <v>1952.21841753902</v>
      </c>
      <c r="K86" s="194">
        <f t="shared" ca="1" si="35"/>
        <v>1620.0982718166138</v>
      </c>
      <c r="L86" s="194">
        <f t="shared" ca="1" si="35"/>
        <v>1344.4798936237457</v>
      </c>
      <c r="M86" s="194">
        <f t="shared" ca="1" si="35"/>
        <v>-1803.974143147849</v>
      </c>
      <c r="N86" s="194">
        <f t="shared" ca="1" si="35"/>
        <v>925.93439756460521</v>
      </c>
      <c r="O86" s="194">
        <f t="shared" ca="1" si="35"/>
        <v>768.41028843535685</v>
      </c>
      <c r="P86" s="194">
        <f t="shared" ca="1" si="35"/>
        <v>-1133.1633231867952</v>
      </c>
      <c r="Q86" s="194">
        <f t="shared" ca="1" si="35"/>
        <v>529.19907607331606</v>
      </c>
      <c r="R86" s="194">
        <f t="shared" ca="1" si="35"/>
        <v>439.1693577371916</v>
      </c>
      <c r="S86" s="194">
        <f t="shared" ca="1" si="35"/>
        <v>-709.58473313305171</v>
      </c>
      <c r="T86" s="194">
        <f t="shared" ca="1" si="35"/>
        <v>302.45302783160872</v>
      </c>
      <c r="U86" s="194">
        <f t="shared" ca="1" si="35"/>
        <v>250.99836334573337</v>
      </c>
      <c r="V86" s="194">
        <f t="shared" ca="1" si="35"/>
        <v>-443.12109958163683</v>
      </c>
      <c r="W86" s="194">
        <f t="shared" ca="1" si="35"/>
        <v>172.86091034640134</v>
      </c>
      <c r="X86" s="194">
        <f t="shared" ca="1" si="35"/>
        <v>143.45303763186831</v>
      </c>
      <c r="Y86" s="194">
        <f t="shared" ca="1" si="35"/>
        <v>-276.0449499125026</v>
      </c>
      <c r="Z86" s="194">
        <f t="shared" ca="1" si="35"/>
        <v>98.795156854646621</v>
      </c>
      <c r="AA86" s="194">
        <f t="shared" ca="1" si="35"/>
        <v>81.98768203705113</v>
      </c>
      <c r="AB86" s="194">
        <f t="shared" ca="1" si="35"/>
        <v>-171.58913166390761</v>
      </c>
      <c r="AC86" s="194">
        <f t="shared" ca="1" si="35"/>
        <v>56.464373572804256</v>
      </c>
      <c r="AD86" s="194">
        <f t="shared" ca="1" si="35"/>
        <v>46.858401305231752</v>
      </c>
      <c r="AE86" s="194">
        <f t="shared" ca="1" si="35"/>
        <v>-106.45103529102823</v>
      </c>
      <c r="AF86" s="194">
        <f t="shared" ca="1" si="35"/>
        <v>32.271070611891439</v>
      </c>
      <c r="AG86" s="194">
        <f t="shared" ca="1" si="35"/>
        <v>26.780971462150625</v>
      </c>
      <c r="AH86" s="194">
        <f t="shared" ca="1" si="35"/>
        <v>-65.924166843919537</v>
      </c>
      <c r="AI86" s="194">
        <f t="shared" ca="1" si="35"/>
        <v>18.443877661989703</v>
      </c>
      <c r="AJ86" s="194">
        <f t="shared" ca="1" si="35"/>
        <v>15.306122541070291</v>
      </c>
      <c r="AK86" s="194">
        <f t="shared" ca="1" si="35"/>
        <v>-40.761270941682561</v>
      </c>
      <c r="AL86" s="194">
        <f t="shared" ca="1" si="35"/>
        <v>10.541225213801612</v>
      </c>
      <c r="AM86" s="194">
        <f t="shared" ca="1" si="35"/>
        <v>8.7479047417440761</v>
      </c>
      <c r="AN86" s="194">
        <f t="shared" ca="1" si="35"/>
        <v>-39.04381666370373</v>
      </c>
      <c r="AO86" s="194">
        <f t="shared" ca="1" si="35"/>
        <v>0</v>
      </c>
      <c r="AP86" s="194">
        <f t="shared" ca="1" si="35"/>
        <v>0</v>
      </c>
      <c r="AQ86" s="194">
        <f ca="1">AQ83*AQ85</f>
        <v>-23.680542058305448</v>
      </c>
      <c r="AR86" s="194">
        <f ca="1">AR83*AR85</f>
        <v>0</v>
      </c>
      <c r="AS86" s="242"/>
      <c r="AT86" s="242"/>
      <c r="AU86" s="243"/>
      <c r="AV86" s="243"/>
    </row>
    <row r="87" spans="1:48" s="241" customFormat="1" ht="14.25" x14ac:dyDescent="0.2">
      <c r="A87" s="193" t="s">
        <v>423</v>
      </c>
      <c r="B87" s="194">
        <f ca="1">SUM($B$86:B86)</f>
        <v>-53962760.160677329</v>
      </c>
      <c r="C87" s="194">
        <f ca="1">SUM($B$86:C86)</f>
        <v>-815836689.89467871</v>
      </c>
      <c r="D87" s="194">
        <f ca="1">SUM($B$86:D86)</f>
        <v>-926299969.21089303</v>
      </c>
      <c r="E87" s="194">
        <f ca="1">SUM($B$86:E86)</f>
        <v>-926201681.39947867</v>
      </c>
      <c r="F87" s="194">
        <f ca="1">SUM($B$86:F86)</f>
        <v>-926197565.38784778</v>
      </c>
      <c r="G87" s="194">
        <f ca="1">SUM($B$86:G86)</f>
        <v>-926194149.61056077</v>
      </c>
      <c r="H87" s="194">
        <f ca="1">SUM($B$86:H86)</f>
        <v>-926191314.94061303</v>
      </c>
      <c r="I87" s="194">
        <f ca="1">SUM($B$86:I86)</f>
        <v>-926188962.51741993</v>
      </c>
      <c r="J87" s="194">
        <f ca="1">SUM($B$86:J86)</f>
        <v>-926187010.29900241</v>
      </c>
      <c r="K87" s="194">
        <f ca="1">SUM($B$86:K86)</f>
        <v>-926185390.20073056</v>
      </c>
      <c r="L87" s="194">
        <f ca="1">SUM($B$86:L86)</f>
        <v>-926184045.720837</v>
      </c>
      <c r="M87" s="194">
        <f ca="1">SUM($B$86:M86)</f>
        <v>-926185849.69498014</v>
      </c>
      <c r="N87" s="194">
        <f ca="1">SUM($B$86:N86)</f>
        <v>-926184923.76058257</v>
      </c>
      <c r="O87" s="194">
        <f ca="1">SUM($B$86:O86)</f>
        <v>-926184155.35029411</v>
      </c>
      <c r="P87" s="194">
        <f ca="1">SUM($B$86:P86)</f>
        <v>-926185288.51361728</v>
      </c>
      <c r="Q87" s="194">
        <f ca="1">SUM($B$86:Q86)</f>
        <v>-926184759.31454122</v>
      </c>
      <c r="R87" s="194">
        <f ca="1">SUM($B$86:R86)</f>
        <v>-926184320.14518344</v>
      </c>
      <c r="S87" s="194">
        <f ca="1">SUM($B$86:S86)</f>
        <v>-926185029.72991657</v>
      </c>
      <c r="T87" s="194">
        <f ca="1">SUM($B$86:T86)</f>
        <v>-926184727.27688873</v>
      </c>
      <c r="U87" s="194">
        <f ca="1">SUM($B$86:U86)</f>
        <v>-926184476.27852535</v>
      </c>
      <c r="V87" s="194">
        <f ca="1">SUM($B$86:V86)</f>
        <v>-926184919.39962494</v>
      </c>
      <c r="W87" s="194">
        <f ca="1">SUM($B$86:W86)</f>
        <v>-926184746.53871465</v>
      </c>
      <c r="X87" s="194">
        <f ca="1">SUM($B$86:X86)</f>
        <v>-926184603.08567703</v>
      </c>
      <c r="Y87" s="194">
        <f ca="1">SUM($B$86:Y86)</f>
        <v>-926184879.13062692</v>
      </c>
      <c r="Z87" s="194">
        <f ca="1">SUM($B$86:Z86)</f>
        <v>-926184780.33547008</v>
      </c>
      <c r="AA87" s="194">
        <f ca="1">SUM($B$86:AA86)</f>
        <v>-926184698.3477881</v>
      </c>
      <c r="AB87" s="194">
        <f ca="1">SUM($B$86:AB86)</f>
        <v>-926184869.93691981</v>
      </c>
      <c r="AC87" s="194">
        <f ca="1">SUM($B$86:AC86)</f>
        <v>-926184813.47254622</v>
      </c>
      <c r="AD87" s="194">
        <f ca="1">SUM($B$86:AD86)</f>
        <v>-926184766.61414492</v>
      </c>
      <c r="AE87" s="194">
        <f ca="1">SUM($B$86:AE86)</f>
        <v>-926184873.06518018</v>
      </c>
      <c r="AF87" s="194">
        <f ca="1">SUM($B$86:AF86)</f>
        <v>-926184840.79410958</v>
      </c>
      <c r="AG87" s="194">
        <f ca="1">SUM($B$86:AG86)</f>
        <v>-926184814.01313818</v>
      </c>
      <c r="AH87" s="194">
        <f ca="1">SUM($B$86:AH86)</f>
        <v>-926184879.93730497</v>
      </c>
      <c r="AI87" s="194">
        <f ca="1">SUM($B$86:AI86)</f>
        <v>-926184861.49342728</v>
      </c>
      <c r="AJ87" s="194">
        <f ca="1">SUM($B$86:AJ86)</f>
        <v>-926184846.18730474</v>
      </c>
      <c r="AK87" s="194">
        <f ca="1">SUM($B$86:AK86)</f>
        <v>-926184886.94857574</v>
      </c>
      <c r="AL87" s="194">
        <f ca="1">SUM($B$86:AL86)</f>
        <v>-926184876.40735054</v>
      </c>
      <c r="AM87" s="194">
        <f ca="1">SUM($B$86:AM86)</f>
        <v>-926184867.65944576</v>
      </c>
      <c r="AN87" s="194">
        <f ca="1">SUM($B$86:AN86)</f>
        <v>-926184906.70326245</v>
      </c>
      <c r="AO87" s="194">
        <f ca="1">SUM($B$86:AO86)</f>
        <v>-926184906.70326245</v>
      </c>
      <c r="AP87" s="194">
        <f ca="1">SUM($B$86:AP86)</f>
        <v>-926184906.70326245</v>
      </c>
      <c r="AQ87" s="194">
        <f ca="1">SUM($B$86:AQ86)</f>
        <v>-926184930.38380456</v>
      </c>
      <c r="AR87" s="194">
        <f ca="1">SUM($B$86:AR86)</f>
        <v>-926184930.38380456</v>
      </c>
      <c r="AS87" s="242"/>
      <c r="AT87" s="242"/>
      <c r="AU87" s="243"/>
      <c r="AV87" s="243"/>
    </row>
    <row r="88" spans="1:48" s="241" customFormat="1" ht="14.25" x14ac:dyDescent="0.2">
      <c r="A88" s="193" t="s">
        <v>424</v>
      </c>
      <c r="B88" s="203">
        <f ca="1">IF((ISERR(IRR($B$79:B83))),0,IF(IRR($B$79:B83)&lt;0,0,IRR($B$79:B83)))</f>
        <v>0</v>
      </c>
      <c r="C88" s="203">
        <f ca="1">IF((ISERR(IRR($B$79:C83))),0,IF(IRR($B$79:C83)&lt;0,0,IRR($B$79:C83)))</f>
        <v>0</v>
      </c>
      <c r="D88" s="203">
        <f ca="1">IF((ISERR(IRR($B$79:D83))),0,IF(IRR($B$79:D83)&lt;0,0,IRR($B$79:D83)))</f>
        <v>0</v>
      </c>
      <c r="E88" s="203">
        <f ca="1">IF((ISERR(IRR($B$79:E83))),0,IF(IRR($B$79:E83)&lt;0,0,IRR($B$79:E83)))</f>
        <v>0</v>
      </c>
      <c r="F88" s="203">
        <f ca="1">IF((ISERR(IRR($B$79:F83))),0,IF(IRR($B$79:F83)&lt;0,0,IRR($B$79:F83)))</f>
        <v>0</v>
      </c>
      <c r="G88" s="203">
        <f ca="1">IF((ISERR(IRR($B$79:G83))),0,IF(IRR($B$79:G83)&lt;0,0,IRR($B$79:G83)))</f>
        <v>0</v>
      </c>
      <c r="H88" s="203">
        <f ca="1">IF((ISERR(IRR($B$79:H83))),0,IF(IRR($B$79:H83)&lt;0,0,IRR($B$79:H83)))</f>
        <v>0</v>
      </c>
      <c r="I88" s="203">
        <f ca="1">IF((ISERR(IRR($B$79:I83))),0,IF(IRR($B$79:I83)&lt;0,0,IRR($B$79:I83)))</f>
        <v>0</v>
      </c>
      <c r="J88" s="203">
        <f ca="1">IF((ISERR(IRR($B$79:J83))),0,IF(IRR($B$79:J83)&lt;0,0,IRR($B$79:J83)))</f>
        <v>0</v>
      </c>
      <c r="K88" s="203">
        <f ca="1">IF((ISERR(IRR($B$79:K83))),0,IF(IRR($B$79:K83)&lt;0,0,IRR($B$79:K83)))</f>
        <v>0</v>
      </c>
      <c r="L88" s="203">
        <f ca="1">IF((ISERR(IRR($B$79:L83))),0,IF(IRR($B$79:L83)&lt;0,0,IRR($B$79:L83)))</f>
        <v>0</v>
      </c>
      <c r="M88" s="203">
        <f ca="1">IF((ISERR(IRR($B$79:M83))),0,IF(IRR($B$79:M83)&lt;0,0,IRR($B$79:M83)))</f>
        <v>0</v>
      </c>
      <c r="N88" s="203">
        <f ca="1">IF((ISERR(IRR($B$79:N83))),0,IF(IRR($B$79:N83)&lt;0,0,IRR($B$79:N83)))</f>
        <v>0</v>
      </c>
      <c r="O88" s="203">
        <f ca="1">IF((ISERR(IRR($B$79:O83))),0,IF(IRR($B$79:O83)&lt;0,0,IRR($B$79:O83)))</f>
        <v>0</v>
      </c>
      <c r="P88" s="203">
        <f ca="1">IF((ISERR(IRR($B$79:P83))),0,IF(IRR($B$79:P83)&lt;0,0,IRR($B$79:P83)))</f>
        <v>0</v>
      </c>
      <c r="Q88" s="203">
        <f ca="1">IF((ISERR(IRR($B$79:Q83))),0,IF(IRR($B$79:Q83)&lt;0,0,IRR($B$79:Q83)))</f>
        <v>0</v>
      </c>
      <c r="R88" s="203">
        <f ca="1">IF((ISERR(IRR($B$79:R83))),0,IF(IRR($B$79:R83)&lt;0,0,IRR($B$79:R83)))</f>
        <v>0</v>
      </c>
      <c r="S88" s="203">
        <f ca="1">IF((ISERR(IRR($B$79:S83))),0,IF(IRR($B$79:S83)&lt;0,0,IRR($B$79:S83)))</f>
        <v>0</v>
      </c>
      <c r="T88" s="203">
        <f ca="1">IF((ISERR(IRR($B$79:T83))),0,IF(IRR($B$79:T83)&lt;0,0,IRR($B$79:T83)))</f>
        <v>0</v>
      </c>
      <c r="U88" s="203">
        <f ca="1">IF((ISERR(IRR($B$79:U83))),0,IF(IRR($B$79:U83)&lt;0,0,IRR($B$79:U83)))</f>
        <v>0</v>
      </c>
      <c r="V88" s="203">
        <f ca="1">IF((ISERR(IRR($B$79:V83))),0,IF(IRR($B$79:V83)&lt;0,0,IRR($B$79:V83)))</f>
        <v>0</v>
      </c>
      <c r="W88" s="203">
        <f ca="1">IF((ISERR(IRR($B$79:W83))),0,IF(IRR($B$79:W83)&lt;0,0,IRR($B$79:W83)))</f>
        <v>0</v>
      </c>
      <c r="X88" s="203">
        <f ca="1">IF((ISERR(IRR($B$79:X83))),0,IF(IRR($B$79:X83)&lt;0,0,IRR($B$79:X83)))</f>
        <v>0</v>
      </c>
      <c r="Y88" s="203">
        <f ca="1">IF((ISERR(IRR($B$79:Y83))),0,IF(IRR($B$79:Y83)&lt;0,0,IRR($B$79:Y83)))</f>
        <v>0</v>
      </c>
      <c r="Z88" s="203">
        <f ca="1">IF((ISERR(IRR($B$79:Z83))),0,IF(IRR($B$79:Z83)&lt;0,0,IRR($B$79:Z83)))</f>
        <v>0</v>
      </c>
      <c r="AA88" s="203">
        <f ca="1">IF((ISERR(IRR($B$79:AA83))),0,IF(IRR($B$79:AA83)&lt;0,0,IRR($B$79:AA83)))</f>
        <v>0</v>
      </c>
      <c r="AB88" s="203">
        <f ca="1">IF((ISERR(IRR($B$79:AB83))),0,IF(IRR($B$79:AB83)&lt;0,0,IRR($B$79:AB83)))</f>
        <v>0</v>
      </c>
      <c r="AC88" s="203">
        <f ca="1">IF((ISERR(IRR($B$79:AC83))),0,IF(IRR($B$79:AC83)&lt;0,0,IRR($B$79:AC83)))</f>
        <v>0</v>
      </c>
      <c r="AD88" s="203">
        <f ca="1">IF((ISERR(IRR($B$79:AD83))),0,IF(IRR($B$79:AD83)&lt;0,0,IRR($B$79:AD83)))</f>
        <v>0</v>
      </c>
      <c r="AE88" s="203">
        <f ca="1">IF((ISERR(IRR($B$79:AE83))),0,IF(IRR($B$79:AE83)&lt;0,0,IRR($B$79:AE83)))</f>
        <v>0</v>
      </c>
      <c r="AF88" s="203">
        <f ca="1">IF((ISERR(IRR($B$79:AF83))),0,IF(IRR($B$79:AF83)&lt;0,0,IRR($B$79:AF83)))</f>
        <v>0</v>
      </c>
      <c r="AG88" s="203">
        <f ca="1">IF((ISERR(IRR($B$79:AG83))),0,IF(IRR($B$79:AG83)&lt;0,0,IRR($B$79:AG83)))</f>
        <v>0</v>
      </c>
      <c r="AH88" s="203">
        <f ca="1">IF((ISERR(IRR($B$79:AH83))),0,IF(IRR($B$79:AH83)&lt;0,0,IRR($B$79:AH83)))</f>
        <v>0</v>
      </c>
      <c r="AI88" s="203">
        <f ca="1">IF((ISERR(IRR($B$79:AI83))),0,IF(IRR($B$79:AI83)&lt;0,0,IRR($B$79:AI83)))</f>
        <v>0</v>
      </c>
      <c r="AJ88" s="203">
        <f ca="1">IF((ISERR(IRR($B$79:AJ83))),0,IF(IRR($B$79:AJ83)&lt;0,0,IRR($B$79:AJ83)))</f>
        <v>0</v>
      </c>
      <c r="AK88" s="203">
        <f ca="1">IF((ISERR(IRR($B$79:AK83))),0,IF(IRR($B$79:AK83)&lt;0,0,IRR($B$79:AK83)))</f>
        <v>0</v>
      </c>
      <c r="AL88" s="203">
        <f ca="1">IF((ISERR(IRR($B$79:AL83))),0,IF(IRR($B$79:AL83)&lt;0,0,IRR($B$79:AL83)))</f>
        <v>0</v>
      </c>
      <c r="AM88" s="203">
        <f ca="1">IF((ISERR(IRR($B$79:AM83))),0,IF(IRR($B$79:AM83)&lt;0,0,IRR($B$79:AM83)))</f>
        <v>0</v>
      </c>
      <c r="AN88" s="203">
        <f ca="1">IF((ISERR(IRR($B$79:AN83))),0,IF(IRR($B$79:AN83)&lt;0,0,IRR($B$79:AN83)))</f>
        <v>0</v>
      </c>
      <c r="AO88" s="203">
        <f ca="1">IF((ISERR(IRR($B$79:AO83))),0,IF(IRR($B$79:AO83)&lt;0,0,IRR($B$79:AO83)))</f>
        <v>0</v>
      </c>
      <c r="AP88" s="203">
        <f ca="1">IF((ISERR(IRR($B$79:AP83))),0,IF(IRR($B$79:AP83)&lt;0,0,IRR($B$79:AP83)))</f>
        <v>0</v>
      </c>
      <c r="AQ88" s="203">
        <f ca="1">IF((ISERR(IRR($B$79:AQ83))),0,IF(IRR($B$79:AQ83)&lt;0,0,IRR($B$79:AQ83)))</f>
        <v>0</v>
      </c>
      <c r="AR88" s="203">
        <f ca="1">IF((ISERR(IRR($B$79:AR83))),0,IF(IRR($B$79:AR83)&lt;0,0,IRR($B$79:AR83)))</f>
        <v>0</v>
      </c>
      <c r="AS88" s="242"/>
      <c r="AT88" s="242"/>
      <c r="AU88" s="243"/>
      <c r="AV88" s="243"/>
    </row>
    <row r="89" spans="1:48" s="241" customFormat="1" ht="14.25" x14ac:dyDescent="0.2">
      <c r="A89" s="193" t="s">
        <v>425</v>
      </c>
      <c r="B89" s="204">
        <f ca="1">IF(AND(B84&gt;0,A84&lt;0),(B74-(B84/(B84-A84))),0)</f>
        <v>0</v>
      </c>
      <c r="C89" s="204">
        <f t="shared" ref="C89:AP89" ca="1" si="36">IF(AND(C84&gt;0,B84&lt;0),(C74-(C84/(C84-B84))),0)</f>
        <v>0</v>
      </c>
      <c r="D89" s="204">
        <f t="shared" ca="1" si="36"/>
        <v>0</v>
      </c>
      <c r="E89" s="204">
        <f t="shared" ca="1" si="36"/>
        <v>0</v>
      </c>
      <c r="F89" s="204">
        <f t="shared" ca="1" si="36"/>
        <v>0</v>
      </c>
      <c r="G89" s="204">
        <f t="shared" ca="1" si="36"/>
        <v>0</v>
      </c>
      <c r="H89" s="204">
        <f ca="1">IF(AND(H84&gt;0,G84&lt;0),(H74-(H84/(H84-G84))),0)</f>
        <v>0</v>
      </c>
      <c r="I89" s="204">
        <f t="shared" ca="1" si="36"/>
        <v>0</v>
      </c>
      <c r="J89" s="204">
        <f t="shared" ca="1" si="36"/>
        <v>0</v>
      </c>
      <c r="K89" s="204">
        <f t="shared" ca="1" si="36"/>
        <v>0</v>
      </c>
      <c r="L89" s="204">
        <f t="shared" ca="1" si="36"/>
        <v>0</v>
      </c>
      <c r="M89" s="204">
        <f t="shared" ca="1" si="36"/>
        <v>0</v>
      </c>
      <c r="N89" s="204">
        <f t="shared" ca="1" si="36"/>
        <v>0</v>
      </c>
      <c r="O89" s="204">
        <f t="shared" ca="1" si="36"/>
        <v>0</v>
      </c>
      <c r="P89" s="204">
        <f t="shared" ca="1" si="36"/>
        <v>0</v>
      </c>
      <c r="Q89" s="204">
        <f t="shared" ca="1" si="36"/>
        <v>0</v>
      </c>
      <c r="R89" s="204">
        <f t="shared" ca="1" si="36"/>
        <v>0</v>
      </c>
      <c r="S89" s="204">
        <f t="shared" ca="1" si="36"/>
        <v>0</v>
      </c>
      <c r="T89" s="204">
        <f t="shared" ca="1" si="36"/>
        <v>0</v>
      </c>
      <c r="U89" s="204">
        <f t="shared" ca="1" si="36"/>
        <v>0</v>
      </c>
      <c r="V89" s="204">
        <f t="shared" ca="1" si="36"/>
        <v>0</v>
      </c>
      <c r="W89" s="204">
        <f t="shared" ca="1" si="36"/>
        <v>0</v>
      </c>
      <c r="X89" s="204">
        <f t="shared" ca="1" si="36"/>
        <v>0</v>
      </c>
      <c r="Y89" s="204">
        <f t="shared" ca="1" si="36"/>
        <v>0</v>
      </c>
      <c r="Z89" s="204">
        <f t="shared" ca="1" si="36"/>
        <v>0</v>
      </c>
      <c r="AA89" s="204">
        <f t="shared" ca="1" si="36"/>
        <v>0</v>
      </c>
      <c r="AB89" s="204">
        <f t="shared" ca="1" si="36"/>
        <v>0</v>
      </c>
      <c r="AC89" s="204">
        <f t="shared" ca="1" si="36"/>
        <v>0</v>
      </c>
      <c r="AD89" s="204">
        <f t="shared" ca="1" si="36"/>
        <v>0</v>
      </c>
      <c r="AE89" s="204">
        <f t="shared" ca="1" si="36"/>
        <v>0</v>
      </c>
      <c r="AF89" s="204">
        <f t="shared" ca="1" si="36"/>
        <v>0</v>
      </c>
      <c r="AG89" s="204">
        <f t="shared" ca="1" si="36"/>
        <v>0</v>
      </c>
      <c r="AH89" s="204">
        <f t="shared" ca="1" si="36"/>
        <v>0</v>
      </c>
      <c r="AI89" s="204">
        <f t="shared" ca="1" si="36"/>
        <v>0</v>
      </c>
      <c r="AJ89" s="204">
        <f t="shared" ca="1" si="36"/>
        <v>0</v>
      </c>
      <c r="AK89" s="204">
        <f t="shared" ca="1" si="36"/>
        <v>0</v>
      </c>
      <c r="AL89" s="204">
        <f t="shared" ca="1" si="36"/>
        <v>0</v>
      </c>
      <c r="AM89" s="204">
        <f t="shared" ca="1" si="36"/>
        <v>0</v>
      </c>
      <c r="AN89" s="204">
        <f t="shared" ca="1" si="36"/>
        <v>0</v>
      </c>
      <c r="AO89" s="204">
        <f t="shared" ca="1" si="36"/>
        <v>0</v>
      </c>
      <c r="AP89" s="204">
        <f t="shared" ca="1" si="36"/>
        <v>0</v>
      </c>
      <c r="AQ89" s="204">
        <f ca="1">IF(AND(AQ84&gt;0,AP84&lt;0),(AQ74-(AQ84/(AQ84-AP84))),0)</f>
        <v>0</v>
      </c>
      <c r="AR89" s="204">
        <f ca="1">IF(AND(AR84&gt;0,AQ84&lt;0),(AR74-(AR84/(AR84-AQ84))),0)</f>
        <v>0</v>
      </c>
      <c r="AS89" s="242"/>
      <c r="AT89" s="242"/>
      <c r="AU89" s="243"/>
      <c r="AV89" s="243"/>
    </row>
    <row r="90" spans="1:48" s="241" customFormat="1" ht="15" thickBot="1" x14ac:dyDescent="0.25">
      <c r="A90" s="205" t="s">
        <v>426</v>
      </c>
      <c r="B90" s="206">
        <f t="shared" ref="B90:AP90" ca="1" si="37">IF(AND(B87&gt;0,A87&lt;0),(B74-(B87/(B87-A87))),0)</f>
        <v>0</v>
      </c>
      <c r="C90" s="206">
        <f t="shared" ca="1" si="37"/>
        <v>0</v>
      </c>
      <c r="D90" s="206">
        <f t="shared" ca="1" si="37"/>
        <v>0</v>
      </c>
      <c r="E90" s="206">
        <f t="shared" ca="1" si="37"/>
        <v>0</v>
      </c>
      <c r="F90" s="206">
        <f t="shared" ca="1" si="37"/>
        <v>0</v>
      </c>
      <c r="G90" s="206">
        <f t="shared" ca="1" si="37"/>
        <v>0</v>
      </c>
      <c r="H90" s="206">
        <f t="shared" ca="1" si="37"/>
        <v>0</v>
      </c>
      <c r="I90" s="206">
        <f t="shared" ca="1" si="37"/>
        <v>0</v>
      </c>
      <c r="J90" s="206">
        <f t="shared" ca="1" si="37"/>
        <v>0</v>
      </c>
      <c r="K90" s="206">
        <f t="shared" ca="1" si="37"/>
        <v>0</v>
      </c>
      <c r="L90" s="206">
        <f t="shared" ca="1" si="37"/>
        <v>0</v>
      </c>
      <c r="M90" s="206">
        <f t="shared" ca="1" si="37"/>
        <v>0</v>
      </c>
      <c r="N90" s="206">
        <f t="shared" ca="1" si="37"/>
        <v>0</v>
      </c>
      <c r="O90" s="206">
        <f t="shared" ca="1" si="37"/>
        <v>0</v>
      </c>
      <c r="P90" s="206">
        <f t="shared" ca="1" si="37"/>
        <v>0</v>
      </c>
      <c r="Q90" s="206">
        <f t="shared" ca="1" si="37"/>
        <v>0</v>
      </c>
      <c r="R90" s="206">
        <f t="shared" ca="1" si="37"/>
        <v>0</v>
      </c>
      <c r="S90" s="206">
        <f t="shared" ca="1" si="37"/>
        <v>0</v>
      </c>
      <c r="T90" s="206">
        <f t="shared" ca="1" si="37"/>
        <v>0</v>
      </c>
      <c r="U90" s="206">
        <f t="shared" ca="1" si="37"/>
        <v>0</v>
      </c>
      <c r="V90" s="206">
        <f t="shared" ca="1" si="37"/>
        <v>0</v>
      </c>
      <c r="W90" s="206">
        <f t="shared" ca="1" si="37"/>
        <v>0</v>
      </c>
      <c r="X90" s="206">
        <f t="shared" ca="1" si="37"/>
        <v>0</v>
      </c>
      <c r="Y90" s="206">
        <f t="shared" ca="1" si="37"/>
        <v>0</v>
      </c>
      <c r="Z90" s="206">
        <f t="shared" ca="1" si="37"/>
        <v>0</v>
      </c>
      <c r="AA90" s="206">
        <f t="shared" ca="1" si="37"/>
        <v>0</v>
      </c>
      <c r="AB90" s="206">
        <f t="shared" ca="1" si="37"/>
        <v>0</v>
      </c>
      <c r="AC90" s="206">
        <f t="shared" ca="1" si="37"/>
        <v>0</v>
      </c>
      <c r="AD90" s="206">
        <f t="shared" ca="1" si="37"/>
        <v>0</v>
      </c>
      <c r="AE90" s="206">
        <f t="shared" ca="1" si="37"/>
        <v>0</v>
      </c>
      <c r="AF90" s="206">
        <f t="shared" ca="1" si="37"/>
        <v>0</v>
      </c>
      <c r="AG90" s="206">
        <f t="shared" ca="1" si="37"/>
        <v>0</v>
      </c>
      <c r="AH90" s="206">
        <f t="shared" ca="1" si="37"/>
        <v>0</v>
      </c>
      <c r="AI90" s="206">
        <f t="shared" ca="1" si="37"/>
        <v>0</v>
      </c>
      <c r="AJ90" s="206">
        <f t="shared" ca="1" si="37"/>
        <v>0</v>
      </c>
      <c r="AK90" s="206">
        <f t="shared" ca="1" si="37"/>
        <v>0</v>
      </c>
      <c r="AL90" s="206">
        <f t="shared" ca="1" si="37"/>
        <v>0</v>
      </c>
      <c r="AM90" s="206">
        <f t="shared" ca="1" si="37"/>
        <v>0</v>
      </c>
      <c r="AN90" s="206">
        <f t="shared" ca="1" si="37"/>
        <v>0</v>
      </c>
      <c r="AO90" s="206">
        <f t="shared" ca="1" si="37"/>
        <v>0</v>
      </c>
      <c r="AP90" s="206">
        <f t="shared" ca="1" si="37"/>
        <v>0</v>
      </c>
      <c r="AQ90" s="206">
        <f ca="1">IF(AND(AQ87&gt;0,AP87&lt;0),(AQ74-(AQ87/(AQ87-AP87))),0)</f>
        <v>0</v>
      </c>
      <c r="AR90" s="206">
        <f ca="1">IF(AND(AR87&gt;0,AQ87&lt;0),(AR74-(AR87/(AR87-AQ87))),0)</f>
        <v>0</v>
      </c>
      <c r="AS90" s="242"/>
      <c r="AT90" s="242"/>
      <c r="AU90" s="243"/>
      <c r="AV90" s="243"/>
    </row>
    <row r="91" spans="1:48" s="241" customFormat="1" x14ac:dyDescent="0.2">
      <c r="A91" s="151"/>
      <c r="B91" s="207">
        <v>2016</v>
      </c>
      <c r="C91" s="207">
        <f>B91+1</f>
        <v>2017</v>
      </c>
      <c r="D91" s="151">
        <f t="shared" ref="D91:AP91" si="38">C91+1</f>
        <v>2018</v>
      </c>
      <c r="E91" s="151">
        <f t="shared" si="38"/>
        <v>2019</v>
      </c>
      <c r="F91" s="151">
        <f t="shared" si="38"/>
        <v>2020</v>
      </c>
      <c r="G91" s="151">
        <f t="shared" si="38"/>
        <v>2021</v>
      </c>
      <c r="H91" s="151">
        <f t="shared" si="38"/>
        <v>2022</v>
      </c>
      <c r="I91" s="151">
        <f t="shared" si="38"/>
        <v>2023</v>
      </c>
      <c r="J91" s="151">
        <f t="shared" si="38"/>
        <v>2024</v>
      </c>
      <c r="K91" s="151">
        <f t="shared" si="38"/>
        <v>2025</v>
      </c>
      <c r="L91" s="151">
        <f t="shared" si="38"/>
        <v>2026</v>
      </c>
      <c r="M91" s="151">
        <f t="shared" si="38"/>
        <v>2027</v>
      </c>
      <c r="N91" s="151">
        <f t="shared" si="38"/>
        <v>2028</v>
      </c>
      <c r="O91" s="151">
        <f t="shared" si="38"/>
        <v>2029</v>
      </c>
      <c r="P91" s="151">
        <f t="shared" si="38"/>
        <v>2030</v>
      </c>
      <c r="Q91" s="151">
        <f t="shared" si="38"/>
        <v>2031</v>
      </c>
      <c r="R91" s="151">
        <f t="shared" si="38"/>
        <v>2032</v>
      </c>
      <c r="S91" s="151">
        <f t="shared" si="38"/>
        <v>2033</v>
      </c>
      <c r="T91" s="151">
        <f t="shared" si="38"/>
        <v>2034</v>
      </c>
      <c r="U91" s="151">
        <f t="shared" si="38"/>
        <v>2035</v>
      </c>
      <c r="V91" s="151">
        <f t="shared" si="38"/>
        <v>2036</v>
      </c>
      <c r="W91" s="151">
        <f t="shared" si="38"/>
        <v>2037</v>
      </c>
      <c r="X91" s="151">
        <f t="shared" si="38"/>
        <v>2038</v>
      </c>
      <c r="Y91" s="151">
        <f t="shared" si="38"/>
        <v>2039</v>
      </c>
      <c r="Z91" s="151">
        <f t="shared" si="38"/>
        <v>2040</v>
      </c>
      <c r="AA91" s="151">
        <f t="shared" si="38"/>
        <v>2041</v>
      </c>
      <c r="AB91" s="151">
        <f t="shared" si="38"/>
        <v>2042</v>
      </c>
      <c r="AC91" s="151">
        <f t="shared" si="38"/>
        <v>2043</v>
      </c>
      <c r="AD91" s="151">
        <f t="shared" si="38"/>
        <v>2044</v>
      </c>
      <c r="AE91" s="151">
        <f t="shared" si="38"/>
        <v>2045</v>
      </c>
      <c r="AF91" s="151">
        <f t="shared" si="38"/>
        <v>2046</v>
      </c>
      <c r="AG91" s="151">
        <f t="shared" si="38"/>
        <v>2047</v>
      </c>
      <c r="AH91" s="151">
        <f t="shared" si="38"/>
        <v>2048</v>
      </c>
      <c r="AI91" s="151">
        <f t="shared" si="38"/>
        <v>2049</v>
      </c>
      <c r="AJ91" s="151">
        <f t="shared" si="38"/>
        <v>2050</v>
      </c>
      <c r="AK91" s="151">
        <f t="shared" si="38"/>
        <v>2051</v>
      </c>
      <c r="AL91" s="151">
        <f t="shared" si="38"/>
        <v>2052</v>
      </c>
      <c r="AM91" s="151">
        <f t="shared" si="38"/>
        <v>2053</v>
      </c>
      <c r="AN91" s="151">
        <f t="shared" si="38"/>
        <v>2054</v>
      </c>
      <c r="AO91" s="151">
        <f t="shared" si="38"/>
        <v>2055</v>
      </c>
      <c r="AP91" s="151">
        <f t="shared" si="38"/>
        <v>2056</v>
      </c>
      <c r="AQ91" s="151">
        <f>AP91+1</f>
        <v>2057</v>
      </c>
      <c r="AR91" s="151">
        <f>AQ91+1</f>
        <v>2058</v>
      </c>
      <c r="AS91" s="242"/>
      <c r="AT91" s="242"/>
      <c r="AU91" s="243"/>
      <c r="AV91" s="243"/>
    </row>
    <row r="92" spans="1:48" s="241" customFormat="1" x14ac:dyDescent="0.2">
      <c r="A92" s="347" t="s">
        <v>427</v>
      </c>
      <c r="B92" s="347"/>
      <c r="C92" s="347"/>
      <c r="D92" s="347"/>
      <c r="E92" s="347"/>
      <c r="F92" s="347"/>
      <c r="G92" s="347"/>
      <c r="H92" s="347"/>
      <c r="I92" s="347"/>
      <c r="J92" s="347"/>
      <c r="K92" s="347"/>
      <c r="L92" s="347"/>
      <c r="M92" s="347"/>
      <c r="N92" s="347"/>
      <c r="O92" s="347"/>
      <c r="P92" s="347"/>
      <c r="Q92" s="347"/>
      <c r="R92" s="347"/>
      <c r="S92" s="347"/>
      <c r="T92" s="347"/>
      <c r="U92" s="347"/>
      <c r="V92" s="347"/>
      <c r="W92" s="347"/>
      <c r="X92" s="347"/>
      <c r="Y92" s="347"/>
      <c r="Z92" s="347"/>
      <c r="AA92" s="347"/>
      <c r="AB92" s="347"/>
      <c r="AC92" s="347"/>
      <c r="AS92" s="242"/>
      <c r="AT92" s="242"/>
      <c r="AU92" s="243"/>
      <c r="AV92" s="243"/>
    </row>
    <row r="93" spans="1:48" s="241" customFormat="1" ht="63.6" customHeight="1" x14ac:dyDescent="0.2">
      <c r="A93" s="348" t="s">
        <v>428</v>
      </c>
      <c r="B93" s="348"/>
      <c r="C93" s="348"/>
      <c r="D93" s="348"/>
      <c r="E93" s="348"/>
      <c r="F93" s="348"/>
      <c r="G93" s="348"/>
      <c r="H93" s="348"/>
      <c r="I93" s="348"/>
      <c r="J93" s="151"/>
      <c r="K93" s="151"/>
      <c r="L93" s="151"/>
      <c r="M93" s="151"/>
      <c r="N93" s="151"/>
      <c r="O93" s="151"/>
      <c r="P93" s="151"/>
      <c r="Q93" s="151"/>
      <c r="R93" s="151"/>
      <c r="S93" s="151"/>
      <c r="T93" s="151"/>
      <c r="U93" s="151"/>
      <c r="V93" s="151"/>
      <c r="W93" s="151"/>
      <c r="X93" s="151"/>
      <c r="Y93" s="151"/>
      <c r="Z93" s="151"/>
      <c r="AA93" s="151"/>
      <c r="AB93" s="151"/>
      <c r="AC93" s="151"/>
      <c r="AS93" s="242"/>
      <c r="AT93" s="242"/>
      <c r="AU93" s="243"/>
      <c r="AV93" s="243"/>
    </row>
    <row r="94" spans="1:48" s="241" customFormat="1" x14ac:dyDescent="0.2">
      <c r="A94" s="151"/>
      <c r="B94" s="151"/>
      <c r="C94" s="208"/>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c r="AC94" s="151"/>
      <c r="AS94" s="242"/>
      <c r="AT94" s="242"/>
      <c r="AU94" s="243"/>
      <c r="AV94" s="243"/>
    </row>
  </sheetData>
  <mergeCells count="15">
    <mergeCell ref="A92:AC92"/>
    <mergeCell ref="A93:I93"/>
    <mergeCell ref="A15:P15"/>
    <mergeCell ref="A17:P17"/>
    <mergeCell ref="A18:P18"/>
    <mergeCell ref="A20:P20"/>
    <mergeCell ref="D27:E27"/>
    <mergeCell ref="D28:E28"/>
    <mergeCell ref="D29:E29"/>
    <mergeCell ref="D30:E30"/>
    <mergeCell ref="A7:P7"/>
    <mergeCell ref="A9:P9"/>
    <mergeCell ref="A11:P11"/>
    <mergeCell ref="A12:P12"/>
    <mergeCell ref="A14:P1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0"/>
  <sheetViews>
    <sheetView view="pageBreakPreview" topLeftCell="A14" zoomScale="120" zoomScaleNormal="100" zoomScaleSheetLayoutView="120" workbookViewId="0">
      <selection activeCell="C30" sqref="C30:D30"/>
    </sheetView>
  </sheetViews>
  <sheetFormatPr defaultRowHeight="15" x14ac:dyDescent="0.25"/>
  <cols>
    <col min="1" max="1" width="4.42578125" customWidth="1"/>
    <col min="2" max="2" width="55" customWidth="1"/>
    <col min="3" max="3" width="12.42578125" style="264" customWidth="1"/>
    <col min="4" max="4" width="13.7109375" style="264" customWidth="1"/>
    <col min="5" max="5" width="13" customWidth="1"/>
    <col min="6" max="6" width="13.42578125" customWidth="1"/>
  </cols>
  <sheetData>
    <row r="1" spans="1:12" x14ac:dyDescent="0.25">
      <c r="A1" s="248" t="s">
        <v>451</v>
      </c>
      <c r="B1" s="1" t="e">
        <f>'5. анализ эконом эфф'!B1</f>
        <v>#REF!</v>
      </c>
    </row>
    <row r="3" spans="1:12" ht="18.75" x14ac:dyDescent="0.25">
      <c r="A3" s="59"/>
      <c r="B3" s="59"/>
      <c r="C3" s="212"/>
      <c r="D3" s="212"/>
      <c r="E3" s="59"/>
      <c r="F3" s="38" t="s">
        <v>66</v>
      </c>
      <c r="G3" s="59"/>
      <c r="H3" s="59"/>
      <c r="I3" s="59"/>
      <c r="J3" s="59"/>
      <c r="K3" s="59"/>
      <c r="L3" s="38"/>
    </row>
    <row r="4" spans="1:12" ht="18.75" x14ac:dyDescent="0.3">
      <c r="A4" s="59"/>
      <c r="B4" s="59"/>
      <c r="C4" s="212"/>
      <c r="D4" s="212"/>
      <c r="E4" s="59"/>
      <c r="F4" s="15" t="s">
        <v>8</v>
      </c>
      <c r="G4" s="59"/>
      <c r="H4" s="59"/>
      <c r="I4" s="59"/>
      <c r="J4" s="59"/>
      <c r="K4" s="59"/>
      <c r="L4" s="15"/>
    </row>
    <row r="5" spans="1:12" ht="18.75" x14ac:dyDescent="0.3">
      <c r="A5" s="59"/>
      <c r="B5" s="59"/>
      <c r="C5" s="212"/>
      <c r="D5" s="212"/>
      <c r="E5" s="59"/>
      <c r="F5" s="15" t="s">
        <v>65</v>
      </c>
      <c r="G5" s="59"/>
      <c r="H5" s="59"/>
      <c r="I5" s="59"/>
      <c r="J5" s="59"/>
      <c r="K5" s="59"/>
      <c r="L5" s="15"/>
    </row>
    <row r="6" spans="1:12" ht="18.75" x14ac:dyDescent="0.3">
      <c r="A6" s="59"/>
      <c r="B6" s="59"/>
      <c r="C6" s="212"/>
      <c r="D6" s="212"/>
      <c r="E6" s="59"/>
      <c r="F6" s="59"/>
      <c r="G6" s="59"/>
      <c r="H6" s="59"/>
      <c r="I6" s="59"/>
      <c r="J6" s="59"/>
      <c r="K6" s="15"/>
      <c r="L6" s="59"/>
    </row>
    <row r="7" spans="1:12" ht="15.75" x14ac:dyDescent="0.25">
      <c r="A7" s="306" t="e">
        <f>'5. анализ эконом эфф'!A7</f>
        <v>#REF!</v>
      </c>
      <c r="B7" s="306"/>
      <c r="C7" s="306"/>
      <c r="D7" s="306"/>
      <c r="E7" s="306"/>
      <c r="F7" s="306"/>
      <c r="G7" s="142"/>
      <c r="H7" s="142"/>
      <c r="I7" s="142"/>
      <c r="J7" s="142"/>
      <c r="K7" s="142"/>
      <c r="L7" s="142"/>
    </row>
    <row r="8" spans="1:12" ht="18.75" x14ac:dyDescent="0.3">
      <c r="A8" s="59"/>
      <c r="B8" s="59"/>
      <c r="C8" s="212"/>
      <c r="D8" s="212"/>
      <c r="E8" s="59"/>
      <c r="F8" s="59"/>
      <c r="G8" s="59"/>
      <c r="H8" s="59"/>
      <c r="I8" s="59"/>
      <c r="J8" s="59"/>
      <c r="K8" s="15"/>
      <c r="L8" s="59"/>
    </row>
    <row r="9" spans="1:12" ht="18.75" x14ac:dyDescent="0.25">
      <c r="A9" s="299" t="s">
        <v>7</v>
      </c>
      <c r="B9" s="299"/>
      <c r="C9" s="299"/>
      <c r="D9" s="299"/>
      <c r="E9" s="299"/>
      <c r="F9" s="299"/>
      <c r="G9" s="133"/>
      <c r="H9" s="133"/>
      <c r="I9" s="133"/>
      <c r="J9" s="133"/>
      <c r="K9" s="133"/>
      <c r="L9" s="133"/>
    </row>
    <row r="10" spans="1:12" ht="18.75" x14ac:dyDescent="0.25">
      <c r="A10" s="299"/>
      <c r="B10" s="299"/>
      <c r="C10" s="299"/>
      <c r="D10" s="299"/>
      <c r="E10" s="299"/>
      <c r="F10" s="299"/>
      <c r="G10" s="299"/>
      <c r="H10" s="299"/>
      <c r="I10" s="299"/>
      <c r="J10" s="299"/>
      <c r="K10" s="299"/>
      <c r="L10" s="299"/>
    </row>
    <row r="11" spans="1:12" ht="15.75" x14ac:dyDescent="0.25">
      <c r="A11" s="304" t="str">
        <f>'5. анализ эконом эфф'!A11</f>
        <v>АО "Янтарьэнерго"</v>
      </c>
      <c r="B11" s="304"/>
      <c r="C11" s="304"/>
      <c r="D11" s="304"/>
      <c r="E11" s="304"/>
      <c r="F11" s="304"/>
      <c r="G11" s="209"/>
      <c r="H11" s="209"/>
      <c r="I11" s="209"/>
      <c r="J11" s="209"/>
      <c r="K11" s="209"/>
      <c r="L11" s="209"/>
    </row>
    <row r="12" spans="1:12" ht="15.75" x14ac:dyDescent="0.25">
      <c r="A12" s="294" t="s">
        <v>6</v>
      </c>
      <c r="B12" s="294"/>
      <c r="C12" s="294"/>
      <c r="D12" s="294"/>
      <c r="E12" s="294"/>
      <c r="F12" s="294"/>
      <c r="G12" s="135"/>
      <c r="H12" s="135"/>
      <c r="I12" s="135"/>
      <c r="J12" s="135"/>
      <c r="K12" s="135"/>
      <c r="L12" s="135"/>
    </row>
    <row r="13" spans="1:12" ht="18.75" x14ac:dyDescent="0.25">
      <c r="A13" s="299"/>
      <c r="B13" s="299"/>
      <c r="C13" s="299"/>
      <c r="D13" s="299"/>
      <c r="E13" s="299"/>
      <c r="F13" s="299"/>
      <c r="G13" s="299"/>
      <c r="H13" s="299"/>
      <c r="I13" s="299"/>
      <c r="J13" s="299"/>
      <c r="K13" s="299"/>
      <c r="L13" s="299"/>
    </row>
    <row r="14" spans="1:12" ht="15.75" x14ac:dyDescent="0.25">
      <c r="A14" s="304" t="str">
        <f>'5. анализ эконом эфф'!A14</f>
        <v>G_16-0188</v>
      </c>
      <c r="B14" s="304"/>
      <c r="C14" s="304"/>
      <c r="D14" s="304"/>
      <c r="E14" s="304"/>
      <c r="F14" s="304"/>
      <c r="G14" s="209"/>
      <c r="H14" s="209"/>
      <c r="I14" s="209"/>
      <c r="J14" s="209"/>
      <c r="K14" s="209"/>
      <c r="L14" s="209"/>
    </row>
    <row r="15" spans="1:12" ht="15.75" x14ac:dyDescent="0.25">
      <c r="A15" s="294" t="s">
        <v>5</v>
      </c>
      <c r="B15" s="294"/>
      <c r="C15" s="294"/>
      <c r="D15" s="294"/>
      <c r="E15" s="294"/>
      <c r="F15" s="294"/>
      <c r="G15" s="135"/>
      <c r="H15" s="135"/>
      <c r="I15" s="135"/>
      <c r="J15" s="135"/>
      <c r="K15" s="135"/>
      <c r="L15" s="135"/>
    </row>
    <row r="16" spans="1:12" ht="18.75" x14ac:dyDescent="0.25">
      <c r="A16" s="305"/>
      <c r="B16" s="305"/>
      <c r="C16" s="305"/>
      <c r="D16" s="305"/>
      <c r="E16" s="305"/>
      <c r="F16" s="305"/>
      <c r="G16" s="305"/>
      <c r="H16" s="305"/>
      <c r="I16" s="305"/>
      <c r="J16" s="305"/>
      <c r="K16" s="305"/>
      <c r="L16" s="305"/>
    </row>
    <row r="17" spans="1:12" ht="81.75" customHeight="1" x14ac:dyDescent="0.25">
      <c r="A17" s="301" t="str">
        <f>'5. анализ эконом эфф'!A17</f>
        <v>Перевод электроснабжения жилых домов с абонентской ТП-56 ООО "Евроимпорт" на ТП-120 филиала АО «Янтарьэнерго» Восточные электрические сети» по ул. Октябрьской в г. Черняховске: строительство ВКЛ 0,4 кВ от ТП-120 протяженностью КЛ 0,24 км, ВЛИ 0,12 км</v>
      </c>
      <c r="B17" s="301"/>
      <c r="C17" s="301"/>
      <c r="D17" s="301"/>
      <c r="E17" s="301"/>
      <c r="F17" s="301"/>
      <c r="G17" s="210"/>
      <c r="H17" s="210"/>
      <c r="I17" s="210"/>
      <c r="J17" s="210"/>
      <c r="K17" s="210"/>
      <c r="L17" s="210"/>
    </row>
    <row r="18" spans="1:12" ht="15.75" x14ac:dyDescent="0.25">
      <c r="A18" s="294" t="s">
        <v>4</v>
      </c>
      <c r="B18" s="294"/>
      <c r="C18" s="294"/>
      <c r="D18" s="294"/>
      <c r="E18" s="294"/>
      <c r="F18" s="294"/>
      <c r="G18" s="135"/>
      <c r="H18" s="135"/>
      <c r="I18" s="135"/>
      <c r="J18" s="135"/>
      <c r="K18" s="135"/>
      <c r="L18" s="135"/>
    </row>
    <row r="19" spans="1:12" ht="15.75" x14ac:dyDescent="0.25">
      <c r="A19" s="59"/>
      <c r="B19" s="59"/>
      <c r="C19" s="212"/>
      <c r="D19" s="212"/>
      <c r="E19" s="59"/>
      <c r="F19" s="59"/>
      <c r="G19" s="59"/>
      <c r="H19" s="59"/>
      <c r="I19" s="59"/>
      <c r="J19" s="59"/>
      <c r="K19" s="59"/>
      <c r="L19" s="150"/>
    </row>
    <row r="20" spans="1:12" ht="15.75" x14ac:dyDescent="0.25">
      <c r="A20" s="59"/>
      <c r="B20" s="59"/>
      <c r="C20" s="212"/>
      <c r="D20" s="212"/>
      <c r="E20" s="59"/>
      <c r="F20" s="59"/>
      <c r="G20" s="59"/>
      <c r="H20" s="59"/>
      <c r="I20" s="59"/>
      <c r="J20" s="59"/>
      <c r="K20" s="84"/>
      <c r="L20" s="59"/>
    </row>
    <row r="21" spans="1:12" ht="15.75" customHeight="1" x14ac:dyDescent="0.25">
      <c r="A21" s="350" t="s">
        <v>370</v>
      </c>
      <c r="B21" s="350"/>
      <c r="C21" s="350"/>
      <c r="D21" s="350"/>
      <c r="E21" s="350"/>
      <c r="F21" s="350"/>
      <c r="G21" s="239"/>
      <c r="H21" s="239"/>
      <c r="I21" s="239"/>
      <c r="J21" s="239"/>
      <c r="K21" s="239"/>
      <c r="L21" s="239"/>
    </row>
    <row r="22" spans="1:12" ht="15.75" x14ac:dyDescent="0.25">
      <c r="A22" s="211"/>
      <c r="F22" s="212"/>
    </row>
    <row r="23" spans="1:12" s="214" customFormat="1" ht="16.5" thickBot="1" x14ac:dyDescent="0.3">
      <c r="A23" s="213"/>
      <c r="C23" s="267"/>
      <c r="D23" s="267"/>
      <c r="K23" s="215"/>
    </row>
    <row r="24" spans="1:12" s="214" customFormat="1" ht="16.5" hidden="1" thickBot="1" x14ac:dyDescent="0.3">
      <c r="A24" s="213"/>
      <c r="B24" s="353" t="s">
        <v>430</v>
      </c>
      <c r="C24" s="354"/>
      <c r="D24" s="354"/>
      <c r="E24" s="354"/>
      <c r="F24" s="354"/>
      <c r="G24" s="354"/>
      <c r="H24" s="354"/>
      <c r="I24" s="354"/>
      <c r="K24" s="215"/>
    </row>
    <row r="25" spans="1:12" ht="15" customHeight="1" x14ac:dyDescent="0.25">
      <c r="A25" s="355" t="s">
        <v>196</v>
      </c>
      <c r="B25" s="358" t="s">
        <v>431</v>
      </c>
      <c r="C25" s="361" t="s">
        <v>432</v>
      </c>
      <c r="D25" s="361"/>
      <c r="E25" s="363" t="s">
        <v>195</v>
      </c>
      <c r="F25" s="365" t="s">
        <v>194</v>
      </c>
    </row>
    <row r="26" spans="1:12" ht="15" customHeight="1" x14ac:dyDescent="0.25">
      <c r="A26" s="356"/>
      <c r="B26" s="359"/>
      <c r="C26" s="362"/>
      <c r="D26" s="362"/>
      <c r="E26" s="364"/>
      <c r="F26" s="366"/>
    </row>
    <row r="27" spans="1:12" ht="32.25" thickBot="1" x14ac:dyDescent="0.3">
      <c r="A27" s="357"/>
      <c r="B27" s="360"/>
      <c r="C27" s="268" t="s">
        <v>193</v>
      </c>
      <c r="D27" s="268" t="s">
        <v>192</v>
      </c>
      <c r="E27" s="364"/>
      <c r="F27" s="366"/>
    </row>
    <row r="28" spans="1:12" ht="16.5" thickBot="1" x14ac:dyDescent="0.3">
      <c r="A28" s="216">
        <v>1</v>
      </c>
      <c r="B28" s="217">
        <v>2</v>
      </c>
      <c r="C28" s="218">
        <v>3</v>
      </c>
      <c r="D28" s="218">
        <v>4</v>
      </c>
      <c r="E28" s="218">
        <v>5</v>
      </c>
      <c r="F28" s="219">
        <v>6</v>
      </c>
    </row>
    <row r="29" spans="1:12" x14ac:dyDescent="0.25">
      <c r="A29" s="220">
        <v>1</v>
      </c>
      <c r="B29" s="221" t="s">
        <v>191</v>
      </c>
      <c r="C29" s="269" t="s">
        <v>433</v>
      </c>
      <c r="D29" s="269" t="s">
        <v>433</v>
      </c>
      <c r="E29" s="222" t="s">
        <v>433</v>
      </c>
      <c r="F29" s="223"/>
    </row>
    <row r="30" spans="1:12" x14ac:dyDescent="0.25">
      <c r="A30" s="224">
        <v>1.1000000000000001</v>
      </c>
      <c r="B30" s="225" t="s">
        <v>434</v>
      </c>
      <c r="C30" s="351" t="s">
        <v>429</v>
      </c>
      <c r="D30" s="352"/>
      <c r="E30" s="226"/>
      <c r="F30" s="227"/>
    </row>
    <row r="31" spans="1:12" x14ac:dyDescent="0.25">
      <c r="A31" s="224">
        <v>1.2</v>
      </c>
      <c r="B31" s="225" t="s">
        <v>435</v>
      </c>
      <c r="C31" s="351" t="s">
        <v>429</v>
      </c>
      <c r="D31" s="352"/>
      <c r="E31" s="226"/>
      <c r="F31" s="227"/>
    </row>
    <row r="32" spans="1:12" x14ac:dyDescent="0.25">
      <c r="A32" s="228">
        <v>1.3</v>
      </c>
      <c r="B32" s="229" t="s">
        <v>334</v>
      </c>
      <c r="C32" s="246">
        <v>42581</v>
      </c>
      <c r="D32" s="246">
        <v>42704</v>
      </c>
      <c r="E32" s="230"/>
      <c r="F32" s="231"/>
    </row>
    <row r="33" spans="1:6" ht="25.5" x14ac:dyDescent="0.25">
      <c r="A33" s="228">
        <v>1.4</v>
      </c>
      <c r="B33" s="229" t="s">
        <v>436</v>
      </c>
      <c r="C33" s="246" t="s">
        <v>277</v>
      </c>
      <c r="D33" s="246" t="s">
        <v>277</v>
      </c>
      <c r="E33" s="230"/>
      <c r="F33" s="231"/>
    </row>
    <row r="34" spans="1:6" x14ac:dyDescent="0.25">
      <c r="A34" s="228">
        <v>1.5</v>
      </c>
      <c r="B34" s="229" t="s">
        <v>190</v>
      </c>
      <c r="C34" s="246">
        <v>42704</v>
      </c>
      <c r="D34" s="246">
        <v>42734</v>
      </c>
      <c r="E34" s="230"/>
      <c r="F34" s="231"/>
    </row>
    <row r="35" spans="1:6" x14ac:dyDescent="0.25">
      <c r="A35" s="228">
        <v>1.6</v>
      </c>
      <c r="B35" s="229" t="s">
        <v>189</v>
      </c>
      <c r="C35" s="246">
        <v>42581</v>
      </c>
      <c r="D35" s="246">
        <v>42704</v>
      </c>
      <c r="E35" s="230"/>
      <c r="F35" s="231"/>
    </row>
    <row r="36" spans="1:6" x14ac:dyDescent="0.25">
      <c r="A36" s="228">
        <v>2</v>
      </c>
      <c r="B36" s="232" t="s">
        <v>188</v>
      </c>
      <c r="C36" s="271"/>
      <c r="D36" s="271"/>
      <c r="E36" s="233" t="s">
        <v>433</v>
      </c>
      <c r="F36" s="234"/>
    </row>
    <row r="37" spans="1:6" x14ac:dyDescent="0.25">
      <c r="A37" s="228">
        <v>2.1</v>
      </c>
      <c r="B37" s="229" t="s">
        <v>437</v>
      </c>
      <c r="C37" s="246">
        <v>42734</v>
      </c>
      <c r="D37" s="246">
        <v>42776</v>
      </c>
      <c r="E37" s="230"/>
      <c r="F37" s="231"/>
    </row>
    <row r="38" spans="1:6" ht="25.5" x14ac:dyDescent="0.25">
      <c r="A38" s="228">
        <v>2.2000000000000002</v>
      </c>
      <c r="B38" s="229" t="s">
        <v>438</v>
      </c>
      <c r="C38" s="246">
        <f>D37</f>
        <v>42776</v>
      </c>
      <c r="D38" s="246">
        <v>42835</v>
      </c>
      <c r="E38" s="230"/>
      <c r="F38" s="231"/>
    </row>
    <row r="39" spans="1:6" x14ac:dyDescent="0.25">
      <c r="A39" s="228">
        <v>2.2999999999999998</v>
      </c>
      <c r="B39" s="229" t="s">
        <v>439</v>
      </c>
      <c r="C39" s="246">
        <f>C38</f>
        <v>42776</v>
      </c>
      <c r="D39" s="246">
        <f>D38</f>
        <v>42835</v>
      </c>
      <c r="E39" s="230"/>
      <c r="F39" s="231"/>
    </row>
    <row r="40" spans="1:6" ht="25.5" x14ac:dyDescent="0.25">
      <c r="A40" s="228">
        <v>3</v>
      </c>
      <c r="B40" s="232" t="s">
        <v>440</v>
      </c>
      <c r="C40" s="271"/>
      <c r="D40" s="271"/>
      <c r="E40" s="233" t="s">
        <v>433</v>
      </c>
      <c r="F40" s="234"/>
    </row>
    <row r="41" spans="1:6" ht="25.5" x14ac:dyDescent="0.25">
      <c r="A41" s="228">
        <v>3.1</v>
      </c>
      <c r="B41" s="229" t="s">
        <v>441</v>
      </c>
      <c r="C41" s="246">
        <v>42835</v>
      </c>
      <c r="D41" s="246">
        <v>42865</v>
      </c>
      <c r="E41" s="230"/>
      <c r="F41" s="231"/>
    </row>
    <row r="42" spans="1:6" x14ac:dyDescent="0.25">
      <c r="A42" s="228">
        <v>3.2</v>
      </c>
      <c r="B42" s="229" t="s">
        <v>187</v>
      </c>
      <c r="C42" s="246">
        <v>42776</v>
      </c>
      <c r="D42" s="246">
        <v>42865</v>
      </c>
      <c r="E42" s="230"/>
      <c r="F42" s="231"/>
    </row>
    <row r="43" spans="1:6" ht="42" customHeight="1" x14ac:dyDescent="0.25">
      <c r="A43" s="228">
        <v>3.3</v>
      </c>
      <c r="B43" s="229" t="s">
        <v>442</v>
      </c>
      <c r="C43" s="246">
        <v>42865</v>
      </c>
      <c r="D43" s="246">
        <v>42988</v>
      </c>
      <c r="E43" s="230"/>
      <c r="F43" s="231"/>
    </row>
    <row r="44" spans="1:6" ht="32.25" customHeight="1" x14ac:dyDescent="0.25">
      <c r="A44" s="228">
        <v>3.4</v>
      </c>
      <c r="B44" s="229" t="s">
        <v>443</v>
      </c>
      <c r="C44" s="246">
        <v>42957</v>
      </c>
      <c r="D44" s="246">
        <v>43028</v>
      </c>
      <c r="E44" s="230"/>
      <c r="F44" s="231"/>
    </row>
    <row r="45" spans="1:6" x14ac:dyDescent="0.25">
      <c r="A45" s="228">
        <v>3.5</v>
      </c>
      <c r="B45" s="229" t="s">
        <v>444</v>
      </c>
      <c r="C45" s="246"/>
      <c r="D45" s="246">
        <f>D44</f>
        <v>43028</v>
      </c>
      <c r="E45" s="230"/>
      <c r="F45" s="231"/>
    </row>
    <row r="46" spans="1:6" x14ac:dyDescent="0.25">
      <c r="A46" s="228">
        <v>4</v>
      </c>
      <c r="B46" s="232" t="s">
        <v>186</v>
      </c>
      <c r="C46" s="271"/>
      <c r="D46" s="271"/>
      <c r="E46" s="233" t="s">
        <v>433</v>
      </c>
      <c r="F46" s="234"/>
    </row>
    <row r="47" spans="1:6" ht="30" customHeight="1" x14ac:dyDescent="0.25">
      <c r="A47" s="228">
        <v>4.0999999999999996</v>
      </c>
      <c r="B47" s="229" t="s">
        <v>185</v>
      </c>
      <c r="C47" s="246">
        <v>42957</v>
      </c>
      <c r="D47" s="270" t="s">
        <v>479</v>
      </c>
      <c r="E47" s="233"/>
      <c r="F47" s="234"/>
    </row>
    <row r="48" spans="1:6" ht="52.5" customHeight="1" x14ac:dyDescent="0.25">
      <c r="A48" s="228">
        <v>4.2</v>
      </c>
      <c r="B48" s="229" t="s">
        <v>445</v>
      </c>
      <c r="C48" s="246" t="s">
        <v>277</v>
      </c>
      <c r="D48" s="246" t="s">
        <v>277</v>
      </c>
      <c r="E48" s="230"/>
      <c r="F48" s="231"/>
    </row>
    <row r="49" spans="1:6" ht="30" customHeight="1" x14ac:dyDescent="0.25">
      <c r="A49" s="228">
        <v>4.3</v>
      </c>
      <c r="B49" s="229" t="s">
        <v>446</v>
      </c>
      <c r="C49" s="246">
        <v>42998</v>
      </c>
      <c r="D49" s="246">
        <v>43028</v>
      </c>
      <c r="E49" s="230"/>
      <c r="F49" s="231"/>
    </row>
    <row r="50" spans="1:6" ht="30.75" customHeight="1" thickBot="1" x14ac:dyDescent="0.3">
      <c r="A50" s="235">
        <v>4.4000000000000004</v>
      </c>
      <c r="B50" s="236" t="s">
        <v>447</v>
      </c>
      <c r="C50" s="247">
        <f>C49</f>
        <v>42998</v>
      </c>
      <c r="D50" s="247">
        <f>D49</f>
        <v>43028</v>
      </c>
      <c r="E50" s="237"/>
      <c r="F50" s="238"/>
    </row>
  </sheetData>
  <mergeCells count="20">
    <mergeCell ref="A21:F21"/>
    <mergeCell ref="A15:F15"/>
    <mergeCell ref="A17:F17"/>
    <mergeCell ref="A18:F18"/>
    <mergeCell ref="C31:D31"/>
    <mergeCell ref="B24:I24"/>
    <mergeCell ref="A25:A27"/>
    <mergeCell ref="B25:B27"/>
    <mergeCell ref="C25:D26"/>
    <mergeCell ref="E25:E27"/>
    <mergeCell ref="F25:F27"/>
    <mergeCell ref="A16:L16"/>
    <mergeCell ref="C30:D30"/>
    <mergeCell ref="A7:F7"/>
    <mergeCell ref="A9:F9"/>
    <mergeCell ref="A11:F11"/>
    <mergeCell ref="A12:F12"/>
    <mergeCell ref="A14:F14"/>
    <mergeCell ref="A10:L10"/>
    <mergeCell ref="A13:L13"/>
  </mergeCells>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2016-11-09T09:46:57Z</dcterms:modified>
</cp:coreProperties>
</file>