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K28" i="24" l="1"/>
  <c r="K29" i="24" s="1"/>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C49" i="7"/>
  <c r="A15" i="26" l="1"/>
  <c r="B21" i="26" s="1"/>
  <c r="A12" i="26"/>
  <c r="A9" i="26"/>
  <c r="B83" i="26"/>
  <c r="B82" i="26" s="1"/>
  <c r="B81" i="26"/>
  <c r="B80" i="26" s="1"/>
  <c r="B58" i="26"/>
  <c r="B41" i="26"/>
  <c r="B32" i="26"/>
  <c r="B30" i="26" s="1"/>
  <c r="B27" i="26"/>
  <c r="B72" i="26" s="1"/>
  <c r="B22" i="26"/>
  <c r="A5" i="26"/>
  <c r="B34" i="26" l="1"/>
  <c r="B47" i="26"/>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81" i="23"/>
  <c r="B81" i="23"/>
  <c r="B76" i="23"/>
  <c r="B74" i="23"/>
  <c r="C73" i="23"/>
  <c r="A62" i="23"/>
  <c r="B60" i="23"/>
  <c r="C58" i="23"/>
  <c r="C74" i="23" s="1"/>
  <c r="C52" i="23"/>
  <c r="B52" i="23"/>
  <c r="B50" i="23"/>
  <c r="B59" i="23" s="1"/>
  <c r="D49" i="23"/>
  <c r="C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C47" i="23"/>
  <c r="B47" i="23"/>
  <c r="B45" i="23"/>
  <c r="B44" i="23"/>
  <c r="B29" i="23"/>
  <c r="B27" i="23"/>
  <c r="A7" i="23"/>
  <c r="A5" i="23"/>
  <c r="E137" i="23" l="1"/>
  <c r="F49" i="23" s="1"/>
  <c r="E49" i="23"/>
  <c r="C67" i="23"/>
  <c r="F76" i="23" s="1"/>
  <c r="C61" i="23"/>
  <c r="C60" i="23" s="1"/>
  <c r="I118" i="23"/>
  <c r="I120" i="23" s="1"/>
  <c r="C109" i="23" s="1"/>
  <c r="C76" i="23"/>
  <c r="D67" i="23"/>
  <c r="C85" i="23"/>
  <c r="C99" i="23" s="1"/>
  <c r="B85" i="23"/>
  <c r="B46" i="23"/>
  <c r="B79" i="23"/>
  <c r="B80" i="23"/>
  <c r="B66" i="23"/>
  <c r="B68" i="23" s="1"/>
  <c r="B54" i="23"/>
  <c r="D58" i="23"/>
  <c r="B99" i="23"/>
  <c r="F137" i="23"/>
  <c r="C140" i="23"/>
  <c r="D109" i="23" l="1"/>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E109" i="23"/>
  <c r="D108" i="23"/>
  <c r="D50" i="23" s="1"/>
  <c r="D59" i="23" s="1"/>
  <c r="D80" i="23" s="1"/>
  <c r="C80" i="23"/>
  <c r="C66" i="23"/>
  <c r="C68" i="23" s="1"/>
  <c r="C75" i="23" s="1"/>
  <c r="C79" i="23"/>
  <c r="D79" i="23" s="1"/>
  <c r="B71" i="23"/>
  <c r="B72" i="23" s="1"/>
  <c r="D60" i="23"/>
  <c r="E74" i="23"/>
  <c r="F58" i="23"/>
  <c r="E52" i="23"/>
  <c r="E47" i="23"/>
  <c r="E61" i="23" s="1"/>
  <c r="E60" i="23" s="1"/>
  <c r="C53" i="23"/>
  <c r="E76" i="23"/>
  <c r="F67" i="23"/>
  <c r="G67" i="23" s="1"/>
  <c r="B82" i="23"/>
  <c r="H137" i="23"/>
  <c r="H49" i="23"/>
  <c r="E140" i="23"/>
  <c r="E141" i="23" s="1"/>
  <c r="F73" i="23" s="1"/>
  <c r="F85" i="23" s="1"/>
  <c r="F99" i="23" s="1"/>
  <c r="D66" i="23" l="1"/>
  <c r="D68" i="23" s="1"/>
  <c r="F109" i="23"/>
  <c r="E108" i="23"/>
  <c r="E50" i="23" s="1"/>
  <c r="E59" i="23" s="1"/>
  <c r="E80" i="23" s="1"/>
  <c r="I137" i="23"/>
  <c r="I49" i="23"/>
  <c r="G76" i="23"/>
  <c r="H67" i="23"/>
  <c r="F74" i="23"/>
  <c r="G58" i="23"/>
  <c r="F52" i="23"/>
  <c r="F47" i="23"/>
  <c r="F61" i="23" s="1"/>
  <c r="F140" i="23"/>
  <c r="C55" i="23"/>
  <c r="D75" i="23"/>
  <c r="B78" i="23"/>
  <c r="B83" i="23" s="1"/>
  <c r="E66" i="23" l="1"/>
  <c r="E68" i="23" s="1"/>
  <c r="E75" i="23" s="1"/>
  <c r="E79" i="23"/>
  <c r="G109" i="23"/>
  <c r="F108" i="23"/>
  <c r="F50" i="23" s="1"/>
  <c r="F59" i="23" s="1"/>
  <c r="F80" i="23" s="1"/>
  <c r="B88" i="23"/>
  <c r="B86" i="23"/>
  <c r="B84" i="23"/>
  <c r="B89"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79" i="23" l="1"/>
  <c r="F66" i="23"/>
  <c r="F68" i="23" s="1"/>
  <c r="H109" i="23"/>
  <c r="G108" i="23"/>
  <c r="G50" i="23" s="1"/>
  <c r="G59" i="23" s="1"/>
  <c r="G80" i="23" s="1"/>
  <c r="K137" i="23"/>
  <c r="K49" i="23"/>
  <c r="G60" i="23"/>
  <c r="H74" i="23"/>
  <c r="I58" i="23"/>
  <c r="H52" i="23"/>
  <c r="H47" i="23"/>
  <c r="H61" i="23" s="1"/>
  <c r="H140" i="23"/>
  <c r="C77" i="23"/>
  <c r="C70" i="23"/>
  <c r="B87" i="23"/>
  <c r="B90" i="23" s="1"/>
  <c r="F75" i="23"/>
  <c r="D55" i="23"/>
  <c r="I76" i="23"/>
  <c r="J67" i="23"/>
  <c r="G66" i="23" l="1"/>
  <c r="G68" i="23" s="1"/>
  <c r="G79" i="23"/>
  <c r="H79" i="23" s="1"/>
  <c r="I109" i="23"/>
  <c r="H108" i="23"/>
  <c r="H50" i="23" s="1"/>
  <c r="H59" i="23" s="1"/>
  <c r="H80" i="23" s="1"/>
  <c r="J76" i="23"/>
  <c r="K67" i="23"/>
  <c r="D82" i="23"/>
  <c r="D56" i="23"/>
  <c r="D69" i="23" s="1"/>
  <c r="I140" i="23"/>
  <c r="I141" i="23" s="1"/>
  <c r="J73" i="23" s="1"/>
  <c r="J85" i="23" s="1"/>
  <c r="J99" i="23" s="1"/>
  <c r="G75" i="23"/>
  <c r="L137" i="23"/>
  <c r="L49" i="23"/>
  <c r="E53" i="23"/>
  <c r="C71" i="23"/>
  <c r="C72" i="23" s="1"/>
  <c r="H141" i="23"/>
  <c r="I73" i="23" s="1"/>
  <c r="I85" i="23" s="1"/>
  <c r="I99" i="23" s="1"/>
  <c r="H60" i="23"/>
  <c r="I74" i="23"/>
  <c r="J58" i="23"/>
  <c r="I52" i="23"/>
  <c r="I47" i="23"/>
  <c r="I61" i="23" s="1"/>
  <c r="I60" i="23" s="1"/>
  <c r="H66" i="23" l="1"/>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C83" i="23" s="1"/>
  <c r="I80" i="23" l="1"/>
  <c r="I79" i="23"/>
  <c r="I66" i="23"/>
  <c r="I68" i="23" s="1"/>
  <c r="I75" i="23" s="1"/>
  <c r="K109" i="23"/>
  <c r="J108" i="23"/>
  <c r="J50" i="23" s="1"/>
  <c r="J59" i="23" s="1"/>
  <c r="J80" i="23" s="1"/>
  <c r="F55" i="23"/>
  <c r="C86" i="23"/>
  <c r="C84" i="23"/>
  <c r="C89" i="23" s="1"/>
  <c r="C88" i="23"/>
  <c r="L76" i="23"/>
  <c r="M67" i="23"/>
  <c r="D71" i="23"/>
  <c r="D72" i="23" s="1"/>
  <c r="J60" i="23"/>
  <c r="J66" i="23" s="1"/>
  <c r="J68" i="23" s="1"/>
  <c r="J79" i="23"/>
  <c r="K74" i="23"/>
  <c r="L58" i="23"/>
  <c r="K52" i="23"/>
  <c r="K47" i="23"/>
  <c r="K61" i="23" s="1"/>
  <c r="K141" i="23"/>
  <c r="L73" i="23" s="1"/>
  <c r="L85" i="23" s="1"/>
  <c r="L99" i="23" s="1"/>
  <c r="K140" i="23"/>
  <c r="N137" i="23"/>
  <c r="N49" i="23"/>
  <c r="E82" i="23"/>
  <c r="E56" i="23"/>
  <c r="E69" i="23" s="1"/>
  <c r="L109" i="23" l="1"/>
  <c r="K108" i="23"/>
  <c r="K50" i="23" s="1"/>
  <c r="K59" i="23" s="1"/>
  <c r="K80" i="23" s="1"/>
  <c r="O137" i="23"/>
  <c r="O49" i="23"/>
  <c r="E77" i="23"/>
  <c r="E70" i="23"/>
  <c r="L140" i="23"/>
  <c r="L141" i="23"/>
  <c r="M73" i="23" s="1"/>
  <c r="M85" i="23" s="1"/>
  <c r="M99" i="23" s="1"/>
  <c r="K60" i="23"/>
  <c r="K79" i="23"/>
  <c r="L74" i="23"/>
  <c r="M58" i="23"/>
  <c r="L52" i="23"/>
  <c r="L47" i="23"/>
  <c r="L61" i="23" s="1"/>
  <c r="L60" i="23" s="1"/>
  <c r="M76" i="23"/>
  <c r="N67" i="23"/>
  <c r="F82" i="23"/>
  <c r="F56" i="23"/>
  <c r="F69" i="23" s="1"/>
  <c r="J75" i="23"/>
  <c r="D78" i="23"/>
  <c r="D83" i="23" s="1"/>
  <c r="C87" i="23"/>
  <c r="C90" i="23" s="1"/>
  <c r="G53" i="23"/>
  <c r="K66" i="23" l="1"/>
  <c r="K68" i="23" s="1"/>
  <c r="M109" i="23"/>
  <c r="L108" i="23"/>
  <c r="L50" i="23" s="1"/>
  <c r="L59" i="23" s="1"/>
  <c r="L80" i="23" s="1"/>
  <c r="G55" i="23"/>
  <c r="D86" i="23"/>
  <c r="D88" i="23"/>
  <c r="D84" i="23"/>
  <c r="D89" i="23" s="1"/>
  <c r="M141" i="23"/>
  <c r="N73" i="23" s="1"/>
  <c r="N85" i="23" s="1"/>
  <c r="N99" i="23" s="1"/>
  <c r="M140" i="23"/>
  <c r="E71" i="23"/>
  <c r="E72" i="23" s="1"/>
  <c r="F77" i="23"/>
  <c r="F70" i="23"/>
  <c r="N76" i="23"/>
  <c r="O67" i="23"/>
  <c r="M74" i="23"/>
  <c r="N58" i="23"/>
  <c r="M52" i="23"/>
  <c r="M47" i="23"/>
  <c r="M61" i="23" s="1"/>
  <c r="L79" i="23"/>
  <c r="K75" i="23"/>
  <c r="P137" i="23"/>
  <c r="P49" i="23"/>
  <c r="L66" i="23" l="1"/>
  <c r="L68" i="23" s="1"/>
  <c r="L75" i="23" s="1"/>
  <c r="N109" i="23"/>
  <c r="M108" i="23"/>
  <c r="M50" i="23" s="1"/>
  <c r="M59" i="23" s="1"/>
  <c r="M80" i="23" s="1"/>
  <c r="D87" i="23"/>
  <c r="D90" i="23" s="1"/>
  <c r="G82" i="23"/>
  <c r="G56" i="23"/>
  <c r="G69" i="23" s="1"/>
  <c r="Q137" i="23"/>
  <c r="Q49" i="23"/>
  <c r="M60" i="23"/>
  <c r="M66" i="23" s="1"/>
  <c r="M68" i="23" s="1"/>
  <c r="M79" i="23"/>
  <c r="N74" i="23"/>
  <c r="O58" i="23"/>
  <c r="N52" i="23"/>
  <c r="N47" i="23"/>
  <c r="N61" i="23" s="1"/>
  <c r="O76" i="23"/>
  <c r="P67" i="23"/>
  <c r="F71" i="23"/>
  <c r="F72" i="23" s="1"/>
  <c r="E78" i="23"/>
  <c r="E83" i="23" s="1"/>
  <c r="N140" i="23"/>
  <c r="N141" i="23" s="1"/>
  <c r="O73" i="23" s="1"/>
  <c r="O85" i="23" s="1"/>
  <c r="O99" i="23" s="1"/>
  <c r="H53" i="23"/>
  <c r="F78" i="23" l="1"/>
  <c r="F83" i="23" s="1"/>
  <c r="F86" i="23" s="1"/>
  <c r="O109" i="23"/>
  <c r="N108" i="23"/>
  <c r="N50" i="23" s="1"/>
  <c r="N59" i="23" s="1"/>
  <c r="N80" i="23" s="1"/>
  <c r="H55" i="23"/>
  <c r="E86" i="23"/>
  <c r="E88" i="23"/>
  <c r="F84" i="23"/>
  <c r="E84" i="23"/>
  <c r="E89" i="23" s="1"/>
  <c r="F88" i="23"/>
  <c r="P76" i="23"/>
  <c r="Q67" i="23"/>
  <c r="N60" i="23"/>
  <c r="N66" i="23" s="1"/>
  <c r="N68" i="23" s="1"/>
  <c r="N79" i="23"/>
  <c r="O74" i="23"/>
  <c r="P58" i="23"/>
  <c r="O52" i="23"/>
  <c r="O47" i="23"/>
  <c r="O61" i="23" s="1"/>
  <c r="O60" i="23" s="1"/>
  <c r="R137" i="23"/>
  <c r="R49" i="23"/>
  <c r="O140" i="23"/>
  <c r="M75" i="23"/>
  <c r="G77" i="23"/>
  <c r="G70" i="23"/>
  <c r="P109" i="23" l="1"/>
  <c r="O108" i="23"/>
  <c r="O50" i="23" s="1"/>
  <c r="O59" i="23" s="1"/>
  <c r="O80" i="23" s="1"/>
  <c r="F89" i="23"/>
  <c r="F87" i="23"/>
  <c r="E87" i="23"/>
  <c r="E9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O79" i="23"/>
  <c r="N75" i="23"/>
  <c r="I53" i="23"/>
  <c r="Q109" i="23" l="1"/>
  <c r="P108" i="23"/>
  <c r="P50" i="23" s="1"/>
  <c r="P59" i="23" s="1"/>
  <c r="P80" i="23" s="1"/>
  <c r="O66" i="23"/>
  <c r="O68" i="23" s="1"/>
  <c r="O75" i="23" s="1"/>
  <c r="I55" i="23"/>
  <c r="J53" i="23" s="1"/>
  <c r="P60" i="23"/>
  <c r="P79" i="23"/>
  <c r="Q74" i="23"/>
  <c r="R58" i="23"/>
  <c r="Q52" i="23"/>
  <c r="Q47" i="23"/>
  <c r="Q61" i="23" s="1"/>
  <c r="Q60" i="23" s="1"/>
  <c r="G78" i="23"/>
  <c r="G83" i="23" s="1"/>
  <c r="R76" i="23"/>
  <c r="S67" i="23"/>
  <c r="F90" i="23"/>
  <c r="T137" i="23"/>
  <c r="T49" i="23"/>
  <c r="Q140" i="23"/>
  <c r="Q141" i="23" s="1"/>
  <c r="R73" i="23" s="1"/>
  <c r="R85" i="23" s="1"/>
  <c r="R99" i="23" s="1"/>
  <c r="H77" i="23"/>
  <c r="H70" i="23"/>
  <c r="P66" i="23" l="1"/>
  <c r="P68" i="23" s="1"/>
  <c r="R109" i="23"/>
  <c r="Q108" i="23"/>
  <c r="Q50" i="23" s="1"/>
  <c r="Q59" i="23" s="1"/>
  <c r="Q80" i="23" s="1"/>
  <c r="J55" i="23"/>
  <c r="U137" i="23"/>
  <c r="U49" i="23"/>
  <c r="R74" i="23"/>
  <c r="S58" i="23"/>
  <c r="R52" i="23"/>
  <c r="R47" i="23"/>
  <c r="R61" i="23" s="1"/>
  <c r="P75" i="23"/>
  <c r="H71" i="23"/>
  <c r="H78" i="23" s="1"/>
  <c r="H83" i="23" s="1"/>
  <c r="R140" i="23"/>
  <c r="R141" i="23"/>
  <c r="S73" i="23" s="1"/>
  <c r="S85" i="23" s="1"/>
  <c r="S99" i="23" s="1"/>
  <c r="S76" i="23"/>
  <c r="T67" i="23"/>
  <c r="G86" i="23"/>
  <c r="G88" i="23"/>
  <c r="G84" i="23"/>
  <c r="G89" i="23" s="1"/>
  <c r="Q79" i="23"/>
  <c r="I82" i="23"/>
  <c r="I56" i="23"/>
  <c r="I69" i="23" s="1"/>
  <c r="H72" i="23" l="1"/>
  <c r="Q66" i="23"/>
  <c r="Q68" i="23" s="1"/>
  <c r="Q75" i="23" s="1"/>
  <c r="S109" i="23"/>
  <c r="R108" i="23"/>
  <c r="R50" i="23" s="1"/>
  <c r="R59" i="23" s="1"/>
  <c r="R80" i="23" s="1"/>
  <c r="H86" i="23"/>
  <c r="H88" i="23"/>
  <c r="H84" i="23"/>
  <c r="H89" i="23" s="1"/>
  <c r="I77" i="23"/>
  <c r="I70" i="23"/>
  <c r="G87" i="23"/>
  <c r="G90" i="23" s="1"/>
  <c r="H87" i="23"/>
  <c r="R60" i="23"/>
  <c r="R66" i="23" s="1"/>
  <c r="R68" i="23" s="1"/>
  <c r="S74" i="23"/>
  <c r="T58" i="23"/>
  <c r="S52" i="23"/>
  <c r="S47" i="23"/>
  <c r="S61" i="23" s="1"/>
  <c r="J82" i="23"/>
  <c r="J56" i="23"/>
  <c r="J69" i="23" s="1"/>
  <c r="T76" i="23"/>
  <c r="U67" i="23"/>
  <c r="S140" i="23"/>
  <c r="S141" i="23" s="1"/>
  <c r="T73" i="23" s="1"/>
  <c r="T85" i="23" s="1"/>
  <c r="T99" i="23" s="1"/>
  <c r="V137" i="23"/>
  <c r="V49" i="23"/>
  <c r="K53" i="23"/>
  <c r="R79" i="23" l="1"/>
  <c r="H90" i="23"/>
  <c r="T109" i="23"/>
  <c r="S108" i="23"/>
  <c r="S50" i="23" s="1"/>
  <c r="S59" i="23" s="1"/>
  <c r="S80" i="23" s="1"/>
  <c r="K55" i="23"/>
  <c r="L53" i="23" s="1"/>
  <c r="W137" i="23"/>
  <c r="W49" i="23"/>
  <c r="S60" i="23"/>
  <c r="S66" i="23" s="1"/>
  <c r="S68" i="23" s="1"/>
  <c r="T74" i="23"/>
  <c r="U58" i="23"/>
  <c r="T52" i="23"/>
  <c r="T47" i="23"/>
  <c r="T61" i="23" s="1"/>
  <c r="T60" i="23" s="1"/>
  <c r="T140" i="23"/>
  <c r="T141" i="23"/>
  <c r="U73" i="23" s="1"/>
  <c r="U85" i="23" s="1"/>
  <c r="U99" i="23" s="1"/>
  <c r="U76" i="23"/>
  <c r="V67" i="23"/>
  <c r="J77" i="23"/>
  <c r="J70" i="23"/>
  <c r="R75" i="23"/>
  <c r="I71" i="23"/>
  <c r="I78" i="23" s="1"/>
  <c r="I83" i="23" s="1"/>
  <c r="I72" i="23" l="1"/>
  <c r="S79" i="23"/>
  <c r="U109" i="23"/>
  <c r="T108" i="23"/>
  <c r="T50" i="23" s="1"/>
  <c r="T59" i="23" s="1"/>
  <c r="T80" i="23" s="1"/>
  <c r="I86" i="23"/>
  <c r="I87" i="23" s="1"/>
  <c r="I90" i="23" s="1"/>
  <c r="I88" i="23"/>
  <c r="I84" i="23"/>
  <c r="I89" i="23" s="1"/>
  <c r="M53" i="23"/>
  <c r="L55" i="23"/>
  <c r="J71" i="23"/>
  <c r="J78" i="23" s="1"/>
  <c r="V76" i="23"/>
  <c r="W67" i="23"/>
  <c r="S75" i="23"/>
  <c r="J83" i="23"/>
  <c r="U140" i="23"/>
  <c r="U141" i="23" s="1"/>
  <c r="V73" i="23" s="1"/>
  <c r="V85" i="23" s="1"/>
  <c r="V99" i="23" s="1"/>
  <c r="U74" i="23"/>
  <c r="V58" i="23"/>
  <c r="U52" i="23"/>
  <c r="U47" i="23"/>
  <c r="U61" i="23" s="1"/>
  <c r="X137" i="23"/>
  <c r="X49" i="23"/>
  <c r="K82" i="23"/>
  <c r="K56" i="23"/>
  <c r="K69" i="23" s="1"/>
  <c r="T79" i="23" l="1"/>
  <c r="T66" i="23"/>
  <c r="T68" i="23" s="1"/>
  <c r="T75" i="23" s="1"/>
  <c r="J72" i="23"/>
  <c r="V109" i="23"/>
  <c r="U108" i="23"/>
  <c r="U50" i="23" s="1"/>
  <c r="U59" i="23" s="1"/>
  <c r="U80" i="23" s="1"/>
  <c r="K77" i="23"/>
  <c r="K70" i="23"/>
  <c r="W76" i="23"/>
  <c r="X67" i="23"/>
  <c r="M55" i="23"/>
  <c r="N53" i="23" s="1"/>
  <c r="Y137" i="23"/>
  <c r="Y49" i="23"/>
  <c r="U60" i="23"/>
  <c r="U79" i="23"/>
  <c r="V74" i="23"/>
  <c r="W58" i="23"/>
  <c r="V52" i="23"/>
  <c r="V47" i="23"/>
  <c r="V61" i="23" s="1"/>
  <c r="V140" i="23"/>
  <c r="V141" i="23"/>
  <c r="W73" i="23" s="1"/>
  <c r="W85" i="23" s="1"/>
  <c r="W99" i="23" s="1"/>
  <c r="J86" i="23"/>
  <c r="J87" i="23" s="1"/>
  <c r="J90" i="23" s="1"/>
  <c r="J84" i="23"/>
  <c r="J89" i="23" s="1"/>
  <c r="J88" i="23"/>
  <c r="L82" i="23"/>
  <c r="L56" i="23"/>
  <c r="L69" i="23" s="1"/>
  <c r="U66" i="23" l="1"/>
  <c r="U68" i="23" s="1"/>
  <c r="U75" i="23" s="1"/>
  <c r="W109" i="23"/>
  <c r="V108" i="23"/>
  <c r="V50" i="23" s="1"/>
  <c r="V59" i="23" s="1"/>
  <c r="V80" i="23" s="1"/>
  <c r="N55" i="23"/>
  <c r="W141" i="23"/>
  <c r="X73" i="23" s="1"/>
  <c r="X85" i="23" s="1"/>
  <c r="X99" i="23" s="1"/>
  <c r="W140" i="23"/>
  <c r="X76" i="23"/>
  <c r="Y67" i="23"/>
  <c r="K71" i="23"/>
  <c r="K78" i="23" s="1"/>
  <c r="K83" i="23" s="1"/>
  <c r="L77" i="23"/>
  <c r="L70" i="23"/>
  <c r="V60" i="23"/>
  <c r="W74" i="23"/>
  <c r="X58" i="23"/>
  <c r="W52" i="23"/>
  <c r="W47" i="23"/>
  <c r="W61" i="23" s="1"/>
  <c r="W60" i="23" s="1"/>
  <c r="V79" i="23"/>
  <c r="Z137" i="23"/>
  <c r="Z49" i="23"/>
  <c r="M82" i="23"/>
  <c r="M56" i="23"/>
  <c r="M69" i="23" s="1"/>
  <c r="V66" i="23" l="1"/>
  <c r="V68" i="23" s="1"/>
  <c r="W108" i="23"/>
  <c r="W50" i="23" s="1"/>
  <c r="W59" i="23" s="1"/>
  <c r="W80" i="23" s="1"/>
  <c r="X109" i="23"/>
  <c r="K86" i="23"/>
  <c r="K87" i="23" s="1"/>
  <c r="K90" i="23" s="1"/>
  <c r="K84" i="23"/>
  <c r="K89" i="23" s="1"/>
  <c r="K88" i="23"/>
  <c r="M77" i="23"/>
  <c r="M70" i="23"/>
  <c r="V75" i="23"/>
  <c r="L71" i="23"/>
  <c r="L78" i="23" s="1"/>
  <c r="L83" i="23" s="1"/>
  <c r="Y76" i="23"/>
  <c r="Z67" i="23"/>
  <c r="N82" i="23"/>
  <c r="N56" i="23"/>
  <c r="N69" i="23" s="1"/>
  <c r="AA137" i="23"/>
  <c r="AA49" i="23"/>
  <c r="X74" i="23"/>
  <c r="Y58" i="23"/>
  <c r="X52" i="23"/>
  <c r="X47" i="23"/>
  <c r="X61" i="23" s="1"/>
  <c r="K72" i="23"/>
  <c r="X140" i="23"/>
  <c r="O53" i="23"/>
  <c r="W79" i="23" l="1"/>
  <c r="W66" i="23"/>
  <c r="W68" i="23" s="1"/>
  <c r="W75" i="23" s="1"/>
  <c r="X108" i="23"/>
  <c r="X50" i="23" s="1"/>
  <c r="X59" i="23" s="1"/>
  <c r="X80" i="23" s="1"/>
  <c r="Y109" i="23"/>
  <c r="O55" i="23"/>
  <c r="P53" i="23" s="1"/>
  <c r="Y140" i="23"/>
  <c r="Y141" i="23" s="1"/>
  <c r="Z73" i="23" s="1"/>
  <c r="Z85" i="23" s="1"/>
  <c r="Z99" i="23" s="1"/>
  <c r="L86" i="23"/>
  <c r="L87" i="23" s="1"/>
  <c r="L88" i="23"/>
  <c r="B105" i="23" s="1"/>
  <c r="L84" i="23"/>
  <c r="L89" i="23" s="1"/>
  <c r="G28" i="23" s="1"/>
  <c r="C105" i="23" s="1"/>
  <c r="X60" i="23"/>
  <c r="X66" i="23" s="1"/>
  <c r="X68" i="23" s="1"/>
  <c r="Y74" i="23"/>
  <c r="Z58" i="23"/>
  <c r="Y52" i="23"/>
  <c r="Y47" i="23"/>
  <c r="Y61" i="23" s="1"/>
  <c r="Y60" i="23" s="1"/>
  <c r="AB137" i="23"/>
  <c r="AB49" i="23"/>
  <c r="M71" i="23"/>
  <c r="M78" i="23" s="1"/>
  <c r="M83" i="23" s="1"/>
  <c r="X141" i="23"/>
  <c r="Y73" i="23" s="1"/>
  <c r="Y85" i="23" s="1"/>
  <c r="Y99" i="23" s="1"/>
  <c r="N77" i="23"/>
  <c r="N70" i="23"/>
  <c r="Z76" i="23"/>
  <c r="AA67" i="23"/>
  <c r="L72" i="23"/>
  <c r="X79" i="23" l="1"/>
  <c r="Z109" i="23"/>
  <c r="Y108" i="23"/>
  <c r="Y50" i="23" s="1"/>
  <c r="Y59" i="23" s="1"/>
  <c r="Y80" i="23" s="1"/>
  <c r="M72" i="23"/>
  <c r="P55" i="23"/>
  <c r="Q53" i="23" s="1"/>
  <c r="Z140" i="23"/>
  <c r="Z141" i="23" s="1"/>
  <c r="AA73" i="23" s="1"/>
  <c r="AA85" i="23" s="1"/>
  <c r="AA99" i="23" s="1"/>
  <c r="AA76" i="23"/>
  <c r="AB67" i="23"/>
  <c r="AQ67" i="23"/>
  <c r="N71" i="23"/>
  <c r="N78" i="23" s="1"/>
  <c r="N83" i="23" s="1"/>
  <c r="Z74" i="23"/>
  <c r="AA58" i="23"/>
  <c r="Z52" i="23"/>
  <c r="Z47" i="23"/>
  <c r="Z61" i="23" s="1"/>
  <c r="Y79" i="23"/>
  <c r="X75" i="23"/>
  <c r="M86" i="23"/>
  <c r="M87" i="23" s="1"/>
  <c r="M90" i="23" s="1"/>
  <c r="M84" i="23"/>
  <c r="M89" i="23" s="1"/>
  <c r="M88" i="23"/>
  <c r="AC137" i="23"/>
  <c r="AC49" i="23"/>
  <c r="L90" i="23"/>
  <c r="G29" i="23" s="1"/>
  <c r="D105" i="23" s="1"/>
  <c r="G30" i="23"/>
  <c r="A105" i="23" s="1"/>
  <c r="O82" i="23"/>
  <c r="O56" i="23"/>
  <c r="O69" i="23" s="1"/>
  <c r="AA109" i="23" l="1"/>
  <c r="Z108" i="23"/>
  <c r="Z50" i="23" s="1"/>
  <c r="Z59" i="23" s="1"/>
  <c r="Z80" i="23" s="1"/>
  <c r="N72" i="23"/>
  <c r="Y66" i="23"/>
  <c r="Y68" i="23" s="1"/>
  <c r="Y75" i="23" s="1"/>
  <c r="Q55" i="23"/>
  <c r="R53" i="23" s="1"/>
  <c r="Z60" i="23"/>
  <c r="Z66" i="23" s="1"/>
  <c r="Z68" i="23" s="1"/>
  <c r="AA74" i="23"/>
  <c r="AB58" i="23"/>
  <c r="AA52" i="23"/>
  <c r="AA47" i="23"/>
  <c r="AA61" i="23" s="1"/>
  <c r="AA60" i="23" s="1"/>
  <c r="AB76" i="23"/>
  <c r="AC67" i="23"/>
  <c r="AD137" i="23"/>
  <c r="AD49" i="23"/>
  <c r="O77" i="23"/>
  <c r="O70" i="23"/>
  <c r="N86" i="23"/>
  <c r="N87" i="23" s="1"/>
  <c r="N90" i="23" s="1"/>
  <c r="N88" i="23"/>
  <c r="N84" i="23"/>
  <c r="N89" i="23" s="1"/>
  <c r="AA140" i="23"/>
  <c r="P82" i="23"/>
  <c r="P56" i="23"/>
  <c r="P69" i="23" s="1"/>
  <c r="Z79" i="23" l="1"/>
  <c r="AA108" i="23"/>
  <c r="AA50" i="23" s="1"/>
  <c r="AA59" i="23" s="1"/>
  <c r="AA80" i="23" s="1"/>
  <c r="AB109" i="23"/>
  <c r="R55" i="23"/>
  <c r="AE137" i="23"/>
  <c r="AE49" i="23"/>
  <c r="AB74" i="23"/>
  <c r="AC58" i="23"/>
  <c r="AB52" i="23"/>
  <c r="AB47" i="23"/>
  <c r="AB61" i="23" s="1"/>
  <c r="Z75" i="23"/>
  <c r="P77" i="23"/>
  <c r="P70" i="23"/>
  <c r="AB140" i="23"/>
  <c r="AB141" i="23"/>
  <c r="AC73" i="23" s="1"/>
  <c r="AC85" i="23" s="1"/>
  <c r="AC99" i="23" s="1"/>
  <c r="AA141" i="23"/>
  <c r="AB73" i="23" s="1"/>
  <c r="AB85" i="23" s="1"/>
  <c r="AB99" i="23" s="1"/>
  <c r="O71" i="23"/>
  <c r="O78" i="23" s="1"/>
  <c r="O83" i="23" s="1"/>
  <c r="AC76" i="23"/>
  <c r="AD67" i="23"/>
  <c r="Q82" i="23"/>
  <c r="Q56" i="23"/>
  <c r="Q69" i="23" s="1"/>
  <c r="O72" i="23" l="1"/>
  <c r="AA79" i="23"/>
  <c r="AA66" i="23"/>
  <c r="AA68" i="23" s="1"/>
  <c r="AA75" i="23" s="1"/>
  <c r="AC109" i="23"/>
  <c r="AB108" i="23"/>
  <c r="AB50" i="23" s="1"/>
  <c r="AB59" i="23" s="1"/>
  <c r="AB80" i="23" s="1"/>
  <c r="O86" i="23"/>
  <c r="O87" i="23" s="1"/>
  <c r="O90" i="23" s="1"/>
  <c r="O88" i="23"/>
  <c r="O84" i="23"/>
  <c r="O89" i="23" s="1"/>
  <c r="Q77" i="23"/>
  <c r="Q70" i="23"/>
  <c r="AC141" i="23"/>
  <c r="AD73" i="23" s="1"/>
  <c r="AD85" i="23" s="1"/>
  <c r="AD99" i="23" s="1"/>
  <c r="AC140" i="23"/>
  <c r="AF137" i="23"/>
  <c r="AF49" i="23"/>
  <c r="R82" i="23"/>
  <c r="R56" i="23"/>
  <c r="R69" i="23" s="1"/>
  <c r="AD76" i="23"/>
  <c r="AE67" i="23"/>
  <c r="P71" i="23"/>
  <c r="P78" i="23" s="1"/>
  <c r="P83" i="23" s="1"/>
  <c r="AB60" i="23"/>
  <c r="AC74" i="23"/>
  <c r="AD58" i="23"/>
  <c r="AC52" i="23"/>
  <c r="AC47" i="23"/>
  <c r="AC61" i="23" s="1"/>
  <c r="S53" i="23"/>
  <c r="P72" i="23" l="1"/>
  <c r="AB66" i="23"/>
  <c r="AB68" i="23" s="1"/>
  <c r="AB75" i="23" s="1"/>
  <c r="AC108" i="23"/>
  <c r="AC50" i="23" s="1"/>
  <c r="AC59" i="23" s="1"/>
  <c r="AC80" i="23" s="1"/>
  <c r="AD109" i="23"/>
  <c r="AB79" i="23"/>
  <c r="S55" i="23"/>
  <c r="T53" i="23" s="1"/>
  <c r="AC60" i="23"/>
  <c r="AC66" i="23" s="1"/>
  <c r="AC68" i="23" s="1"/>
  <c r="AD74" i="23"/>
  <c r="AE58" i="23"/>
  <c r="AD52" i="23"/>
  <c r="AD47" i="23"/>
  <c r="AD61" i="23" s="1"/>
  <c r="AD60" i="23" s="1"/>
  <c r="AE76" i="23"/>
  <c r="AF67" i="23"/>
  <c r="R77" i="23"/>
  <c r="R70" i="23"/>
  <c r="P86" i="23"/>
  <c r="P87" i="23" s="1"/>
  <c r="P90" i="23" s="1"/>
  <c r="P88" i="23"/>
  <c r="P84" i="23"/>
  <c r="P89" i="23" s="1"/>
  <c r="AG137" i="23"/>
  <c r="AG49" i="23"/>
  <c r="AD140" i="23"/>
  <c r="Q71" i="23"/>
  <c r="Q78" i="23" s="1"/>
  <c r="Q83" i="23" s="1"/>
  <c r="Q72" i="23" l="1"/>
  <c r="AC79" i="23"/>
  <c r="AE109" i="23"/>
  <c r="AD108" i="23"/>
  <c r="AD50" i="23" s="1"/>
  <c r="AD59" i="23" s="1"/>
  <c r="AD80" i="23" s="1"/>
  <c r="T55" i="23"/>
  <c r="U53" i="23" s="1"/>
  <c r="AE74" i="23"/>
  <c r="AF58" i="23"/>
  <c r="AE52" i="23"/>
  <c r="AE47" i="23"/>
  <c r="AE61" i="23" s="1"/>
  <c r="AD79" i="23"/>
  <c r="AE140" i="23"/>
  <c r="AH137" i="23"/>
  <c r="AH49" i="23"/>
  <c r="Q86" i="23"/>
  <c r="Q87" i="23" s="1"/>
  <c r="Q90" i="23" s="1"/>
  <c r="Q84" i="23"/>
  <c r="Q89" i="23" s="1"/>
  <c r="Q88" i="23"/>
  <c r="AD141" i="23"/>
  <c r="AE73" i="23" s="1"/>
  <c r="AE85" i="23" s="1"/>
  <c r="AE99" i="23" s="1"/>
  <c r="R71" i="23"/>
  <c r="R78" i="23" s="1"/>
  <c r="R83" i="23" s="1"/>
  <c r="AF76" i="23"/>
  <c r="AG67" i="23"/>
  <c r="AR67" i="23"/>
  <c r="AC75" i="23"/>
  <c r="S82" i="23"/>
  <c r="S56" i="23"/>
  <c r="S69" i="23" s="1"/>
  <c r="R72" i="23" l="1"/>
  <c r="AD66" i="23"/>
  <c r="AD68" i="23" s="1"/>
  <c r="AD75" i="23" s="1"/>
  <c r="AE108" i="23"/>
  <c r="AE50" i="23" s="1"/>
  <c r="AE59" i="23" s="1"/>
  <c r="AE80" i="23" s="1"/>
  <c r="AF109" i="23"/>
  <c r="R86" i="23"/>
  <c r="R87" i="23" s="1"/>
  <c r="R90" i="23" s="1"/>
  <c r="R88" i="23"/>
  <c r="R84" i="23"/>
  <c r="R89" i="23" s="1"/>
  <c r="U55" i="23"/>
  <c r="AF140" i="23"/>
  <c r="AF141" i="23"/>
  <c r="AG73" i="23" s="1"/>
  <c r="AG85" i="23" s="1"/>
  <c r="AG99" i="23" s="1"/>
  <c r="AG76" i="23"/>
  <c r="AH67" i="23"/>
  <c r="S77" i="23"/>
  <c r="S70" i="23"/>
  <c r="AI137" i="23"/>
  <c r="AI49" i="23"/>
  <c r="AE141" i="23"/>
  <c r="AF73" i="23" s="1"/>
  <c r="AF85" i="23" s="1"/>
  <c r="AF99" i="23" s="1"/>
  <c r="AE60" i="23"/>
  <c r="AE79" i="23"/>
  <c r="AF74" i="23"/>
  <c r="AG58" i="23"/>
  <c r="AF52" i="23"/>
  <c r="AF47" i="23"/>
  <c r="AF61" i="23" s="1"/>
  <c r="T82" i="23"/>
  <c r="T56" i="23"/>
  <c r="T69" i="23" s="1"/>
  <c r="AE66" i="23" l="1"/>
  <c r="AE68" i="23" s="1"/>
  <c r="AG109" i="23"/>
  <c r="AF108" i="23"/>
  <c r="AF50" i="23" s="1"/>
  <c r="AF59" i="23" s="1"/>
  <c r="AF80" i="23" s="1"/>
  <c r="T77" i="23"/>
  <c r="T70" i="23"/>
  <c r="AF60" i="23"/>
  <c r="AF66" i="23" s="1"/>
  <c r="AF68" i="23" s="1"/>
  <c r="AG74" i="23"/>
  <c r="AH58" i="23"/>
  <c r="AG52" i="23"/>
  <c r="AG47" i="23"/>
  <c r="AG61" i="23" s="1"/>
  <c r="AG60" i="23" s="1"/>
  <c r="AF79" i="23"/>
  <c r="AE75" i="23"/>
  <c r="S71" i="23"/>
  <c r="S78" i="23" s="1"/>
  <c r="S83" i="23" s="1"/>
  <c r="AH76" i="23"/>
  <c r="AI67" i="23"/>
  <c r="U82" i="23"/>
  <c r="U56" i="23"/>
  <c r="U69" i="23" s="1"/>
  <c r="AJ137" i="23"/>
  <c r="AJ49" i="23"/>
  <c r="AG140" i="23"/>
  <c r="AG141" i="23" s="1"/>
  <c r="AH73" i="23" s="1"/>
  <c r="AH85" i="23" s="1"/>
  <c r="AH99" i="23" s="1"/>
  <c r="V53" i="23"/>
  <c r="S72" i="23" l="1"/>
  <c r="AG108" i="23"/>
  <c r="AG50" i="23" s="1"/>
  <c r="AG59" i="23" s="1"/>
  <c r="AG80" i="23" s="1"/>
  <c r="AH109" i="23"/>
  <c r="V55" i="23"/>
  <c r="W53" i="23" s="1"/>
  <c r="U77" i="23"/>
  <c r="U70" i="23"/>
  <c r="AF75" i="23"/>
  <c r="AH140" i="23"/>
  <c r="S86" i="23"/>
  <c r="S87" i="23" s="1"/>
  <c r="S90" i="23" s="1"/>
  <c r="S84" i="23"/>
  <c r="S89" i="23" s="1"/>
  <c r="S88" i="23"/>
  <c r="AK137" i="23"/>
  <c r="AK49" i="23"/>
  <c r="AI76" i="23"/>
  <c r="AJ67" i="23"/>
  <c r="AH74" i="23"/>
  <c r="AI58" i="23"/>
  <c r="AH52" i="23"/>
  <c r="AH47" i="23"/>
  <c r="AH61" i="23" s="1"/>
  <c r="AG79" i="23"/>
  <c r="T71" i="23"/>
  <c r="T78" i="23" s="1"/>
  <c r="T83" i="23" s="1"/>
  <c r="AG66" i="23" l="1"/>
  <c r="AG68" i="23" s="1"/>
  <c r="AG75" i="23" s="1"/>
  <c r="AH108" i="23"/>
  <c r="AH50" i="23" s="1"/>
  <c r="AH59" i="23" s="1"/>
  <c r="AH80" i="23" s="1"/>
  <c r="AI109" i="23"/>
  <c r="T72" i="23"/>
  <c r="T86" i="23"/>
  <c r="T87" i="23" s="1"/>
  <c r="T90" i="23" s="1"/>
  <c r="T88" i="23"/>
  <c r="T84" i="23"/>
  <c r="T89" i="23" s="1"/>
  <c r="AI141" i="23"/>
  <c r="AJ73" i="23" s="1"/>
  <c r="AJ85" i="23" s="1"/>
  <c r="AJ99" i="23" s="1"/>
  <c r="AI140" i="23"/>
  <c r="U71" i="23"/>
  <c r="U78" i="23" s="1"/>
  <c r="U83" i="23" s="1"/>
  <c r="W55" i="23"/>
  <c r="AH60" i="23"/>
  <c r="AH66" i="23" s="1"/>
  <c r="AH68" i="23" s="1"/>
  <c r="AI74" i="23"/>
  <c r="AJ58" i="23"/>
  <c r="AI52" i="23"/>
  <c r="AI47" i="23"/>
  <c r="AI61" i="23" s="1"/>
  <c r="AL137" i="23"/>
  <c r="AL49" i="23"/>
  <c r="AH141" i="23"/>
  <c r="AI73" i="23" s="1"/>
  <c r="AI85" i="23" s="1"/>
  <c r="AI99" i="23" s="1"/>
  <c r="V82" i="23"/>
  <c r="V56" i="23"/>
  <c r="V69" i="23" s="1"/>
  <c r="AJ76" i="23"/>
  <c r="AK67" i="23"/>
  <c r="AH79" i="23" l="1"/>
  <c r="U72" i="23"/>
  <c r="AI108" i="23"/>
  <c r="AI50" i="23" s="1"/>
  <c r="AI59" i="23" s="1"/>
  <c r="AI80" i="23" s="1"/>
  <c r="AJ109" i="23"/>
  <c r="AK76" i="23"/>
  <c r="AL67" i="23"/>
  <c r="AI60" i="23"/>
  <c r="AI66" i="23" s="1"/>
  <c r="AI68" i="23" s="1"/>
  <c r="AJ74" i="23"/>
  <c r="AK58" i="23"/>
  <c r="AJ52" i="23"/>
  <c r="AJ47" i="23"/>
  <c r="AJ61" i="23" s="1"/>
  <c r="AJ60" i="23" s="1"/>
  <c r="AH75" i="23"/>
  <c r="W82" i="23"/>
  <c r="W56" i="23"/>
  <c r="W69" i="23" s="1"/>
  <c r="V77" i="23"/>
  <c r="V70" i="23"/>
  <c r="U86" i="23"/>
  <c r="U87" i="23" s="1"/>
  <c r="U90" i="23" s="1"/>
  <c r="U84" i="23"/>
  <c r="U89" i="23" s="1"/>
  <c r="U88" i="23"/>
  <c r="AM137" i="23"/>
  <c r="AM49" i="23"/>
  <c r="X53" i="23"/>
  <c r="AJ140" i="23"/>
  <c r="AJ141" i="23" s="1"/>
  <c r="AK73" i="23" s="1"/>
  <c r="AK85" i="23" s="1"/>
  <c r="AK99" i="23" s="1"/>
  <c r="AI79" i="23" l="1"/>
  <c r="AK109" i="23"/>
  <c r="AJ108" i="23"/>
  <c r="AJ50" i="23" s="1"/>
  <c r="AJ59" i="23" s="1"/>
  <c r="AJ80" i="23" s="1"/>
  <c r="X55" i="23"/>
  <c r="Y53" i="23" s="1"/>
  <c r="AK140" i="23"/>
  <c r="AK141" i="23" s="1"/>
  <c r="AL73" i="23" s="1"/>
  <c r="AL85" i="23" s="1"/>
  <c r="AL99" i="23" s="1"/>
  <c r="AN137" i="23"/>
  <c r="AN49" i="23"/>
  <c r="V71" i="23"/>
  <c r="V78" i="23" s="1"/>
  <c r="AI75" i="23"/>
  <c r="AL76" i="23"/>
  <c r="AM67" i="23"/>
  <c r="V83" i="23"/>
  <c r="W77" i="23"/>
  <c r="W70" i="23"/>
  <c r="AK74" i="23"/>
  <c r="AL58" i="23"/>
  <c r="AK52" i="23"/>
  <c r="AK47" i="23"/>
  <c r="AK61" i="23" s="1"/>
  <c r="AK60" i="23" s="1"/>
  <c r="AJ79" i="23"/>
  <c r="AL109" i="23" l="1"/>
  <c r="AK108" i="23"/>
  <c r="AK50" i="23" s="1"/>
  <c r="AK59" i="23" s="1"/>
  <c r="AK80" i="23" s="1"/>
  <c r="AJ66" i="23"/>
  <c r="AJ68" i="23" s="1"/>
  <c r="AJ75" i="23" s="1"/>
  <c r="AL74" i="23"/>
  <c r="AM58" i="23"/>
  <c r="AL52" i="23"/>
  <c r="AL47" i="23"/>
  <c r="AL61" i="23" s="1"/>
  <c r="W71" i="23"/>
  <c r="W78" i="23" s="1"/>
  <c r="W83" i="23" s="1"/>
  <c r="V86" i="23"/>
  <c r="V87" i="23" s="1"/>
  <c r="V90" i="23" s="1"/>
  <c r="V84" i="23"/>
  <c r="V89" i="23" s="1"/>
  <c r="V88" i="23"/>
  <c r="AK79" i="23"/>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1" i="23"/>
  <c r="AN73" i="23" s="1"/>
  <c r="AN85" i="23" s="1"/>
  <c r="AN99" i="23" s="1"/>
  <c r="AM140" i="23"/>
  <c r="Z55" i="23"/>
  <c r="AA53" i="23" s="1"/>
  <c r="AL141" i="23"/>
  <c r="AM73" i="23" s="1"/>
  <c r="AM85" i="23" s="1"/>
  <c r="AM99" i="23" s="1"/>
  <c r="AN76" i="23"/>
  <c r="AO67" i="23"/>
  <c r="W86" i="23"/>
  <c r="W87" i="23" s="1"/>
  <c r="W90" i="23" s="1"/>
  <c r="W88" i="23"/>
  <c r="W84" i="23"/>
  <c r="W89" i="23" s="1"/>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79" i="23" l="1"/>
  <c r="AM79" i="23" s="1"/>
  <c r="AL66" i="23"/>
  <c r="AL68" i="23" s="1"/>
  <c r="AN109" i="23"/>
  <c r="AM108" i="23"/>
  <c r="AM50" i="23" s="1"/>
  <c r="AM59" i="23" s="1"/>
  <c r="AM80" i="23" s="1"/>
  <c r="AO76" i="23"/>
  <c r="AP67" i="23"/>
  <c r="Z82" i="23"/>
  <c r="Z56" i="23"/>
  <c r="Z69" i="23" s="1"/>
  <c r="AN140" i="23"/>
  <c r="AN141" i="23" s="1"/>
  <c r="AO73" i="23" s="1"/>
  <c r="AO85" i="23" s="1"/>
  <c r="AO99" i="23" s="1"/>
  <c r="X71" i="23"/>
  <c r="X78" i="23" s="1"/>
  <c r="X83" i="23" s="1"/>
  <c r="AL75" i="23"/>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X86" i="23"/>
  <c r="X87" i="23" s="1"/>
  <c r="X90" i="23" s="1"/>
  <c r="X84" i="23"/>
  <c r="X89" i="23" s="1"/>
  <c r="X88" i="23"/>
  <c r="AA82" i="23"/>
  <c r="AA56" i="23"/>
  <c r="AA69" i="23" s="1"/>
  <c r="Y71" i="23"/>
  <c r="Y78" i="23" s="1"/>
  <c r="Y83" i="23" s="1"/>
  <c r="AN79" i="23"/>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P80" i="23" s="1"/>
  <c r="AO108" i="23"/>
  <c r="AO50" i="23" s="1"/>
  <c r="AO59" i="23" s="1"/>
  <c r="AO80" i="23" s="1"/>
  <c r="Y86" i="23"/>
  <c r="Y87" i="23" s="1"/>
  <c r="Y90" i="23" s="1"/>
  <c r="Y84" i="23"/>
  <c r="Y89" i="23" s="1"/>
  <c r="Y88" i="23"/>
  <c r="AC55" i="23"/>
  <c r="AD53" i="23" s="1"/>
  <c r="AO60" i="23"/>
  <c r="AO66" i="23" s="1"/>
  <c r="AO68" i="23" s="1"/>
  <c r="AO79" i="23"/>
  <c r="AP74" i="23"/>
  <c r="AP52" i="23"/>
  <c r="AP47" i="23"/>
  <c r="AP61" i="23" s="1"/>
  <c r="AP60" i="23" s="1"/>
  <c r="Z71" i="23"/>
  <c r="Z78" i="23" s="1"/>
  <c r="AA77" i="23"/>
  <c r="AA70" i="23"/>
  <c r="AP140" i="23"/>
  <c r="Z83" i="23"/>
  <c r="Y72" i="23"/>
  <c r="AB82" i="23"/>
  <c r="AB56" i="23"/>
  <c r="AB69" i="23" s="1"/>
  <c r="AP79" i="23" l="1"/>
  <c r="AP66" i="23"/>
  <c r="AP68" i="23" s="1"/>
  <c r="AP75" i="23" s="1"/>
  <c r="AB77" i="23"/>
  <c r="AB70" i="23"/>
  <c r="Z86" i="23"/>
  <c r="Z87" i="23" s="1"/>
  <c r="Z90" i="23" s="1"/>
  <c r="Z84" i="23"/>
  <c r="Z89" i="23" s="1"/>
  <c r="Z88" i="23"/>
  <c r="AQ140" i="23"/>
  <c r="AD55" i="23"/>
  <c r="AE53" i="23" s="1"/>
  <c r="AP141" i="23"/>
  <c r="AA71" i="23"/>
  <c r="AA78" i="23" s="1"/>
  <c r="AA83" i="23" s="1"/>
  <c r="Z72" i="23"/>
  <c r="AO75" i="23"/>
  <c r="AC82" i="23"/>
  <c r="AC56" i="23"/>
  <c r="AC69" i="23" s="1"/>
  <c r="AA86" i="23" l="1"/>
  <c r="AA87" i="23" s="1"/>
  <c r="AA90" i="23" s="1"/>
  <c r="AA88" i="23"/>
  <c r="AA84" i="23"/>
  <c r="AA89" i="23" s="1"/>
  <c r="AE55" i="23"/>
  <c r="AR140" i="23"/>
  <c r="AC77" i="23"/>
  <c r="AC70" i="23"/>
  <c r="AA72" i="23"/>
  <c r="AD82" i="23"/>
  <c r="AD56" i="23"/>
  <c r="AD69" i="23" s="1"/>
  <c r="AQ141" i="23"/>
  <c r="AB71" i="23"/>
  <c r="AB78" i="23" s="1"/>
  <c r="AB83" i="23" s="1"/>
  <c r="AB86" i="23" l="1"/>
  <c r="AB87" i="23" s="1"/>
  <c r="AB90" i="23" s="1"/>
  <c r="AB88" i="23"/>
  <c r="AB84" i="23"/>
  <c r="AB89" i="23" s="1"/>
  <c r="AD77" i="23"/>
  <c r="AD70" i="23"/>
  <c r="AS140" i="23"/>
  <c r="AE82" i="23"/>
  <c r="AE56" i="23"/>
  <c r="AE69" i="23" s="1"/>
  <c r="AB72" i="23"/>
  <c r="AC71" i="23"/>
  <c r="AC78" i="23" s="1"/>
  <c r="AC83" i="23" s="1"/>
  <c r="AR141" i="23"/>
  <c r="AF53" i="23"/>
  <c r="AC72" i="23" l="1"/>
  <c r="AE77" i="23"/>
  <c r="AE70" i="23"/>
  <c r="AT140" i="23"/>
  <c r="AC86" i="23"/>
  <c r="AC87" i="23" s="1"/>
  <c r="AC90" i="23" s="1"/>
  <c r="AC84" i="23"/>
  <c r="AC89" i="23" s="1"/>
  <c r="AC88" i="23"/>
  <c r="AF55" i="23"/>
  <c r="AG53" i="23" s="1"/>
  <c r="AS141" i="23"/>
  <c r="AD71" i="23"/>
  <c r="AD78" i="23" s="1"/>
  <c r="AD83" i="23" s="1"/>
  <c r="AD72" i="23" l="1"/>
  <c r="AD86" i="23"/>
  <c r="AD87" i="23" s="1"/>
  <c r="AD90" i="23" s="1"/>
  <c r="AD88" i="23"/>
  <c r="AD84" i="23"/>
  <c r="AD89" i="23" s="1"/>
  <c r="AG55" i="23"/>
  <c r="AU140" i="23"/>
  <c r="AU141" i="23" s="1"/>
  <c r="AT141" i="23"/>
  <c r="AE71" i="23"/>
  <c r="AE78" i="23" s="1"/>
  <c r="AE83" i="23" s="1"/>
  <c r="AF82" i="23"/>
  <c r="AF56" i="23"/>
  <c r="AF69" i="23" s="1"/>
  <c r="AE72" i="23" l="1"/>
  <c r="AE86" i="23"/>
  <c r="AE87" i="23" s="1"/>
  <c r="AE90" i="23" s="1"/>
  <c r="AE84" i="23"/>
  <c r="AE89" i="23" s="1"/>
  <c r="AE88" i="23"/>
  <c r="AG82" i="23"/>
  <c r="AG56" i="23"/>
  <c r="AG69" i="23" s="1"/>
  <c r="AF77" i="23"/>
  <c r="AF70" i="23"/>
  <c r="AV140" i="23"/>
  <c r="AV141" i="23"/>
  <c r="AH53" i="23"/>
  <c r="AH55" i="23" l="1"/>
  <c r="AI53" i="23" s="1"/>
  <c r="AW141" i="23"/>
  <c r="AW140" i="23"/>
  <c r="AF71" i="23"/>
  <c r="AF78" i="23" s="1"/>
  <c r="AF83" i="23" s="1"/>
  <c r="AG77" i="23"/>
  <c r="AG70" i="23"/>
  <c r="AF72" i="23" l="1"/>
  <c r="AG71" i="23"/>
  <c r="AG78" i="23" s="1"/>
  <c r="AF86" i="23"/>
  <c r="AF87" i="23" s="1"/>
  <c r="AF90" i="23" s="1"/>
  <c r="AF84" i="23"/>
  <c r="AF89" i="23" s="1"/>
  <c r="AF88" i="23"/>
  <c r="AI55" i="23"/>
  <c r="AJ53" i="23" s="1"/>
  <c r="AG83" i="23"/>
  <c r="AX140" i="23"/>
  <c r="AX141" i="23" s="1"/>
  <c r="AH82" i="23"/>
  <c r="AH56" i="23"/>
  <c r="AH69" i="23" s="1"/>
  <c r="AG72" i="23" l="1"/>
  <c r="AH77" i="23"/>
  <c r="AH70" i="23"/>
  <c r="AG86" i="23"/>
  <c r="AG87" i="23" s="1"/>
  <c r="AG90" i="23" s="1"/>
  <c r="AG84" i="23"/>
  <c r="AG89" i="23" s="1"/>
  <c r="AG88" i="23"/>
  <c r="AI82" i="23"/>
  <c r="AI56" i="23"/>
  <c r="AI69" i="23" s="1"/>
  <c r="AY140" i="23"/>
  <c r="AY141" i="23" s="1"/>
  <c r="AJ55" i="23"/>
  <c r="AK53" i="23" s="1"/>
  <c r="AJ82" i="23" l="1"/>
  <c r="AJ56" i="23"/>
  <c r="AJ69" i="23" s="1"/>
  <c r="AH71" i="23"/>
  <c r="AH78" i="23" s="1"/>
  <c r="AH83" i="23" s="1"/>
  <c r="AK55" i="23"/>
  <c r="AL53" i="23" s="1"/>
  <c r="AI77" i="23"/>
  <c r="AI70" i="23"/>
  <c r="AH72" i="23" l="1"/>
  <c r="AI71" i="23"/>
  <c r="AI78" i="23" s="1"/>
  <c r="AI83" i="23" s="1"/>
  <c r="AL55" i="23"/>
  <c r="AM53" i="23" s="1"/>
  <c r="AJ77" i="23"/>
  <c r="AJ70" i="23"/>
  <c r="AH86" i="23"/>
  <c r="AH87" i="23" s="1"/>
  <c r="AH90" i="23" s="1"/>
  <c r="AH88" i="23"/>
  <c r="AH84" i="23"/>
  <c r="AH89" i="23" s="1"/>
  <c r="AK82" i="23"/>
  <c r="AK56" i="23"/>
  <c r="AK69" i="23" s="1"/>
  <c r="AI72" i="23" l="1"/>
  <c r="AM55" i="23"/>
  <c r="AK77" i="23"/>
  <c r="AK70" i="23"/>
  <c r="AI86" i="23"/>
  <c r="AI87" i="23" s="1"/>
  <c r="AI90" i="23" s="1"/>
  <c r="AI84" i="23"/>
  <c r="AI89" i="23" s="1"/>
  <c r="AI88" i="23"/>
  <c r="AJ71" i="23"/>
  <c r="AJ78" i="23" s="1"/>
  <c r="AJ83" i="23" s="1"/>
  <c r="AL82" i="23"/>
  <c r="AL56" i="23"/>
  <c r="AL69" i="23" s="1"/>
  <c r="AJ72" i="23" l="1"/>
  <c r="AJ86" i="23"/>
  <c r="AJ87" i="23" s="1"/>
  <c r="AJ90" i="23" s="1"/>
  <c r="AJ84" i="23"/>
  <c r="AJ89" i="23" s="1"/>
  <c r="AJ88" i="23"/>
  <c r="AL77" i="23"/>
  <c r="AL70" i="23"/>
  <c r="AM82" i="23"/>
  <c r="AM56" i="23"/>
  <c r="AM69" i="23" s="1"/>
  <c r="AK71" i="23"/>
  <c r="AK78" i="23" s="1"/>
  <c r="AK83" i="23" s="1"/>
  <c r="AN53" i="23"/>
  <c r="AK86" i="23" l="1"/>
  <c r="AK87" i="23" s="1"/>
  <c r="AK90" i="23" s="1"/>
  <c r="AK88" i="23"/>
  <c r="AK84" i="23"/>
  <c r="AK89" i="23" s="1"/>
  <c r="AM77" i="23"/>
  <c r="AM70" i="23"/>
  <c r="AN55" i="23"/>
  <c r="AO53" i="23" s="1"/>
  <c r="AK72" i="23"/>
  <c r="AL71" i="23"/>
  <c r="AL78" i="23" s="1"/>
  <c r="AL83" i="23" s="1"/>
  <c r="AL86" i="23" l="1"/>
  <c r="AL87" i="23" s="1"/>
  <c r="AL90" i="23" s="1"/>
  <c r="AL88" i="23"/>
  <c r="AL84" i="23"/>
  <c r="AL89" i="23" s="1"/>
  <c r="AO55" i="23"/>
  <c r="AP53" i="23" s="1"/>
  <c r="AP55" i="23" s="1"/>
  <c r="AL72" i="23"/>
  <c r="AN82" i="23"/>
  <c r="AN56" i="23"/>
  <c r="AN69" i="23" s="1"/>
  <c r="AM71" i="23"/>
  <c r="AM78" i="23" s="1"/>
  <c r="AM83" i="23" s="1"/>
  <c r="AM86" i="23" l="1"/>
  <c r="AM87" i="23" s="1"/>
  <c r="AM90" i="23" s="1"/>
  <c r="AM88" i="23"/>
  <c r="AM84" i="23"/>
  <c r="AM89" i="23" s="1"/>
  <c r="AN77" i="23"/>
  <c r="AN70" i="23"/>
  <c r="AP82" i="23"/>
  <c r="AP56" i="23"/>
  <c r="AP69" i="23" s="1"/>
  <c r="AM72" i="23"/>
  <c r="AO82" i="23"/>
  <c r="AO56" i="23"/>
  <c r="AO69" i="23" s="1"/>
  <c r="AO77" i="23" l="1"/>
  <c r="AO70" i="23"/>
  <c r="AP77" i="23"/>
  <c r="AP70" i="23"/>
  <c r="AN71" i="23"/>
  <c r="AN78" i="23" s="1"/>
  <c r="AN83" i="23" s="1"/>
  <c r="AN86" i="23" l="1"/>
  <c r="AN87" i="23" s="1"/>
  <c r="AN90" i="23" s="1"/>
  <c r="AN84" i="23"/>
  <c r="AN89" i="23" s="1"/>
  <c r="AN88" i="23"/>
  <c r="AO71" i="23"/>
  <c r="AO78" i="23" s="1"/>
  <c r="AO83" i="23" s="1"/>
  <c r="AN72" i="23"/>
  <c r="AP71" i="23"/>
  <c r="AP72" i="23" s="1"/>
  <c r="AO86" i="23" l="1"/>
  <c r="AO87" i="23" s="1"/>
  <c r="AO90" i="23" s="1"/>
  <c r="AO88" i="23"/>
  <c r="AO84" i="23"/>
  <c r="AO89" i="23" s="1"/>
  <c r="AP78" i="23"/>
  <c r="AP83" i="23" s="1"/>
  <c r="AO72" i="23"/>
  <c r="AP86" i="23" l="1"/>
  <c r="AP87" i="23" s="1"/>
  <c r="AP88" i="23"/>
  <c r="AP84" i="23"/>
  <c r="AP89" i="23" s="1"/>
  <c r="A101" i="23" l="1"/>
  <c r="B102" i="23" s="1"/>
  <c r="AP90"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<sst xmlns="http://schemas.openxmlformats.org/spreadsheetml/2006/main" count="1034" uniqueCount="640">
  <si>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</si>
  <si>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</si>
  <si>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</si>
  <si>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</si>
  <si>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</si>
  <si>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</si>
  <si>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</si>
  <si>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</si>
  <si>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</si>
  <si>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</si>
  <si>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</si>
  <si>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</si>
  <si>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</si>
  <si>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</si>
  <si>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</si>
  <si>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</si>
  <si>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</si>
  <si>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</si>
  <si>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</si>
  <si>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</si>
  <si>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</si>
  <si>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</si>
  <si>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</si>
  <si>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</si>
  <si>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</si>
  <si>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</si>
  <si>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</si>
  <si>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</si>
  <si>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</si>
  <si>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</si>
  <si>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</si>
  <si>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</si>
  <si>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</si>
  <si>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</si>
  <si>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</si>
  <si>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</si>
  <si>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</si>
  <si>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</si>
  <si>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</si>
  <si>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</si>
  <si>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</si>
  <si>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</si>
  <si>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</si>
  <si>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</si>
  <si>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</si>
  <si>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</si>
  <si>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</si>
  <si>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</si>
  <si>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</si>
  <si>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</si>
  <si>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</si>
  <si>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</si>
  <si>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</si>
  <si>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</si>
  <si>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</si>
  <si>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</si>
  <si>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</si>
  <si>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</si>
  <si>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</si>
  <si>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</si>
  <si>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</si>
  <si>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</si>
  <si>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</si>
  <si>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</si>
  <si>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</si>
  <si>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</si>
  <si>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</si>
  <si>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</si>
  <si>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</si>
  <si>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</si>
  <si>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</si>
  <si>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</si>
  <si>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</si>
  <si>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</si>
  <si>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</si>
  <si>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</si>
  <si>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</si>
  <si>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</si>
  <si>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</si>
  <si>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</si>
  <si>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</si>
  <si>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</si>
  <si>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</si>
  <si>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</si>
  <si>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</si>
  <si>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</si>
  <si>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</si>
  <si>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</si>
  <si>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</si>
  <si>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</si>
  <si>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</si>
  <si>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</si>
  <si>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</si>
  <si>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</si>
  <si>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</si>
  <si>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</si>
  <si>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</si>
  <si>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</si>
  <si>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</si>
  <si>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</si>
  <si>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</si>
  <si>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</si>
  <si>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</si>
  <si>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</si>
  <si>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</si>
  <si>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</si>
  <si>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</si>
  <si>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</si>
  <si>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</si>
  <si>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</si>
  <si>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</si>
  <si>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</si>
  <si>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</si>
  <si>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</si>
  <si>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</si>
  <si>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</si>
  <si>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</si>
  <si>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</si>
  <si>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</si>
  <si>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</si>
  <si>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</si>
  <si>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</si>
  <si>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</si>
  <si>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</si>
  <si>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</si>
  <si>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</si>
  <si>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</si>
  <si>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</si>
  <si>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</si>
  <si>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</si>
  <si>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</si>
  <si>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</si>
  <si>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</si>
  <si>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</si>
  <si>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</si>
  <si>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</si>
  <si>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</si>
  <si>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</si>
  <si>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</si>
  <si>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</si>
  <si>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</si>
  <si>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</si>
  <si>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</si>
  <si>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</si>
  <si>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</si>
  <si>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</si>
  <si>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</si>
  <si>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</si>
  <si>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</si>
  <si>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</si>
  <si>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</si>
  <si>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</si>
  <si>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</si>
  <si>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</si>
  <si>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</si>
  <si>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</si>
  <si>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</si>
  <si>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</si>
  <si>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</si>
  <si>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</si>
  <si>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</si>
  <si>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</si>
  <si>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</si>
  <si>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</si>
  <si>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</si>
  <si>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</si>
  <si>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</si>
  <si>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</si>
  <si>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</si>
  <si>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</si>
  <si>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</si>
  <si>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</si>
  <si>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</si>
  <si>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</si>
  <si>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</si>
  <si>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</si>
  <si>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</si>
  <si>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</si>
  <si>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</si>
  <si>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</si>
  <si>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</si>
  <si>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</si>
  <si>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</si>
  <si>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</si>
  <si>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</si>
  <si>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</si>
  <si>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</si>
  <si>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</si>
  <si>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</si>
  <si>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</si>
  <si>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</si>
  <si>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</si>
  <si>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</si>
  <si>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</si>
  <si>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</si>
  <si>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</si>
  <si>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</si>
  <si>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</si>
  <si>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</si>
  <si>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</si>
  <si>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</si>
  <si>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</si>
  <si>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</si>
  <si>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</si>
  <si>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</si>
  <si>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</si>
  <si>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</si>
  <si>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</si>
  <si>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</si>
  <si>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</si>
  <si>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</si>
  <si>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</si>
  <si>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</si>
  <si>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</si>
  <si>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</si>
  <si>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</si>
  <si>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</si>
  <si>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</si>
  <si>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</si>
  <si>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</si>
  <si>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</si>
  <si>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</si>
  <si>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</si>
  <si>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</si>
  <si>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</si>
  <si>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</si>
  <si>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</si>
  <si>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</si>
  <si>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</si>
  <si>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</si>
  <si>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</si>
  <si>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</si>
  <si>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</si>
  <si>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</si>
  <si>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</si>
  <si>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</si>
  <si>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</si>
  <si>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</si>
  <si>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</si>
  <si>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</si>
  <si>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</si>
  <si>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</si>
  <si>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</si>
  <si>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</si>
  <si>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</si>
  <si>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</si>
  <si>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</si>
  <si>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</si>
  <si>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</si>
  <si>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</si>
  <si>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</si>
  <si>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</si>
  <si>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</si>
  <si>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</si>
  <si>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</si>
  <si>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</si>
  <si>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</si>
  <si>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</si>
  <si>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</si>
  <si>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</si>
  <si>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</si>
  <si>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</si>
  <si>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</si>
  <si>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</si>
  <si>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</si>
  <si>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</si>
  <si>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</si>
  <si>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</si>
  <si>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</si>
  <si>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</si>
  <si>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</si>
  <si>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</si>
  <si>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</si>
  <si>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</si>
  <si>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</si>
  <si>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</si>
  <si>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</si>
  <si>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</si>
  <si>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</si>
  <si>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</si>
  <si>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</si>
  <si>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</si>
  <si>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</si>
  <si>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</si>
  <si>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</si>
  <si>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</si>
  <si>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</si>
  <si>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</si>
  <si>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</si>
  <si>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</si>
  <si>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</si>
  <si>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</si>
  <si>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</si>
  <si>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</si>
  <si>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</si>
  <si>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</si>
  <si>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</si>
  <si>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</si>
  <si>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</si>
  <si>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</si>
  <si>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</si>
  <si>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</si>
  <si>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</si>
  <si>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</si>
  <si>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</si>
  <si>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</si>
  <si>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</si>
  <si>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</si>
  <si>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</si>
  <si>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</si>
  <si>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</si>
  <si>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</si>
  <si>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</si>
  <si>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</si>
  <si>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</si>
  <si>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</si>
  <si>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</si>
  <si>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</si>
  <si>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</si>
  <si>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</si>
  <si>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</si>
  <si>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</si>
  <si>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</si>
  <si>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</si>
  <si>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</si>
  <si>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</si>
  <si>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</si>
  <si>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</si>
  <si>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</si>
  <si>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</si>
  <si>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</si>
  <si>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</si>
  <si>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</si>
  <si>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</si>
  <si>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</si>
  <si>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</si>
  <si>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</si>
  <si>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</si>
  <si>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</si>
  <si>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</si>
  <si>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</si>
  <si>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</si>
  <si>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</si>
  <si>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</si>
  <si>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</si>
  <si>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</si>
  <si>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</si>
  <si>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</si>
  <si>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</si>
  <si>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</si>
  <si>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</si>
  <si>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</si>
  <si>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</si>
  <si>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</si>
  <si>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</si>
  <si>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</si>
  <si>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</si>
  <si>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</si>
  <si>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</si>
  <si>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</si>
  <si>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</si>
  <si>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</si>
  <si>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</si>
  <si>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</si>
  <si>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</si>
  <si>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</si>
  <si>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</si>
  <si>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</si>
  <si>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</si>
  <si>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</si>
  <si>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</si>
  <si>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</si>
  <si>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</si>
  <si>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</si>
  <si>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</si>
  <si>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</si>
  <si>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</si>
  <si>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</si>
  <si>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</si>
  <si>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</si>
  <si>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</si>
  <si>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</si>
  <si>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</si>
  <si>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</si>
  <si>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</si>
  <si>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</si>
  <si>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</si>
  <si>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</si>
  <si>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</si>
  <si>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</si>
  <si>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</si>
  <si>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</si>
  <si>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</si>
  <si>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</si>
  <si>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</si>
  <si>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</si>
  <si>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</si>
  <si>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</si>
  <si>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</si>
  <si>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</si>
  <si>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</si>
  <si>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</si>
  <si>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</si>
  <si>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</si>
  <si>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</si>
  <si>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</si>
  <si>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</si>
  <si>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</si>
  <si>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</si>
  <si>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</si>
  <si>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</si>
  <si>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</si>
  <si>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</si>
  <si>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</si>
  <si>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</si>
  <si>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</si>
  <si>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</si>
  <si>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</si>
  <si>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</si>
  <si>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</si>
  <si>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</si>
  <si>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</si>
  <si>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</si>
  <si>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</si>
  <si>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</si>
  <si>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</si>
  <si>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</si>
  <si>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</si>
  <si>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</si>
  <si>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</si>
  <si>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</si>
  <si>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</si>
  <si>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</si>
  <si>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</si>
  <si>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</si>
  <si>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</si>
  <si>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</si>
  <si>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</si>
  <si>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</si>
  <si>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</si>
  <si>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</si>
  <si>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</si>
  <si>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</si>
  <si>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</si>
  <si>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</si>
  <si>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</si>
  <si>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</si>
  <si>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</si>
  <si>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</si>
  <si>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</si>
  <si>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</si>
  <si>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</si>
  <si>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</si>
  <si>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</si>
  <si>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</si>
  <si>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</si>
  <si>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</si>
  <si>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</si>
  <si>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</si>
  <si>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</si>
  <si>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</si>
  <si>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</si>
  <si>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</si>
  <si>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</si>
  <si>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</si>
  <si>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</si>
  <si>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</si>
  <si>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</si>
  <si>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</si>
  <si>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</si>
  <si>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</si>
  <si>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</si>
  <si>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</si>
  <si>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</si>
  <si>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</si>
  <si>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</si>
  <si>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</si>
  <si>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</si>
  <si>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</si>
  <si>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</si>
  <si>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</si>
  <si>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</si>
  <si>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</si>
  <si>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</si>
  <si>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</si>
  <si>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</si>
  <si>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</si>
  <si>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</si>
  <si>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</si>
  <si>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</si>
  <si>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</si>
  <si>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</si>
  <si>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</si>
  <si>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</si>
  <si>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</si>
  <si>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</si>
  <si>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</si>
  <si>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</si>
  <si>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</si>
  <si>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</si>
  <si>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</si>
  <si>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</si>
  <si>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</si>
  <si>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</si>
  <si>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</si>
  <si>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</si>
  <si>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</si>
  <si>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</si>
  <si>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</si>
  <si>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</si>
  <si>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</si>
  <si>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</si>
  <si>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</si>
  <si>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</si>
  <si>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</si>
  <si>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</si>
  <si>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</si>
  <si>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</si>
  <si>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</si>
  <si>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</si>
  <si>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</si>
  <si>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</si>
  <si>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</si>
  <si>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</si>
  <si>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</si>
  <si>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</si>
  <si>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</si>
  <si>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</si>
  <si>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</si>
  <si>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</si>
  <si>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</si>
  <si>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</si>
  <si>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</si>
  <si>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</si>
  <si>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</si>
  <si>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</si>
  <si>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</si>
  <si>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</si>
  <si>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</si>
  <si>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</si>
  <si>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</si>
  <si>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</si>
  <si>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</si>
  <si>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КЛ 6 кВ КТП-28 - ТП-99, реконструкция КТП-28 (инв.№5455939) в г. Калининграде</t>
  </si>
  <si>
    <t>Дог № 234/03/12 от 03.04.2012</t>
  </si>
  <si>
    <t>Закрыт договор</t>
  </si>
  <si>
    <t>г. Калининград, ул.1-я Б.Окружная</t>
  </si>
  <si>
    <t>жилые строения всего 430 участков  (в т.ч  337 новых)</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</si>
  <si>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</si>
  <si>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</si>
  <si>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</si>
  <si>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</si>
  <si>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0.630 МВА</t>
  </si>
  <si>
    <t>Не требуется</t>
  </si>
  <si>
    <t>Да</t>
  </si>
  <si>
    <t>Увеличение объема услуг по передаче электрической энергии.</t>
  </si>
  <si>
    <t>договоры на технологическое присоединение</t>
  </si>
  <si>
    <t>2013 г.</t>
  </si>
  <si>
    <t>2016 г.</t>
  </si>
  <si>
    <t>новое строительство</t>
  </si>
  <si>
    <t>0.635 км</t>
  </si>
  <si>
    <t>0.630 МВА (0.380 МВА) / 0.635 км (0.635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</si>
  <si>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</si>
  <si>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</si>
  <si>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</si>
  <si>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</si>
  <si>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</si>
  <si>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</si>
  <si>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</si>
  <si>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</si>
  <si>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</si>
  <si>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</si>
  <si>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</si>
  <si>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</si>
  <si>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</si>
  <si>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</si>
  <si>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</si>
  <si>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</si>
  <si>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</si>
  <si>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</si>
  <si>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</si>
  <si>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</si>
  <si>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</si>
  <si>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</si>
  <si>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</si>
  <si>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</si>
  <si>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</si>
  <si>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</si>
  <si>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</si>
  <si>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</si>
  <si>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</si>
  <si>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</si>
  <si>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</si>
  <si>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</si>
  <si>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</si>
  <si>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</si>
  <si>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</si>
  <si>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</si>
  <si>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</si>
  <si>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</si>
  <si>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</si>
  <si>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</si>
  <si>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</si>
  <si>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</si>
  <si>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</si>
  <si>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</si>
  <si>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</si>
  <si>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</si>
  <si>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</si>
  <si>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</si>
  <si>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</si>
  <si>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</si>
  <si>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</si>
  <si>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</si>
  <si>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</si>
  <si>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КЛ</t>
  </si>
  <si>
    <t>2015 г.</t>
  </si>
  <si>
    <t>УСР</t>
  </si>
  <si>
    <t>СмартИнжиниринг      договор  № 586  от  02/07/2013-   в ценах 2013 года с НДС, млн. руб.</t>
  </si>
  <si>
    <t>234/03/12 д/с 1 от 13.11.2012; № 234/03/12 д/с № 2 от 28.05.2015</t>
  </si>
  <si>
    <t>НИЖНИЕ КОНТАКТНЫЕ СТОЙКИ ПН В РУ-0.4кВ КТП-28НОВОЙ (п.10.1)  (с Р=170кВт)</t>
  </si>
  <si>
    <t>0.4 кВ</t>
  </si>
  <si>
    <t>Заменить КТП-28 на КТП с трансформатором 0.63 МВА 6/0.4 кВ ( на 3 линейные ячейки), произвести перезаводку всех в/в и н/в кабелей в новую КТП-28; В связи с появлением дополнительной нагрузки взамен КЛ 6 кВ (ТП-28-ТП-99) конструкции 6 кВ недостаточной пропускной способности проложить кабель конструкции 10 кВ сечением 120 мм2 с изоляцией из сшитого полиэтилена (ориентировочно 600 метров), смонтировать концевые муфты, выполнить расчет емкостных  токов. Существующую КЛ 6 кВ (ТП-28-ТП-99)  (АСВ-б  3х35, СБ-б 3х35) отключить и вывести в разряд недействующих.</t>
  </si>
  <si>
    <t>G_2272</t>
  </si>
  <si>
    <t>не требуется</t>
  </si>
  <si>
    <t>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</si>
  <si>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</si>
  <si>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</si>
  <si>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</si>
  <si>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</si>
  <si>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нет</t>
  </si>
  <si>
    <t xml:space="preserve">КТП-28 </t>
  </si>
  <si>
    <t>ТМГ 630кВА 15/0.4кВ</t>
  </si>
  <si>
    <t>ТМГ 250кВА 15/0.4кВ</t>
  </si>
  <si>
    <t>2015</t>
  </si>
  <si>
    <t>Т</t>
  </si>
  <si>
    <t>КЛ 6 кВ КТП-28 - ТП-99</t>
  </si>
  <si>
    <t>в траншее</t>
  </si>
  <si>
    <t>185, 120, 25</t>
  </si>
  <si>
    <t>0.635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</si>
</sst>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3"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6932352"/>
        <c:axId val="746934312"/>
      </c:lineChart>
      <c:catAx>
        <c:axId val="746932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934312"/>
        <c:crosses val="autoZero"/>
        <c:auto val="1"/>
        <c:lblAlgn val="ctr"/>
        <c:lblOffset val="100"/>
        <c:noMultiLvlLbl val="0"/>
      </c:catAx>
      <c:valAx>
        <c:axId val="746934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932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272_G_227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5.9471999999999996</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46" zoomScaleSheetLayoutView="100" workbookViewId="0">
      <selection activeCell="C46" sqref="C46"/>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542</v>
      </c>
      <c r="B5" s="369"/>
      <c r="C5" s="369"/>
      <c r="D5" s="156"/>
      <c r="E5" s="156"/>
      <c r="F5" s="156"/>
      <c r="G5" s="156"/>
      <c r="H5" s="156"/>
      <c r="I5" s="156"/>
      <c r="J5" s="156"/>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541</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623</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543</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523</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626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3" t="s">
        <v>472</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3"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3"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3" t="s">
        <v>473</v>
      </c>
      <c r="C28" s="40"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3" t="s">
        <v>474</v>
      </c>
      <c r="C29" s="40"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3" t="s">
        <v>475</v>
      </c>
      <c r="C30" s="40"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2" t="s">
        <v>630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629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629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629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629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629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K28" sqref="K28"/>
    </sheetView>
  </sheetViews>
  <sheetFormatPr defaultColWidth="9.28515625" defaultRowHeight="15.75" x14ac:dyDescent="0.25"/>
  <cols>
    <col min="1" max="1" width="9.28515625" style="68"/>
    <col min="2" max="2" width="57.7109375" style="68" customWidth="1"/>
    <col min="3" max="3" width="13" style="68" customWidth="1"/>
    <col min="4" max="4" width="17.7109375" style="324" customWidth="1"/>
    <col min="5" max="5" width="20.42578125" style="68" customWidth="1"/>
    <col min="6" max="6" width="18.7109375" style="68" customWidth="1"/>
    <col min="7" max="7" width="12.7109375" style="69" customWidth="1"/>
    <col min="8" max="11" width="8.7109375" style="69" customWidth="1"/>
    <col min="12" max="27" width="8.7109375" style="68" customWidth="1"/>
    <col min="28" max="28" width="13.28515625" style="68" customWidth="1"/>
    <col min="29" max="29" width="24.7109375" style="324" customWidth="1"/>
    <col min="30" max="16384" width="9.28515625" style="68"/>
  </cols>
  <sheetData>
    <row r="1" spans="1:29" ht="18.75" x14ac:dyDescent="0.25">
      <c r="A1" s="69"/>
      <c r="B1" s="69"/>
      <c r="C1" s="69"/>
      <c r="D1" s="325"/>
      <c r="E1" s="69"/>
      <c r="F1" s="69"/>
      <c r="L1" s="69"/>
      <c r="M1" s="69"/>
      <c r="AC1" s="330" t="s">
        <v>70</v>
      </c>
    </row>
    <row r="2" spans="1:29" ht="18.75" x14ac:dyDescent="0.3">
      <c r="A2" s="69"/>
      <c r="B2" s="69"/>
      <c r="C2" s="69"/>
      <c r="D2" s="325"/>
      <c r="E2" s="69"/>
      <c r="F2" s="69"/>
      <c r="L2" s="69"/>
      <c r="M2" s="69"/>
      <c r="AC2" s="331" t="s">
        <v>11</v>
      </c>
    </row>
    <row r="3" spans="1:29" ht="18.75" x14ac:dyDescent="0.3">
      <c r="A3" s="69"/>
      <c r="B3" s="69"/>
      <c r="C3" s="69"/>
      <c r="D3" s="325"/>
      <c r="E3" s="69"/>
      <c r="F3" s="69"/>
      <c r="L3" s="69"/>
      <c r="M3" s="69"/>
      <c r="AC3" s="331" t="s">
        <v>69</v>
      </c>
    </row>
    <row r="4" spans="1:29" ht="18.75" customHeight="1" x14ac:dyDescent="0.25">
      <c r="A4" s="441" t="str">
        <f>'[3]1. паспорт местоположение'!A5:C5</f>
        <v>Год раскрытия информации: 2016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69"/>
      <c r="B5" s="69"/>
      <c r="C5" s="69"/>
      <c r="D5" s="325"/>
      <c r="E5" s="69"/>
      <c r="F5" s="69"/>
      <c r="L5" s="69"/>
      <c r="M5" s="69"/>
      <c r="AC5" s="331"/>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49"/>
      <c r="B7" s="149"/>
      <c r="C7" s="149"/>
      <c r="D7" s="149"/>
      <c r="E7" s="149"/>
      <c r="F7" s="149"/>
      <c r="G7" s="149"/>
      <c r="H7" s="149"/>
      <c r="I7" s="149"/>
      <c r="J7" s="80"/>
      <c r="K7" s="80"/>
      <c r="L7" s="80"/>
      <c r="M7" s="80"/>
      <c r="N7" s="80"/>
      <c r="O7" s="80"/>
      <c r="P7" s="80"/>
      <c r="Q7" s="80"/>
      <c r="R7" s="80"/>
      <c r="S7" s="80"/>
      <c r="T7" s="80"/>
      <c r="U7" s="80"/>
      <c r="V7" s="80"/>
      <c r="W7" s="80"/>
      <c r="X7" s="80"/>
      <c r="Y7" s="80"/>
      <c r="Z7" s="80"/>
      <c r="AA7" s="80"/>
      <c r="AB7" s="80"/>
      <c r="AC7" s="80"/>
    </row>
    <row r="8" spans="1:29" x14ac:dyDescent="0.25">
      <c r="A8" s="442" t="str">
        <f>'1. паспорт местоположение'!A9:C9</f>
        <v xml:space="preserve">                         АО "Янтарьэнерго"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49"/>
      <c r="B10" s="149"/>
      <c r="C10" s="149"/>
      <c r="D10" s="149"/>
      <c r="E10" s="149"/>
      <c r="F10" s="149"/>
      <c r="G10" s="149"/>
      <c r="H10" s="149"/>
      <c r="I10" s="149"/>
      <c r="J10" s="80"/>
      <c r="K10" s="80"/>
      <c r="L10" s="80"/>
      <c r="M10" s="80"/>
      <c r="N10" s="80"/>
      <c r="O10" s="80"/>
      <c r="P10" s="80"/>
      <c r="Q10" s="80"/>
      <c r="R10" s="80"/>
      <c r="S10" s="80"/>
      <c r="T10" s="80"/>
      <c r="U10" s="80"/>
      <c r="V10" s="80"/>
      <c r="W10" s="80"/>
      <c r="X10" s="80"/>
      <c r="Y10" s="80"/>
      <c r="Z10" s="80"/>
      <c r="AA10" s="80"/>
      <c r="AB10" s="80"/>
      <c r="AC10" s="80"/>
    </row>
    <row r="11" spans="1:29" x14ac:dyDescent="0.25">
      <c r="A11" s="442" t="str">
        <f>'1. паспорт местоположение'!A12:C12</f>
        <v>G_2272</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26"/>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43" t="str">
        <f>'1. паспорт местоположение'!A15:C15</f>
        <v>Строительство КЛ 6 кВ КТП-28 - ТП-99, реконструкция КТП-28 (инв.№5455939) в г. Калининграде</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5" t="s">
        <v>508</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69"/>
      <c r="B19" s="69"/>
      <c r="C19" s="69"/>
      <c r="D19" s="325"/>
      <c r="E19" s="69"/>
      <c r="F19" s="69"/>
      <c r="L19" s="69"/>
      <c r="M19" s="69"/>
      <c r="N19" s="69"/>
      <c r="O19" s="69"/>
      <c r="P19" s="69"/>
      <c r="Q19" s="69"/>
      <c r="R19" s="69"/>
      <c r="S19" s="69"/>
      <c r="T19" s="69"/>
      <c r="U19" s="69"/>
      <c r="V19" s="69"/>
      <c r="W19" s="69"/>
      <c r="X19" s="69"/>
      <c r="Y19" s="69"/>
      <c r="Z19" s="69"/>
      <c r="AA19" s="69"/>
      <c r="AB19" s="69"/>
    </row>
    <row r="20" spans="1:32" ht="33" customHeight="1" x14ac:dyDescent="0.25">
      <c r="A20" s="446" t="s">
        <v>191</v>
      </c>
      <c r="B20" s="446" t="s">
        <v>190</v>
      </c>
      <c r="C20" s="449" t="s">
        <v>189</v>
      </c>
      <c r="D20" s="449"/>
      <c r="E20" s="450" t="s">
        <v>188</v>
      </c>
      <c r="F20" s="450"/>
      <c r="G20" s="446" t="s">
        <v>606</v>
      </c>
      <c r="H20" s="451" t="s">
        <v>607</v>
      </c>
      <c r="I20" s="452"/>
      <c r="J20" s="452"/>
      <c r="K20" s="452"/>
      <c r="L20" s="451" t="s">
        <v>608</v>
      </c>
      <c r="M20" s="452"/>
      <c r="N20" s="452"/>
      <c r="O20" s="452"/>
      <c r="P20" s="451" t="s">
        <v>609</v>
      </c>
      <c r="Q20" s="452"/>
      <c r="R20" s="452"/>
      <c r="S20" s="452"/>
      <c r="T20" s="451" t="s">
        <v>610</v>
      </c>
      <c r="U20" s="452"/>
      <c r="V20" s="452"/>
      <c r="W20" s="452"/>
      <c r="X20" s="451" t="s">
        <v>611</v>
      </c>
      <c r="Y20" s="452"/>
      <c r="Z20" s="452"/>
      <c r="AA20" s="452"/>
      <c r="AB20" s="453" t="s">
        <v>187</v>
      </c>
      <c r="AC20" s="454"/>
      <c r="AD20" s="78"/>
      <c r="AE20" s="78"/>
      <c r="AF20" s="78"/>
    </row>
    <row r="21" spans="1:32" ht="99.75" customHeight="1" x14ac:dyDescent="0.25">
      <c r="A21" s="447"/>
      <c r="B21" s="447"/>
      <c r="C21" s="449"/>
      <c r="D21" s="449"/>
      <c r="E21" s="450"/>
      <c r="F21" s="450"/>
      <c r="G21" s="447"/>
      <c r="H21" s="449" t="s">
        <v>3</v>
      </c>
      <c r="I21" s="449"/>
      <c r="J21" s="449" t="s">
        <v>186</v>
      </c>
      <c r="K21" s="449"/>
      <c r="L21" s="449" t="s">
        <v>3</v>
      </c>
      <c r="M21" s="449"/>
      <c r="N21" s="449" t="s">
        <v>186</v>
      </c>
      <c r="O21" s="449"/>
      <c r="P21" s="449" t="s">
        <v>3</v>
      </c>
      <c r="Q21" s="449"/>
      <c r="R21" s="449" t="s">
        <v>186</v>
      </c>
      <c r="S21" s="449"/>
      <c r="T21" s="449" t="s">
        <v>3</v>
      </c>
      <c r="U21" s="449"/>
      <c r="V21" s="449" t="s">
        <v>186</v>
      </c>
      <c r="W21" s="449"/>
      <c r="X21" s="449" t="s">
        <v>3</v>
      </c>
      <c r="Y21" s="449"/>
      <c r="Z21" s="449" t="s">
        <v>186</v>
      </c>
      <c r="AA21" s="449"/>
      <c r="AB21" s="455"/>
      <c r="AC21" s="456"/>
    </row>
    <row r="22" spans="1:32" ht="89.25" customHeight="1" x14ac:dyDescent="0.25">
      <c r="A22" s="448"/>
      <c r="B22" s="448"/>
      <c r="C22" s="333" t="s">
        <v>3</v>
      </c>
      <c r="D22" s="333" t="s">
        <v>183</v>
      </c>
      <c r="E22" s="312" t="s">
        <v>612</v>
      </c>
      <c r="F22" s="312" t="s">
        <v>185</v>
      </c>
      <c r="G22" s="448"/>
      <c r="H22" s="313" t="s">
        <v>489</v>
      </c>
      <c r="I22" s="313" t="s">
        <v>490</v>
      </c>
      <c r="J22" s="313" t="s">
        <v>489</v>
      </c>
      <c r="K22" s="313" t="s">
        <v>490</v>
      </c>
      <c r="L22" s="313" t="s">
        <v>489</v>
      </c>
      <c r="M22" s="313" t="s">
        <v>490</v>
      </c>
      <c r="N22" s="313" t="s">
        <v>489</v>
      </c>
      <c r="O22" s="313" t="s">
        <v>490</v>
      </c>
      <c r="P22" s="313" t="s">
        <v>489</v>
      </c>
      <c r="Q22" s="313" t="s">
        <v>490</v>
      </c>
      <c r="R22" s="313" t="s">
        <v>489</v>
      </c>
      <c r="S22" s="313" t="s">
        <v>490</v>
      </c>
      <c r="T22" s="313" t="s">
        <v>489</v>
      </c>
      <c r="U22" s="313" t="s">
        <v>490</v>
      </c>
      <c r="V22" s="313" t="s">
        <v>489</v>
      </c>
      <c r="W22" s="313" t="s">
        <v>490</v>
      </c>
      <c r="X22" s="313" t="s">
        <v>489</v>
      </c>
      <c r="Y22" s="313" t="s">
        <v>490</v>
      </c>
      <c r="Z22" s="313" t="s">
        <v>489</v>
      </c>
      <c r="AA22" s="313" t="s">
        <v>490</v>
      </c>
      <c r="AB22" s="333" t="s">
        <v>184</v>
      </c>
      <c r="AC22" s="333" t="s">
        <v>183</v>
      </c>
    </row>
    <row r="23" spans="1:32" ht="19.5" customHeight="1" x14ac:dyDescent="0.25">
      <c r="A23" s="334">
        <v>1</v>
      </c>
      <c r="B23" s="334">
        <f>A23+1</f>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s="324" customFormat="1" ht="47.25" customHeight="1" x14ac:dyDescent="0.25">
      <c r="A24" s="346">
        <v>1</v>
      </c>
      <c r="B24" s="347" t="s">
        <v>182</v>
      </c>
      <c r="C24" s="360">
        <v>0</v>
      </c>
      <c r="D24" s="360">
        <v>0</v>
      </c>
      <c r="E24" s="360">
        <v>0</v>
      </c>
      <c r="F24" s="360">
        <v>0</v>
      </c>
      <c r="G24" s="360">
        <v>0</v>
      </c>
      <c r="H24" s="360">
        <v>0</v>
      </c>
      <c r="I24" s="360">
        <v>0</v>
      </c>
      <c r="J24" s="360">
        <v>5.0923390040000003</v>
      </c>
      <c r="K24" s="360">
        <v>1.1383156183050853</v>
      </c>
      <c r="L24" s="360">
        <v>0</v>
      </c>
      <c r="M24" s="360">
        <v>0</v>
      </c>
      <c r="N24" s="360">
        <v>0</v>
      </c>
      <c r="O24" s="360">
        <v>0</v>
      </c>
      <c r="P24" s="360">
        <v>0</v>
      </c>
      <c r="Q24" s="360">
        <v>0</v>
      </c>
      <c r="R24" s="360">
        <v>0</v>
      </c>
      <c r="S24" s="360">
        <v>0</v>
      </c>
      <c r="T24" s="360">
        <v>0</v>
      </c>
      <c r="U24" s="360">
        <v>0</v>
      </c>
      <c r="V24" s="360">
        <v>0</v>
      </c>
      <c r="W24" s="360">
        <v>0</v>
      </c>
      <c r="X24" s="360">
        <v>0</v>
      </c>
      <c r="Y24" s="360">
        <v>0</v>
      </c>
      <c r="Z24" s="360">
        <v>0</v>
      </c>
      <c r="AA24" s="360">
        <v>0</v>
      </c>
      <c r="AB24" s="360">
        <f>H24+L24+P24+T24+X24</f>
        <v>0</v>
      </c>
      <c r="AC24" s="360">
        <v>0</v>
      </c>
    </row>
    <row r="25" spans="1:32" ht="24" customHeight="1" x14ac:dyDescent="0.25">
      <c r="A25" s="348" t="s">
        <v>181</v>
      </c>
      <c r="B25" s="349" t="s">
        <v>180</v>
      </c>
      <c r="C25" s="360">
        <v>0</v>
      </c>
      <c r="D25" s="360">
        <v>0</v>
      </c>
      <c r="E25" s="362">
        <v>0</v>
      </c>
      <c r="F25" s="362">
        <v>0</v>
      </c>
      <c r="G25" s="361">
        <v>0</v>
      </c>
      <c r="H25" s="361">
        <v>0</v>
      </c>
      <c r="I25" s="361">
        <v>0</v>
      </c>
      <c r="J25" s="361">
        <v>0</v>
      </c>
      <c r="K25" s="361">
        <v>0</v>
      </c>
      <c r="L25" s="361">
        <v>0</v>
      </c>
      <c r="M25" s="361">
        <v>0</v>
      </c>
      <c r="N25" s="361">
        <v>0</v>
      </c>
      <c r="O25" s="361">
        <v>0</v>
      </c>
      <c r="P25" s="361">
        <v>0</v>
      </c>
      <c r="Q25" s="361">
        <v>0</v>
      </c>
      <c r="R25" s="361">
        <v>0</v>
      </c>
      <c r="S25" s="361">
        <v>0</v>
      </c>
      <c r="T25" s="361">
        <v>0</v>
      </c>
      <c r="U25" s="361">
        <v>0</v>
      </c>
      <c r="V25" s="361">
        <v>0</v>
      </c>
      <c r="W25" s="361">
        <v>0</v>
      </c>
      <c r="X25" s="361">
        <v>0</v>
      </c>
      <c r="Y25" s="361">
        <v>0</v>
      </c>
      <c r="Z25" s="361">
        <v>0</v>
      </c>
      <c r="AA25" s="361">
        <v>0</v>
      </c>
      <c r="AB25" s="360">
        <f t="shared" ref="AB25:AB64" si="1">H25+L25+P25+T25+X25</f>
        <v>0</v>
      </c>
      <c r="AC25" s="360">
        <v>0</v>
      </c>
    </row>
    <row r="26" spans="1:32" x14ac:dyDescent="0.25">
      <c r="A26" s="348" t="s">
        <v>179</v>
      </c>
      <c r="B26" s="349" t="s">
        <v>178</v>
      </c>
      <c r="C26" s="360">
        <v>0</v>
      </c>
      <c r="D26" s="360">
        <v>0</v>
      </c>
      <c r="E26" s="362">
        <v>0</v>
      </c>
      <c r="F26" s="361">
        <v>0</v>
      </c>
      <c r="G26" s="361">
        <v>0</v>
      </c>
      <c r="H26" s="361">
        <v>0</v>
      </c>
      <c r="I26" s="361">
        <v>0</v>
      </c>
      <c r="J26" s="361">
        <v>0</v>
      </c>
      <c r="K26" s="361">
        <v>0</v>
      </c>
      <c r="L26" s="361">
        <v>0</v>
      </c>
      <c r="M26" s="361">
        <v>0</v>
      </c>
      <c r="N26" s="361">
        <v>0</v>
      </c>
      <c r="O26" s="361">
        <v>0</v>
      </c>
      <c r="P26" s="361">
        <v>0</v>
      </c>
      <c r="Q26" s="361">
        <v>0</v>
      </c>
      <c r="R26" s="361">
        <v>0</v>
      </c>
      <c r="S26" s="361">
        <v>0</v>
      </c>
      <c r="T26" s="361">
        <v>0</v>
      </c>
      <c r="U26" s="361">
        <v>0</v>
      </c>
      <c r="V26" s="361">
        <v>0</v>
      </c>
      <c r="W26" s="361">
        <v>0</v>
      </c>
      <c r="X26" s="361">
        <v>0</v>
      </c>
      <c r="Y26" s="361">
        <v>0</v>
      </c>
      <c r="Z26" s="361">
        <v>0</v>
      </c>
      <c r="AA26" s="361">
        <v>0</v>
      </c>
      <c r="AB26" s="360">
        <f t="shared" si="1"/>
        <v>0</v>
      </c>
      <c r="AC26" s="360">
        <v>0</v>
      </c>
    </row>
    <row r="27" spans="1:32" ht="31.5" x14ac:dyDescent="0.25">
      <c r="A27" s="348" t="s">
        <v>177</v>
      </c>
      <c r="B27" s="349" t="s">
        <v>445</v>
      </c>
      <c r="C27" s="360">
        <v>0</v>
      </c>
      <c r="D27" s="360">
        <v>0</v>
      </c>
      <c r="E27" s="362">
        <v>0</v>
      </c>
      <c r="F27" s="361">
        <v>0</v>
      </c>
      <c r="G27" s="361">
        <v>0</v>
      </c>
      <c r="H27" s="361">
        <v>0</v>
      </c>
      <c r="I27" s="361">
        <v>0</v>
      </c>
      <c r="J27" s="361">
        <v>0</v>
      </c>
      <c r="K27" s="361">
        <v>0</v>
      </c>
      <c r="L27" s="361">
        <v>0</v>
      </c>
      <c r="M27" s="361">
        <v>0</v>
      </c>
      <c r="N27" s="361">
        <v>0</v>
      </c>
      <c r="O27" s="361">
        <v>0</v>
      </c>
      <c r="P27" s="361">
        <v>0</v>
      </c>
      <c r="Q27" s="361">
        <v>0</v>
      </c>
      <c r="R27" s="361">
        <v>0</v>
      </c>
      <c r="S27" s="361">
        <v>0</v>
      </c>
      <c r="T27" s="361">
        <v>0</v>
      </c>
      <c r="U27" s="361">
        <v>0</v>
      </c>
      <c r="V27" s="361">
        <v>0</v>
      </c>
      <c r="W27" s="361">
        <v>0</v>
      </c>
      <c r="X27" s="361">
        <v>0</v>
      </c>
      <c r="Y27" s="361">
        <v>0</v>
      </c>
      <c r="Z27" s="361">
        <v>0</v>
      </c>
      <c r="AA27" s="361">
        <v>0</v>
      </c>
      <c r="AB27" s="360">
        <f t="shared" si="1"/>
        <v>0</v>
      </c>
      <c r="AC27" s="360">
        <v>0</v>
      </c>
    </row>
    <row r="28" spans="1:32" x14ac:dyDescent="0.25">
      <c r="A28" s="348" t="s">
        <v>176</v>
      </c>
      <c r="B28" s="349" t="s">
        <v>613</v>
      </c>
      <c r="C28" s="360">
        <v>0</v>
      </c>
      <c r="D28" s="360">
        <v>0</v>
      </c>
      <c r="E28" s="362">
        <v>0</v>
      </c>
      <c r="F28" s="361">
        <v>0</v>
      </c>
      <c r="G28" s="361">
        <v>0</v>
      </c>
      <c r="H28" s="361">
        <v>0</v>
      </c>
      <c r="I28" s="361">
        <v>0</v>
      </c>
      <c r="J28" s="361">
        <v>4.3155415288135588</v>
      </c>
      <c r="K28" s="361">
        <f>K24/1.18</f>
        <v>0.96467425280091978</v>
      </c>
      <c r="L28" s="361">
        <v>0</v>
      </c>
      <c r="M28" s="361">
        <v>0</v>
      </c>
      <c r="N28" s="361">
        <v>0</v>
      </c>
      <c r="O28" s="361">
        <v>0</v>
      </c>
      <c r="P28" s="361">
        <v>0</v>
      </c>
      <c r="Q28" s="361">
        <v>0</v>
      </c>
      <c r="R28" s="361">
        <v>0</v>
      </c>
      <c r="S28" s="361">
        <v>0</v>
      </c>
      <c r="T28" s="361">
        <v>0</v>
      </c>
      <c r="U28" s="361">
        <v>0</v>
      </c>
      <c r="V28" s="361">
        <v>0</v>
      </c>
      <c r="W28" s="361">
        <v>0</v>
      </c>
      <c r="X28" s="361">
        <v>0</v>
      </c>
      <c r="Y28" s="361">
        <v>0</v>
      </c>
      <c r="Z28" s="361">
        <v>0</v>
      </c>
      <c r="AA28" s="361">
        <v>0</v>
      </c>
      <c r="AB28" s="360">
        <f t="shared" si="1"/>
        <v>0</v>
      </c>
      <c r="AC28" s="360">
        <v>0</v>
      </c>
    </row>
    <row r="29" spans="1:32" x14ac:dyDescent="0.25">
      <c r="A29" s="348" t="s">
        <v>175</v>
      </c>
      <c r="B29" s="350" t="s">
        <v>174</v>
      </c>
      <c r="C29" s="360">
        <v>0</v>
      </c>
      <c r="D29" s="360">
        <v>0</v>
      </c>
      <c r="E29" s="362">
        <v>0</v>
      </c>
      <c r="F29" s="361">
        <v>0</v>
      </c>
      <c r="G29" s="361">
        <v>0</v>
      </c>
      <c r="H29" s="361">
        <v>0</v>
      </c>
      <c r="I29" s="361">
        <v>0</v>
      </c>
      <c r="J29" s="361">
        <v>0.77679747518644071</v>
      </c>
      <c r="K29" s="361">
        <f>K28*0.18</f>
        <v>0.17364136550416556</v>
      </c>
      <c r="L29" s="361">
        <v>0</v>
      </c>
      <c r="M29" s="361">
        <v>0</v>
      </c>
      <c r="N29" s="361">
        <v>0</v>
      </c>
      <c r="O29" s="361">
        <v>0</v>
      </c>
      <c r="P29" s="361">
        <v>0</v>
      </c>
      <c r="Q29" s="361">
        <v>0</v>
      </c>
      <c r="R29" s="361">
        <v>0</v>
      </c>
      <c r="S29" s="361">
        <v>0</v>
      </c>
      <c r="T29" s="361">
        <v>0</v>
      </c>
      <c r="U29" s="361">
        <v>0</v>
      </c>
      <c r="V29" s="361">
        <v>0</v>
      </c>
      <c r="W29" s="361">
        <v>0</v>
      </c>
      <c r="X29" s="361">
        <v>0</v>
      </c>
      <c r="Y29" s="361">
        <v>0</v>
      </c>
      <c r="Z29" s="361">
        <v>0</v>
      </c>
      <c r="AA29" s="361">
        <v>0</v>
      </c>
      <c r="AB29" s="360">
        <f t="shared" si="1"/>
        <v>0</v>
      </c>
      <c r="AC29" s="360">
        <v>0</v>
      </c>
    </row>
    <row r="30" spans="1:32" s="324" customFormat="1" ht="47.25" x14ac:dyDescent="0.25">
      <c r="A30" s="346" t="s">
        <v>64</v>
      </c>
      <c r="B30" s="347" t="s">
        <v>173</v>
      </c>
      <c r="C30" s="360">
        <v>0</v>
      </c>
      <c r="D30" s="360">
        <v>0</v>
      </c>
      <c r="E30" s="363">
        <v>0</v>
      </c>
      <c r="F30" s="360">
        <v>0</v>
      </c>
      <c r="G30" s="360">
        <v>4.5496638000000003</v>
      </c>
      <c r="H30" s="360">
        <v>0</v>
      </c>
      <c r="I30" s="360">
        <v>0</v>
      </c>
      <c r="J30" s="360">
        <v>0</v>
      </c>
      <c r="K30" s="360">
        <v>0</v>
      </c>
      <c r="L30" s="360">
        <v>0</v>
      </c>
      <c r="M30" s="360">
        <v>0</v>
      </c>
      <c r="N30" s="360">
        <v>0</v>
      </c>
      <c r="O30" s="360">
        <v>0</v>
      </c>
      <c r="P30" s="360">
        <v>0</v>
      </c>
      <c r="Q30" s="360">
        <v>0</v>
      </c>
      <c r="R30" s="360">
        <v>0</v>
      </c>
      <c r="S30" s="360">
        <v>0</v>
      </c>
      <c r="T30" s="360">
        <v>0</v>
      </c>
      <c r="U30" s="360">
        <v>0</v>
      </c>
      <c r="V30" s="360">
        <v>0</v>
      </c>
      <c r="W30" s="360">
        <v>0</v>
      </c>
      <c r="X30" s="360">
        <v>0</v>
      </c>
      <c r="Y30" s="360">
        <v>0</v>
      </c>
      <c r="Z30" s="360">
        <v>0</v>
      </c>
      <c r="AA30" s="360">
        <v>0</v>
      </c>
      <c r="AB30" s="360">
        <f t="shared" si="1"/>
        <v>0</v>
      </c>
      <c r="AC30" s="360">
        <v>0</v>
      </c>
    </row>
    <row r="31" spans="1:32" x14ac:dyDescent="0.25">
      <c r="A31" s="348" t="s">
        <v>172</v>
      </c>
      <c r="B31" s="349" t="s">
        <v>171</v>
      </c>
      <c r="C31" s="360">
        <v>0</v>
      </c>
      <c r="D31" s="360">
        <v>0</v>
      </c>
      <c r="E31" s="361">
        <v>0</v>
      </c>
      <c r="F31" s="361">
        <v>0</v>
      </c>
      <c r="G31" s="361">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60">
        <f t="shared" si="1"/>
        <v>0</v>
      </c>
      <c r="AC31" s="363">
        <v>0</v>
      </c>
    </row>
    <row r="32" spans="1:32" ht="31.5" x14ac:dyDescent="0.25">
      <c r="A32" s="348" t="s">
        <v>170</v>
      </c>
      <c r="B32" s="349" t="s">
        <v>169</v>
      </c>
      <c r="C32" s="360">
        <v>0</v>
      </c>
      <c r="D32" s="360">
        <v>0</v>
      </c>
      <c r="E32" s="361">
        <v>0</v>
      </c>
      <c r="F32" s="361">
        <v>0</v>
      </c>
      <c r="G32" s="361">
        <v>2.6511480199999999</v>
      </c>
      <c r="H32" s="361">
        <v>0</v>
      </c>
      <c r="I32" s="361">
        <v>0</v>
      </c>
      <c r="J32" s="361">
        <v>0</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60">
        <f t="shared" si="1"/>
        <v>0</v>
      </c>
      <c r="AC32" s="363">
        <v>0</v>
      </c>
    </row>
    <row r="33" spans="1:29" x14ac:dyDescent="0.25">
      <c r="A33" s="348" t="s">
        <v>168</v>
      </c>
      <c r="B33" s="349" t="s">
        <v>167</v>
      </c>
      <c r="C33" s="360">
        <v>0</v>
      </c>
      <c r="D33" s="360">
        <v>0</v>
      </c>
      <c r="E33" s="361">
        <v>0</v>
      </c>
      <c r="F33" s="361">
        <v>0</v>
      </c>
      <c r="G33" s="361">
        <v>1.85</v>
      </c>
      <c r="H33" s="361">
        <v>0</v>
      </c>
      <c r="I33" s="361">
        <v>0</v>
      </c>
      <c r="J33" s="361">
        <v>0</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60">
        <f t="shared" si="1"/>
        <v>0</v>
      </c>
      <c r="AC33" s="363">
        <v>0</v>
      </c>
    </row>
    <row r="34" spans="1:29" x14ac:dyDescent="0.25">
      <c r="A34" s="348" t="s">
        <v>166</v>
      </c>
      <c r="B34" s="349" t="s">
        <v>165</v>
      </c>
      <c r="C34" s="360">
        <v>0</v>
      </c>
      <c r="D34" s="360">
        <v>0</v>
      </c>
      <c r="E34" s="361">
        <v>0</v>
      </c>
      <c r="F34" s="361">
        <v>0</v>
      </c>
      <c r="G34" s="361">
        <v>4.8515780000000001E-2</v>
      </c>
      <c r="H34" s="361">
        <v>0</v>
      </c>
      <c r="I34" s="361">
        <v>0</v>
      </c>
      <c r="J34" s="361">
        <v>0</v>
      </c>
      <c r="K34" s="361">
        <v>0</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60">
        <f t="shared" si="1"/>
        <v>0</v>
      </c>
      <c r="AC34" s="363">
        <v>0</v>
      </c>
    </row>
    <row r="35" spans="1:29" s="324" customFormat="1" ht="31.5" x14ac:dyDescent="0.25">
      <c r="A35" s="346" t="s">
        <v>63</v>
      </c>
      <c r="B35" s="347" t="s">
        <v>164</v>
      </c>
      <c r="C35" s="360">
        <v>0</v>
      </c>
      <c r="D35" s="360">
        <v>0</v>
      </c>
      <c r="E35" s="360">
        <v>0</v>
      </c>
      <c r="F35" s="360">
        <v>0</v>
      </c>
      <c r="G35" s="360">
        <v>0</v>
      </c>
      <c r="H35" s="360">
        <v>0</v>
      </c>
      <c r="I35" s="360">
        <v>0</v>
      </c>
      <c r="J35" s="360">
        <v>0</v>
      </c>
      <c r="K35" s="360">
        <v>0</v>
      </c>
      <c r="L35" s="360">
        <v>0</v>
      </c>
      <c r="M35" s="360">
        <v>0</v>
      </c>
      <c r="N35" s="360">
        <v>0</v>
      </c>
      <c r="O35" s="360">
        <v>0</v>
      </c>
      <c r="P35" s="360">
        <v>0</v>
      </c>
      <c r="Q35" s="360">
        <v>0</v>
      </c>
      <c r="R35" s="360">
        <v>0</v>
      </c>
      <c r="S35" s="360">
        <v>0</v>
      </c>
      <c r="T35" s="360">
        <v>0</v>
      </c>
      <c r="U35" s="360">
        <v>0</v>
      </c>
      <c r="V35" s="360">
        <v>0</v>
      </c>
      <c r="W35" s="360">
        <v>0</v>
      </c>
      <c r="X35" s="360">
        <v>0</v>
      </c>
      <c r="Y35" s="360">
        <v>0</v>
      </c>
      <c r="Z35" s="360">
        <v>0</v>
      </c>
      <c r="AA35" s="360">
        <v>0</v>
      </c>
      <c r="AB35" s="360">
        <f t="shared" si="1"/>
        <v>0</v>
      </c>
      <c r="AC35" s="363">
        <v>0</v>
      </c>
    </row>
    <row r="36" spans="1:29" ht="31.5" x14ac:dyDescent="0.25">
      <c r="A36" s="348" t="s">
        <v>163</v>
      </c>
      <c r="B36" s="351" t="s">
        <v>162</v>
      </c>
      <c r="C36" s="364">
        <v>0</v>
      </c>
      <c r="D36" s="360">
        <v>0</v>
      </c>
      <c r="E36" s="361">
        <v>0</v>
      </c>
      <c r="F36" s="361">
        <v>0</v>
      </c>
      <c r="G36" s="361">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60">
        <f t="shared" si="1"/>
        <v>0</v>
      </c>
      <c r="AC36" s="360">
        <v>0</v>
      </c>
    </row>
    <row r="37" spans="1:29" x14ac:dyDescent="0.25">
      <c r="A37" s="348" t="s">
        <v>161</v>
      </c>
      <c r="B37" s="351" t="s">
        <v>151</v>
      </c>
      <c r="C37" s="364">
        <v>0</v>
      </c>
      <c r="D37" s="360">
        <v>0</v>
      </c>
      <c r="E37" s="361">
        <v>0</v>
      </c>
      <c r="F37" s="361">
        <v>0</v>
      </c>
      <c r="G37" s="361">
        <v>0.63</v>
      </c>
      <c r="H37" s="361">
        <v>0</v>
      </c>
      <c r="I37" s="361">
        <v>0</v>
      </c>
      <c r="J37" s="361">
        <v>0</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60">
        <f t="shared" si="1"/>
        <v>0</v>
      </c>
      <c r="AC37" s="360">
        <v>0</v>
      </c>
    </row>
    <row r="38" spans="1:29" x14ac:dyDescent="0.25">
      <c r="A38" s="348" t="s">
        <v>160</v>
      </c>
      <c r="B38" s="351" t="s">
        <v>149</v>
      </c>
      <c r="C38" s="364">
        <v>0</v>
      </c>
      <c r="D38" s="360">
        <v>0</v>
      </c>
      <c r="E38" s="361">
        <v>0</v>
      </c>
      <c r="F38" s="361">
        <v>0</v>
      </c>
      <c r="G38" s="361">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60">
        <f t="shared" si="1"/>
        <v>0</v>
      </c>
      <c r="AC38" s="360">
        <v>0</v>
      </c>
    </row>
    <row r="39" spans="1:29" ht="31.5" x14ac:dyDescent="0.25">
      <c r="A39" s="348" t="s">
        <v>159</v>
      </c>
      <c r="B39" s="349" t="s">
        <v>147</v>
      </c>
      <c r="C39" s="360">
        <v>0</v>
      </c>
      <c r="D39" s="360">
        <v>0</v>
      </c>
      <c r="E39" s="361">
        <v>0</v>
      </c>
      <c r="F39" s="361">
        <v>0</v>
      </c>
      <c r="G39" s="361">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60">
        <f t="shared" si="1"/>
        <v>0</v>
      </c>
      <c r="AC39" s="360">
        <v>0</v>
      </c>
    </row>
    <row r="40" spans="1:29" ht="31.5" x14ac:dyDescent="0.25">
      <c r="A40" s="348" t="s">
        <v>158</v>
      </c>
      <c r="B40" s="349" t="s">
        <v>145</v>
      </c>
      <c r="C40" s="360">
        <v>0</v>
      </c>
      <c r="D40" s="360">
        <v>0</v>
      </c>
      <c r="E40" s="361">
        <v>0</v>
      </c>
      <c r="F40" s="361">
        <v>0</v>
      </c>
      <c r="G40" s="361">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60">
        <f t="shared" si="1"/>
        <v>0</v>
      </c>
      <c r="AC40" s="360">
        <v>0</v>
      </c>
    </row>
    <row r="41" spans="1:29" x14ac:dyDescent="0.25">
      <c r="A41" s="348" t="s">
        <v>157</v>
      </c>
      <c r="B41" s="349" t="s">
        <v>143</v>
      </c>
      <c r="C41" s="360">
        <v>0</v>
      </c>
      <c r="D41" s="360">
        <v>0</v>
      </c>
      <c r="E41" s="361">
        <v>0</v>
      </c>
      <c r="F41" s="361">
        <v>0</v>
      </c>
      <c r="G41" s="361">
        <v>0.63500000000000001</v>
      </c>
      <c r="H41" s="361">
        <v>0</v>
      </c>
      <c r="I41" s="361">
        <v>0</v>
      </c>
      <c r="J41" s="361">
        <v>0</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60">
        <f t="shared" si="1"/>
        <v>0</v>
      </c>
      <c r="AC41" s="360">
        <v>0</v>
      </c>
    </row>
    <row r="42" spans="1:29" ht="18.75" x14ac:dyDescent="0.25">
      <c r="A42" s="348" t="s">
        <v>156</v>
      </c>
      <c r="B42" s="351" t="s">
        <v>627</v>
      </c>
      <c r="C42" s="364">
        <v>0</v>
      </c>
      <c r="D42" s="360">
        <v>0</v>
      </c>
      <c r="E42" s="361">
        <v>0</v>
      </c>
      <c r="F42" s="361">
        <v>0</v>
      </c>
      <c r="G42" s="361">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60">
        <f t="shared" si="1"/>
        <v>0</v>
      </c>
      <c r="AC42" s="360">
        <v>0</v>
      </c>
    </row>
    <row r="43" spans="1:29" s="324" customFormat="1" x14ac:dyDescent="0.25">
      <c r="A43" s="346" t="s">
        <v>62</v>
      </c>
      <c r="B43" s="347" t="s">
        <v>155</v>
      </c>
      <c r="C43" s="360">
        <v>0</v>
      </c>
      <c r="D43" s="360">
        <v>0</v>
      </c>
      <c r="E43" s="360">
        <v>0</v>
      </c>
      <c r="F43" s="360">
        <v>0</v>
      </c>
      <c r="G43" s="360">
        <v>0</v>
      </c>
      <c r="H43" s="360">
        <v>0</v>
      </c>
      <c r="I43" s="360">
        <v>0</v>
      </c>
      <c r="J43" s="360">
        <v>0</v>
      </c>
      <c r="K43" s="360">
        <v>0</v>
      </c>
      <c r="L43" s="360">
        <v>0</v>
      </c>
      <c r="M43" s="360">
        <v>0</v>
      </c>
      <c r="N43" s="360">
        <v>0</v>
      </c>
      <c r="O43" s="360">
        <v>0</v>
      </c>
      <c r="P43" s="360">
        <v>0</v>
      </c>
      <c r="Q43" s="360">
        <v>0</v>
      </c>
      <c r="R43" s="360">
        <v>0</v>
      </c>
      <c r="S43" s="360">
        <v>0</v>
      </c>
      <c r="T43" s="360">
        <v>0</v>
      </c>
      <c r="U43" s="360">
        <v>0</v>
      </c>
      <c r="V43" s="360">
        <v>0</v>
      </c>
      <c r="W43" s="360">
        <v>0</v>
      </c>
      <c r="X43" s="360">
        <v>0</v>
      </c>
      <c r="Y43" s="360">
        <v>0</v>
      </c>
      <c r="Z43" s="360">
        <v>0</v>
      </c>
      <c r="AA43" s="360">
        <v>0</v>
      </c>
      <c r="AB43" s="360">
        <f t="shared" si="1"/>
        <v>0</v>
      </c>
      <c r="AC43" s="363">
        <v>0</v>
      </c>
    </row>
    <row r="44" spans="1:29" x14ac:dyDescent="0.25">
      <c r="A44" s="348" t="s">
        <v>154</v>
      </c>
      <c r="B44" s="349" t="s">
        <v>153</v>
      </c>
      <c r="C44" s="360">
        <v>0</v>
      </c>
      <c r="D44" s="360">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60">
        <f t="shared" si="1"/>
        <v>0</v>
      </c>
      <c r="AC44" s="360">
        <v>0</v>
      </c>
    </row>
    <row r="45" spans="1:29" x14ac:dyDescent="0.25">
      <c r="A45" s="348" t="s">
        <v>152</v>
      </c>
      <c r="B45" s="349" t="s">
        <v>151</v>
      </c>
      <c r="C45" s="360">
        <v>0</v>
      </c>
      <c r="D45" s="360">
        <v>0</v>
      </c>
      <c r="E45" s="361">
        <v>0</v>
      </c>
      <c r="F45" s="361">
        <v>0</v>
      </c>
      <c r="G45" s="361">
        <v>0.63</v>
      </c>
      <c r="H45" s="361">
        <v>0</v>
      </c>
      <c r="I45" s="361">
        <v>0</v>
      </c>
      <c r="J45" s="361">
        <v>0</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60">
        <f t="shared" si="1"/>
        <v>0</v>
      </c>
      <c r="AC45" s="360">
        <v>0</v>
      </c>
    </row>
    <row r="46" spans="1:29" x14ac:dyDescent="0.25">
      <c r="A46" s="348" t="s">
        <v>150</v>
      </c>
      <c r="B46" s="349" t="s">
        <v>149</v>
      </c>
      <c r="C46" s="360">
        <v>0</v>
      </c>
      <c r="D46" s="360">
        <v>0</v>
      </c>
      <c r="E46" s="361">
        <v>0</v>
      </c>
      <c r="F46" s="361">
        <v>0</v>
      </c>
      <c r="G46" s="361">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60">
        <f t="shared" si="1"/>
        <v>0</v>
      </c>
      <c r="AC46" s="360">
        <v>0</v>
      </c>
    </row>
    <row r="47" spans="1:29" ht="31.5" x14ac:dyDescent="0.25">
      <c r="A47" s="348" t="s">
        <v>148</v>
      </c>
      <c r="B47" s="349" t="s">
        <v>147</v>
      </c>
      <c r="C47" s="360">
        <v>0</v>
      </c>
      <c r="D47" s="360">
        <v>0</v>
      </c>
      <c r="E47" s="361">
        <v>0</v>
      </c>
      <c r="F47" s="361">
        <v>0</v>
      </c>
      <c r="G47" s="361">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60">
        <f t="shared" si="1"/>
        <v>0</v>
      </c>
      <c r="AC47" s="360">
        <v>0</v>
      </c>
    </row>
    <row r="48" spans="1:29" ht="31.5" x14ac:dyDescent="0.25">
      <c r="A48" s="348" t="s">
        <v>146</v>
      </c>
      <c r="B48" s="349" t="s">
        <v>145</v>
      </c>
      <c r="C48" s="360">
        <v>0</v>
      </c>
      <c r="D48" s="360">
        <v>0</v>
      </c>
      <c r="E48" s="361">
        <v>0</v>
      </c>
      <c r="F48" s="361">
        <v>0</v>
      </c>
      <c r="G48" s="361">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60">
        <f t="shared" si="1"/>
        <v>0</v>
      </c>
      <c r="AC48" s="360">
        <v>0</v>
      </c>
    </row>
    <row r="49" spans="1:29" x14ac:dyDescent="0.25">
      <c r="A49" s="348" t="s">
        <v>144</v>
      </c>
      <c r="B49" s="349" t="s">
        <v>143</v>
      </c>
      <c r="C49" s="360">
        <v>0</v>
      </c>
      <c r="D49" s="360">
        <v>0</v>
      </c>
      <c r="E49" s="361">
        <v>0</v>
      </c>
      <c r="F49" s="361">
        <v>0</v>
      </c>
      <c r="G49" s="361">
        <v>0.63500000000000001</v>
      </c>
      <c r="H49" s="361">
        <v>0</v>
      </c>
      <c r="I49" s="361">
        <v>0</v>
      </c>
      <c r="J49" s="361">
        <v>0</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60">
        <f t="shared" si="1"/>
        <v>0</v>
      </c>
      <c r="AC49" s="360">
        <v>0</v>
      </c>
    </row>
    <row r="50" spans="1:29" ht="18.75" x14ac:dyDescent="0.25">
      <c r="A50" s="348" t="s">
        <v>142</v>
      </c>
      <c r="B50" s="351" t="s">
        <v>627</v>
      </c>
      <c r="C50" s="364">
        <v>0</v>
      </c>
      <c r="D50" s="360">
        <v>0</v>
      </c>
      <c r="E50" s="361">
        <v>0</v>
      </c>
      <c r="F50" s="361">
        <v>0</v>
      </c>
      <c r="G50" s="361">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60">
        <f t="shared" si="1"/>
        <v>0</v>
      </c>
      <c r="AC50" s="360">
        <v>0</v>
      </c>
    </row>
    <row r="51" spans="1:29" s="324" customFormat="1" ht="35.25" customHeight="1" x14ac:dyDescent="0.25">
      <c r="A51" s="346" t="s">
        <v>60</v>
      </c>
      <c r="B51" s="347" t="s">
        <v>141</v>
      </c>
      <c r="C51" s="360">
        <v>0</v>
      </c>
      <c r="D51" s="360">
        <v>0</v>
      </c>
      <c r="E51" s="360">
        <v>0</v>
      </c>
      <c r="F51" s="360">
        <v>0</v>
      </c>
      <c r="G51" s="360">
        <v>0</v>
      </c>
      <c r="H51" s="360">
        <v>0</v>
      </c>
      <c r="I51" s="360">
        <v>0</v>
      </c>
      <c r="J51" s="360">
        <v>0</v>
      </c>
      <c r="K51" s="360">
        <v>0</v>
      </c>
      <c r="L51" s="360">
        <v>0</v>
      </c>
      <c r="M51" s="360">
        <v>0</v>
      </c>
      <c r="N51" s="360">
        <v>0</v>
      </c>
      <c r="O51" s="360">
        <v>0</v>
      </c>
      <c r="P51" s="360">
        <v>0</v>
      </c>
      <c r="Q51" s="360">
        <v>0</v>
      </c>
      <c r="R51" s="360">
        <v>0</v>
      </c>
      <c r="S51" s="360">
        <v>0</v>
      </c>
      <c r="T51" s="360">
        <v>0</v>
      </c>
      <c r="U51" s="360">
        <v>0</v>
      </c>
      <c r="V51" s="360">
        <v>0</v>
      </c>
      <c r="W51" s="360">
        <v>0</v>
      </c>
      <c r="X51" s="360">
        <v>0</v>
      </c>
      <c r="Y51" s="360">
        <v>0</v>
      </c>
      <c r="Z51" s="360">
        <v>0</v>
      </c>
      <c r="AA51" s="360">
        <v>0</v>
      </c>
      <c r="AB51" s="360">
        <f t="shared" si="1"/>
        <v>0</v>
      </c>
      <c r="AC51" s="363">
        <v>0</v>
      </c>
    </row>
    <row r="52" spans="1:29" x14ac:dyDescent="0.25">
      <c r="A52" s="348" t="s">
        <v>140</v>
      </c>
      <c r="B52" s="349" t="s">
        <v>139</v>
      </c>
      <c r="C52" s="360">
        <v>0</v>
      </c>
      <c r="D52" s="360">
        <v>0</v>
      </c>
      <c r="E52" s="361">
        <v>0</v>
      </c>
      <c r="F52" s="361">
        <v>0</v>
      </c>
      <c r="G52" s="361">
        <v>5.0404200000000001</v>
      </c>
      <c r="H52" s="361">
        <v>0</v>
      </c>
      <c r="I52" s="361">
        <v>0</v>
      </c>
      <c r="J52" s="361">
        <v>0</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60">
        <f t="shared" si="1"/>
        <v>0</v>
      </c>
      <c r="AC52" s="360">
        <v>0</v>
      </c>
    </row>
    <row r="53" spans="1:29" x14ac:dyDescent="0.25">
      <c r="A53" s="348" t="s">
        <v>138</v>
      </c>
      <c r="B53" s="349" t="s">
        <v>132</v>
      </c>
      <c r="C53" s="360">
        <v>0</v>
      </c>
      <c r="D53" s="360">
        <v>0</v>
      </c>
      <c r="E53" s="361">
        <v>0</v>
      </c>
      <c r="F53" s="361">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0">
        <f t="shared" si="1"/>
        <v>0</v>
      </c>
      <c r="AC53" s="360">
        <v>0</v>
      </c>
    </row>
    <row r="54" spans="1:29" x14ac:dyDescent="0.25">
      <c r="A54" s="348" t="s">
        <v>137</v>
      </c>
      <c r="B54" s="351" t="s">
        <v>131</v>
      </c>
      <c r="C54" s="364">
        <v>0</v>
      </c>
      <c r="D54" s="360">
        <v>0</v>
      </c>
      <c r="E54" s="361">
        <v>0</v>
      </c>
      <c r="F54" s="361">
        <v>0</v>
      </c>
      <c r="G54" s="361">
        <v>0.63</v>
      </c>
      <c r="H54" s="361">
        <v>0</v>
      </c>
      <c r="I54" s="361">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0">
        <f t="shared" si="1"/>
        <v>0</v>
      </c>
      <c r="AC54" s="360">
        <v>0</v>
      </c>
    </row>
    <row r="55" spans="1:29" x14ac:dyDescent="0.25">
      <c r="A55" s="348" t="s">
        <v>136</v>
      </c>
      <c r="B55" s="351" t="s">
        <v>130</v>
      </c>
      <c r="C55" s="364">
        <v>0</v>
      </c>
      <c r="D55" s="360">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0">
        <f t="shared" si="1"/>
        <v>0</v>
      </c>
      <c r="AC55" s="360">
        <v>0</v>
      </c>
    </row>
    <row r="56" spans="1:29" x14ac:dyDescent="0.25">
      <c r="A56" s="348" t="s">
        <v>135</v>
      </c>
      <c r="B56" s="351" t="s">
        <v>129</v>
      </c>
      <c r="C56" s="364">
        <v>0</v>
      </c>
      <c r="D56" s="360">
        <v>0</v>
      </c>
      <c r="E56" s="361">
        <v>0</v>
      </c>
      <c r="F56" s="361">
        <v>0</v>
      </c>
      <c r="G56" s="361">
        <v>0.63500000000000001</v>
      </c>
      <c r="H56" s="361">
        <v>0</v>
      </c>
      <c r="I56" s="361">
        <v>0</v>
      </c>
      <c r="J56" s="361">
        <v>0</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60">
        <f t="shared" si="1"/>
        <v>0</v>
      </c>
      <c r="AC56" s="360">
        <v>0</v>
      </c>
    </row>
    <row r="57" spans="1:29" ht="18.75" x14ac:dyDescent="0.25">
      <c r="A57" s="348" t="s">
        <v>134</v>
      </c>
      <c r="B57" s="351" t="s">
        <v>628</v>
      </c>
      <c r="C57" s="364">
        <v>0</v>
      </c>
      <c r="D57" s="360">
        <v>0</v>
      </c>
      <c r="E57" s="361">
        <v>0</v>
      </c>
      <c r="F57" s="361">
        <v>0</v>
      </c>
      <c r="G57" s="361">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60">
        <f t="shared" si="1"/>
        <v>0</v>
      </c>
      <c r="AC57" s="360">
        <v>0</v>
      </c>
    </row>
    <row r="58" spans="1:29" s="324" customFormat="1" ht="36.75" customHeight="1" x14ac:dyDescent="0.25">
      <c r="A58" s="346" t="s">
        <v>59</v>
      </c>
      <c r="B58" s="352" t="s">
        <v>233</v>
      </c>
      <c r="C58" s="364">
        <v>0</v>
      </c>
      <c r="D58" s="360">
        <v>0</v>
      </c>
      <c r="E58" s="360">
        <v>0</v>
      </c>
      <c r="F58" s="360">
        <v>0</v>
      </c>
      <c r="G58" s="360">
        <v>0</v>
      </c>
      <c r="H58" s="360">
        <v>0</v>
      </c>
      <c r="I58" s="360">
        <v>0</v>
      </c>
      <c r="J58" s="360">
        <v>0</v>
      </c>
      <c r="K58" s="360">
        <v>0</v>
      </c>
      <c r="L58" s="360">
        <v>0</v>
      </c>
      <c r="M58" s="360">
        <v>0</v>
      </c>
      <c r="N58" s="360">
        <v>0</v>
      </c>
      <c r="O58" s="360">
        <v>0</v>
      </c>
      <c r="P58" s="360">
        <v>0</v>
      </c>
      <c r="Q58" s="360">
        <v>0</v>
      </c>
      <c r="R58" s="360">
        <v>0</v>
      </c>
      <c r="S58" s="360">
        <v>0</v>
      </c>
      <c r="T58" s="360">
        <v>0</v>
      </c>
      <c r="U58" s="360">
        <v>0</v>
      </c>
      <c r="V58" s="360">
        <v>0</v>
      </c>
      <c r="W58" s="360">
        <v>0</v>
      </c>
      <c r="X58" s="360">
        <v>0</v>
      </c>
      <c r="Y58" s="360">
        <v>0</v>
      </c>
      <c r="Z58" s="360">
        <v>0</v>
      </c>
      <c r="AA58" s="360">
        <v>0</v>
      </c>
      <c r="AB58" s="360">
        <f t="shared" si="1"/>
        <v>0</v>
      </c>
      <c r="AC58" s="363">
        <v>0</v>
      </c>
    </row>
    <row r="59" spans="1:29" s="324" customFormat="1" x14ac:dyDescent="0.25">
      <c r="A59" s="346" t="s">
        <v>57</v>
      </c>
      <c r="B59" s="347" t="s">
        <v>133</v>
      </c>
      <c r="C59" s="360">
        <v>0</v>
      </c>
      <c r="D59" s="360">
        <v>0</v>
      </c>
      <c r="E59" s="360">
        <v>0</v>
      </c>
      <c r="F59" s="360">
        <v>0</v>
      </c>
      <c r="G59" s="360">
        <v>0</v>
      </c>
      <c r="H59" s="360">
        <v>0</v>
      </c>
      <c r="I59" s="360">
        <v>0</v>
      </c>
      <c r="J59" s="360">
        <v>0</v>
      </c>
      <c r="K59" s="360">
        <v>0</v>
      </c>
      <c r="L59" s="360">
        <v>0</v>
      </c>
      <c r="M59" s="360">
        <v>0</v>
      </c>
      <c r="N59" s="360">
        <v>0</v>
      </c>
      <c r="O59" s="360">
        <v>0</v>
      </c>
      <c r="P59" s="360">
        <v>0</v>
      </c>
      <c r="Q59" s="360">
        <v>0</v>
      </c>
      <c r="R59" s="360">
        <v>0</v>
      </c>
      <c r="S59" s="360">
        <v>0</v>
      </c>
      <c r="T59" s="360">
        <v>0</v>
      </c>
      <c r="U59" s="360">
        <v>0</v>
      </c>
      <c r="V59" s="360">
        <v>0</v>
      </c>
      <c r="W59" s="360">
        <v>0</v>
      </c>
      <c r="X59" s="360">
        <v>0</v>
      </c>
      <c r="Y59" s="360">
        <v>0</v>
      </c>
      <c r="Z59" s="360">
        <v>0</v>
      </c>
      <c r="AA59" s="360">
        <v>0</v>
      </c>
      <c r="AB59" s="360">
        <f t="shared" si="1"/>
        <v>0</v>
      </c>
      <c r="AC59" s="363">
        <v>0</v>
      </c>
    </row>
    <row r="60" spans="1:29" x14ac:dyDescent="0.25">
      <c r="A60" s="348" t="s">
        <v>227</v>
      </c>
      <c r="B60" s="353" t="s">
        <v>153</v>
      </c>
      <c r="C60" s="365">
        <v>0</v>
      </c>
      <c r="D60" s="360">
        <v>0</v>
      </c>
      <c r="E60" s="361">
        <v>0</v>
      </c>
      <c r="F60" s="361">
        <v>0</v>
      </c>
      <c r="G60" s="361">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60">
        <f t="shared" si="1"/>
        <v>0</v>
      </c>
      <c r="AC60" s="360">
        <v>0</v>
      </c>
    </row>
    <row r="61" spans="1:29" x14ac:dyDescent="0.25">
      <c r="A61" s="348" t="s">
        <v>228</v>
      </c>
      <c r="B61" s="353" t="s">
        <v>151</v>
      </c>
      <c r="C61" s="365">
        <v>0</v>
      </c>
      <c r="D61" s="360">
        <v>0</v>
      </c>
      <c r="E61" s="361">
        <v>0</v>
      </c>
      <c r="F61" s="361">
        <v>0</v>
      </c>
      <c r="G61" s="361">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60">
        <f t="shared" si="1"/>
        <v>0</v>
      </c>
      <c r="AC61" s="360">
        <v>0</v>
      </c>
    </row>
    <row r="62" spans="1:29" x14ac:dyDescent="0.25">
      <c r="A62" s="348" t="s">
        <v>229</v>
      </c>
      <c r="B62" s="353" t="s">
        <v>149</v>
      </c>
      <c r="C62" s="365">
        <v>0</v>
      </c>
      <c r="D62" s="360">
        <v>0</v>
      </c>
      <c r="E62" s="361">
        <v>0</v>
      </c>
      <c r="F62" s="361">
        <v>0</v>
      </c>
      <c r="G62" s="361">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60">
        <f t="shared" si="1"/>
        <v>0</v>
      </c>
      <c r="AC62" s="360">
        <v>0</v>
      </c>
    </row>
    <row r="63" spans="1:29" x14ac:dyDescent="0.25">
      <c r="A63" s="348" t="s">
        <v>230</v>
      </c>
      <c r="B63" s="353" t="s">
        <v>232</v>
      </c>
      <c r="C63" s="365">
        <v>0</v>
      </c>
      <c r="D63" s="360">
        <v>0</v>
      </c>
      <c r="E63" s="361">
        <v>0</v>
      </c>
      <c r="F63" s="361">
        <v>0</v>
      </c>
      <c r="G63" s="361">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60">
        <f t="shared" si="1"/>
        <v>0</v>
      </c>
      <c r="AC63" s="360">
        <v>0</v>
      </c>
    </row>
    <row r="64" spans="1:29" ht="18.75" x14ac:dyDescent="0.25">
      <c r="A64" s="348" t="s">
        <v>231</v>
      </c>
      <c r="B64" s="351" t="s">
        <v>628</v>
      </c>
      <c r="C64" s="364">
        <v>0</v>
      </c>
      <c r="D64" s="360">
        <v>0</v>
      </c>
      <c r="E64" s="361">
        <v>0</v>
      </c>
      <c r="F64" s="361">
        <v>0</v>
      </c>
      <c r="G64" s="361">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60">
        <f t="shared" si="1"/>
        <v>0</v>
      </c>
      <c r="AC64" s="360">
        <v>0</v>
      </c>
    </row>
    <row r="65" spans="1:28" x14ac:dyDescent="0.25">
      <c r="A65" s="75"/>
      <c r="B65" s="76"/>
      <c r="C65" s="76"/>
      <c r="D65" s="327"/>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7"/>
      <c r="C66" s="457"/>
      <c r="D66" s="457"/>
      <c r="E66" s="457"/>
      <c r="F66" s="457"/>
      <c r="G66" s="457"/>
      <c r="H66" s="457"/>
      <c r="I66" s="457"/>
      <c r="J66" s="168"/>
      <c r="K66" s="168"/>
      <c r="L66" s="74"/>
      <c r="M66" s="74"/>
      <c r="N66" s="74"/>
      <c r="O66" s="74"/>
      <c r="P66" s="74"/>
      <c r="Q66" s="74"/>
      <c r="R66" s="74"/>
      <c r="S66" s="74"/>
      <c r="T66" s="74"/>
      <c r="U66" s="74"/>
      <c r="V66" s="74"/>
      <c r="W66" s="74"/>
      <c r="X66" s="74"/>
      <c r="Y66" s="74"/>
      <c r="Z66" s="74"/>
      <c r="AA66" s="74"/>
      <c r="AB66" s="74"/>
    </row>
    <row r="67" spans="1:28" x14ac:dyDescent="0.25">
      <c r="A67" s="69"/>
      <c r="B67" s="69"/>
      <c r="C67" s="69"/>
      <c r="D67" s="325"/>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9"/>
      <c r="C68" s="459"/>
      <c r="D68" s="459"/>
      <c r="E68" s="459"/>
      <c r="F68" s="459"/>
      <c r="G68" s="459"/>
      <c r="H68" s="459"/>
      <c r="I68" s="459"/>
      <c r="J68" s="169"/>
      <c r="K68" s="169"/>
      <c r="L68" s="69"/>
      <c r="M68" s="69"/>
      <c r="N68" s="69"/>
      <c r="O68" s="69"/>
      <c r="P68" s="69"/>
      <c r="Q68" s="69"/>
      <c r="R68" s="69"/>
      <c r="S68" s="69"/>
      <c r="T68" s="69"/>
      <c r="U68" s="69"/>
      <c r="V68" s="69"/>
      <c r="W68" s="69"/>
      <c r="X68" s="69"/>
      <c r="Y68" s="69"/>
      <c r="Z68" s="69"/>
      <c r="AA68" s="69"/>
      <c r="AB68" s="69"/>
    </row>
    <row r="69" spans="1:28" x14ac:dyDescent="0.25">
      <c r="A69" s="69"/>
      <c r="B69" s="69"/>
      <c r="C69" s="69"/>
      <c r="D69" s="325"/>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7"/>
      <c r="C70" s="457"/>
      <c r="D70" s="457"/>
      <c r="E70" s="457"/>
      <c r="F70" s="457"/>
      <c r="G70" s="457"/>
      <c r="H70" s="457"/>
      <c r="I70" s="457"/>
      <c r="J70" s="168"/>
      <c r="K70" s="168"/>
      <c r="L70" s="69"/>
      <c r="M70" s="69"/>
      <c r="N70" s="69"/>
      <c r="O70" s="69"/>
      <c r="P70" s="69"/>
      <c r="Q70" s="69"/>
      <c r="R70" s="69"/>
      <c r="S70" s="69"/>
      <c r="T70" s="69"/>
      <c r="U70" s="69"/>
      <c r="V70" s="69"/>
      <c r="W70" s="69"/>
      <c r="X70" s="69"/>
      <c r="Y70" s="69"/>
      <c r="Z70" s="69"/>
      <c r="AA70" s="69"/>
      <c r="AB70" s="69"/>
    </row>
    <row r="71" spans="1:28" x14ac:dyDescent="0.25">
      <c r="A71" s="69"/>
      <c r="B71" s="73"/>
      <c r="C71" s="73"/>
      <c r="D71" s="328"/>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7"/>
      <c r="C72" s="457"/>
      <c r="D72" s="457"/>
      <c r="E72" s="457"/>
      <c r="F72" s="457"/>
      <c r="G72" s="457"/>
      <c r="H72" s="457"/>
      <c r="I72" s="457"/>
      <c r="J72" s="168"/>
      <c r="K72" s="168"/>
      <c r="L72" s="69"/>
      <c r="M72" s="69"/>
      <c r="N72" s="72"/>
      <c r="O72" s="69"/>
      <c r="P72" s="69"/>
      <c r="Q72" s="69"/>
      <c r="R72" s="69"/>
      <c r="S72" s="69"/>
      <c r="T72" s="69"/>
      <c r="U72" s="69"/>
      <c r="V72" s="69"/>
      <c r="W72" s="69"/>
      <c r="X72" s="69"/>
      <c r="Y72" s="69"/>
      <c r="Z72" s="69"/>
      <c r="AA72" s="69"/>
      <c r="AB72" s="69"/>
    </row>
    <row r="73" spans="1:28" ht="32.25" customHeight="1" x14ac:dyDescent="0.25">
      <c r="A73" s="69"/>
      <c r="B73" s="459"/>
      <c r="C73" s="459"/>
      <c r="D73" s="459"/>
      <c r="E73" s="459"/>
      <c r="F73" s="459"/>
      <c r="G73" s="459"/>
      <c r="H73" s="459"/>
      <c r="I73" s="459"/>
      <c r="J73" s="169"/>
      <c r="K73" s="169"/>
      <c r="L73" s="69"/>
      <c r="M73" s="69"/>
      <c r="N73" s="69"/>
      <c r="O73" s="69"/>
      <c r="P73" s="69"/>
      <c r="Q73" s="69"/>
      <c r="R73" s="69"/>
      <c r="S73" s="69"/>
      <c r="T73" s="69"/>
      <c r="U73" s="69"/>
      <c r="V73" s="69"/>
      <c r="W73" s="69"/>
      <c r="X73" s="69"/>
      <c r="Y73" s="69"/>
      <c r="Z73" s="69"/>
      <c r="AA73" s="69"/>
      <c r="AB73" s="69"/>
    </row>
    <row r="74" spans="1:28" ht="51.75" customHeight="1" x14ac:dyDescent="0.25">
      <c r="A74" s="69"/>
      <c r="B74" s="457"/>
      <c r="C74" s="457"/>
      <c r="D74" s="457"/>
      <c r="E74" s="457"/>
      <c r="F74" s="457"/>
      <c r="G74" s="457"/>
      <c r="H74" s="457"/>
      <c r="I74" s="457"/>
      <c r="J74" s="168"/>
      <c r="K74" s="168"/>
      <c r="L74" s="69"/>
      <c r="M74" s="69"/>
      <c r="N74" s="69"/>
      <c r="O74" s="69"/>
      <c r="P74" s="69"/>
      <c r="Q74" s="69"/>
      <c r="R74" s="69"/>
      <c r="S74" s="69"/>
      <c r="T74" s="69"/>
      <c r="U74" s="69"/>
      <c r="V74" s="69"/>
      <c r="W74" s="69"/>
      <c r="X74" s="69"/>
      <c r="Y74" s="69"/>
      <c r="Z74" s="69"/>
      <c r="AA74" s="69"/>
      <c r="AB74" s="69"/>
    </row>
    <row r="75" spans="1:28" ht="21.75" customHeight="1" x14ac:dyDescent="0.25">
      <c r="A75" s="69"/>
      <c r="B75" s="460"/>
      <c r="C75" s="460"/>
      <c r="D75" s="460"/>
      <c r="E75" s="460"/>
      <c r="F75" s="460"/>
      <c r="G75" s="460"/>
      <c r="H75" s="460"/>
      <c r="I75" s="460"/>
      <c r="J75" s="166"/>
      <c r="K75" s="166"/>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29"/>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58"/>
      <c r="C77" s="458"/>
      <c r="D77" s="458"/>
      <c r="E77" s="458"/>
      <c r="F77" s="458"/>
      <c r="G77" s="458"/>
      <c r="H77" s="458"/>
      <c r="I77" s="458"/>
      <c r="J77" s="167"/>
      <c r="K77" s="167"/>
      <c r="L77" s="69"/>
      <c r="M77" s="69"/>
      <c r="N77" s="69"/>
      <c r="O77" s="69"/>
      <c r="P77" s="69"/>
      <c r="Q77" s="69"/>
      <c r="R77" s="69"/>
      <c r="S77" s="69"/>
      <c r="T77" s="69"/>
      <c r="U77" s="69"/>
      <c r="V77" s="69"/>
      <c r="W77" s="69"/>
      <c r="X77" s="69"/>
      <c r="Y77" s="69"/>
      <c r="Z77" s="69"/>
      <c r="AA77" s="69"/>
      <c r="AB77" s="69"/>
    </row>
    <row r="78" spans="1:28" x14ac:dyDescent="0.25">
      <c r="A78" s="69"/>
      <c r="B78" s="69"/>
      <c r="C78" s="69"/>
      <c r="D78" s="325"/>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25"/>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K27" sqref="K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5" t="str">
        <f>'1. паспорт местоположение'!A12:C12</f>
        <v>G_2272</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80" t="str">
        <f>'1. паспорт местоположение'!A15:C15</f>
        <v>Строительство КЛ 6 кВ КТП-28 - ТП-99, реконструкция КТП-28 (инв.№5455939) в г. Калининграде</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75" t="s">
        <v>521</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6" customFormat="1" ht="58.5" customHeight="1" x14ac:dyDescent="0.25">
      <c r="A22" s="466" t="s">
        <v>53</v>
      </c>
      <c r="B22" s="477" t="s">
        <v>25</v>
      </c>
      <c r="C22" s="466" t="s">
        <v>52</v>
      </c>
      <c r="D22" s="466" t="s">
        <v>51</v>
      </c>
      <c r="E22" s="480" t="s">
        <v>532</v>
      </c>
      <c r="F22" s="481"/>
      <c r="G22" s="481"/>
      <c r="H22" s="481"/>
      <c r="I22" s="481"/>
      <c r="J22" s="481"/>
      <c r="K22" s="481"/>
      <c r="L22" s="482"/>
      <c r="M22" s="466" t="s">
        <v>50</v>
      </c>
      <c r="N22" s="466" t="s">
        <v>49</v>
      </c>
      <c r="O22" s="466" t="s">
        <v>48</v>
      </c>
      <c r="P22" s="461" t="s">
        <v>263</v>
      </c>
      <c r="Q22" s="461" t="s">
        <v>47</v>
      </c>
      <c r="R22" s="461" t="s">
        <v>46</v>
      </c>
      <c r="S22" s="461" t="s">
        <v>45</v>
      </c>
      <c r="T22" s="461"/>
      <c r="U22" s="483" t="s">
        <v>44</v>
      </c>
      <c r="V22" s="483" t="s">
        <v>43</v>
      </c>
      <c r="W22" s="461" t="s">
        <v>42</v>
      </c>
      <c r="X22" s="461" t="s">
        <v>41</v>
      </c>
      <c r="Y22" s="461" t="s">
        <v>40</v>
      </c>
      <c r="Z22" s="468"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9" t="s">
        <v>26</v>
      </c>
    </row>
    <row r="23" spans="1:48" s="26" customFormat="1" ht="64.5" customHeight="1" x14ac:dyDescent="0.25">
      <c r="A23" s="476"/>
      <c r="B23" s="478"/>
      <c r="C23" s="476"/>
      <c r="D23" s="476"/>
      <c r="E23" s="471" t="s">
        <v>24</v>
      </c>
      <c r="F23" s="462" t="s">
        <v>132</v>
      </c>
      <c r="G23" s="462" t="s">
        <v>131</v>
      </c>
      <c r="H23" s="462" t="s">
        <v>130</v>
      </c>
      <c r="I23" s="464" t="s">
        <v>442</v>
      </c>
      <c r="J23" s="464" t="s">
        <v>443</v>
      </c>
      <c r="K23" s="464" t="s">
        <v>444</v>
      </c>
      <c r="L23" s="462" t="s">
        <v>81</v>
      </c>
      <c r="M23" s="476"/>
      <c r="N23" s="476"/>
      <c r="O23" s="476"/>
      <c r="P23" s="461"/>
      <c r="Q23" s="461"/>
      <c r="R23" s="461"/>
      <c r="S23" s="473" t="s">
        <v>3</v>
      </c>
      <c r="T23" s="473" t="s">
        <v>12</v>
      </c>
      <c r="U23" s="483"/>
      <c r="V23" s="483"/>
      <c r="W23" s="461"/>
      <c r="X23" s="461"/>
      <c r="Y23" s="461"/>
      <c r="Z23" s="461"/>
      <c r="AA23" s="461"/>
      <c r="AB23" s="461"/>
      <c r="AC23" s="461"/>
      <c r="AD23" s="461"/>
      <c r="AE23" s="461"/>
      <c r="AF23" s="461" t="s">
        <v>23</v>
      </c>
      <c r="AG23" s="461"/>
      <c r="AH23" s="461" t="s">
        <v>22</v>
      </c>
      <c r="AI23" s="461"/>
      <c r="AJ23" s="466" t="s">
        <v>21</v>
      </c>
      <c r="AK23" s="466" t="s">
        <v>20</v>
      </c>
      <c r="AL23" s="466" t="s">
        <v>19</v>
      </c>
      <c r="AM23" s="466" t="s">
        <v>18</v>
      </c>
      <c r="AN23" s="466" t="s">
        <v>17</v>
      </c>
      <c r="AO23" s="466" t="s">
        <v>16</v>
      </c>
      <c r="AP23" s="466" t="s">
        <v>15</v>
      </c>
      <c r="AQ23" s="484" t="s">
        <v>12</v>
      </c>
      <c r="AR23" s="461"/>
      <c r="AS23" s="461"/>
      <c r="AT23" s="461"/>
      <c r="AU23" s="461"/>
      <c r="AV23" s="470"/>
    </row>
    <row r="24" spans="1:48" s="26" customFormat="1" ht="96.75" customHeight="1" x14ac:dyDescent="0.25">
      <c r="A24" s="467"/>
      <c r="B24" s="479"/>
      <c r="C24" s="467"/>
      <c r="D24" s="467"/>
      <c r="E24" s="472"/>
      <c r="F24" s="463"/>
      <c r="G24" s="463"/>
      <c r="H24" s="463"/>
      <c r="I24" s="465"/>
      <c r="J24" s="465"/>
      <c r="K24" s="465"/>
      <c r="L24" s="463"/>
      <c r="M24" s="467"/>
      <c r="N24" s="467"/>
      <c r="O24" s="467"/>
      <c r="P24" s="461"/>
      <c r="Q24" s="461"/>
      <c r="R24" s="461"/>
      <c r="S24" s="474"/>
      <c r="T24" s="474"/>
      <c r="U24" s="483"/>
      <c r="V24" s="483"/>
      <c r="W24" s="461"/>
      <c r="X24" s="461"/>
      <c r="Y24" s="461"/>
      <c r="Z24" s="461"/>
      <c r="AA24" s="461"/>
      <c r="AB24" s="461"/>
      <c r="AC24" s="461"/>
      <c r="AD24" s="461"/>
      <c r="AE24" s="461"/>
      <c r="AF24" s="145" t="s">
        <v>14</v>
      </c>
      <c r="AG24" s="145" t="s">
        <v>13</v>
      </c>
      <c r="AH24" s="146" t="s">
        <v>3</v>
      </c>
      <c r="AI24" s="146" t="s">
        <v>12</v>
      </c>
      <c r="AJ24" s="467"/>
      <c r="AK24" s="467"/>
      <c r="AL24" s="467"/>
      <c r="AM24" s="467"/>
      <c r="AN24" s="467"/>
      <c r="AO24" s="467"/>
      <c r="AP24" s="467"/>
      <c r="AQ24" s="485"/>
      <c r="AR24" s="461"/>
      <c r="AS24" s="461"/>
      <c r="AT24" s="461"/>
      <c r="AU24" s="461"/>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t="s">
        <v>616</v>
      </c>
      <c r="E26" s="23"/>
      <c r="F26" s="23"/>
      <c r="G26" s="23" t="s">
        <v>552</v>
      </c>
      <c r="H26" s="23"/>
      <c r="I26" s="23"/>
      <c r="J26" s="23"/>
      <c r="K26" s="23" t="s">
        <v>560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25" sqref="B25"/>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6" t="str">
        <f>'[4]1. паспорт местоположение'!A5:C5</f>
        <v>Год раскрытия информации: 2016 год</v>
      </c>
      <c r="B5" s="486"/>
      <c r="C5" s="81"/>
      <c r="D5" s="81"/>
      <c r="E5" s="81"/>
      <c r="F5" s="81"/>
      <c r="G5" s="81"/>
      <c r="H5" s="81"/>
    </row>
    <row r="6" spans="1:8" ht="18.75" x14ac:dyDescent="0.3">
      <c r="A6" s="354"/>
      <c r="B6" s="354"/>
      <c r="C6" s="354"/>
      <c r="D6" s="354"/>
      <c r="E6" s="354"/>
      <c r="F6" s="354"/>
      <c r="G6" s="354"/>
      <c r="H6" s="354"/>
    </row>
    <row r="7" spans="1:8" ht="18.75" x14ac:dyDescent="0.25">
      <c r="A7" s="373" t="s">
        <v>10</v>
      </c>
      <c r="B7" s="373"/>
      <c r="C7" s="149"/>
      <c r="D7" s="149"/>
      <c r="E7" s="149"/>
      <c r="F7" s="149"/>
      <c r="G7" s="149"/>
      <c r="H7" s="149"/>
    </row>
    <row r="8" spans="1:8" ht="18.75" x14ac:dyDescent="0.25">
      <c r="A8" s="149"/>
      <c r="B8" s="149"/>
      <c r="C8" s="149"/>
      <c r="D8" s="149"/>
      <c r="E8" s="149"/>
      <c r="F8" s="149"/>
      <c r="G8" s="149"/>
      <c r="H8" s="149"/>
    </row>
    <row r="9" spans="1:8" x14ac:dyDescent="0.25">
      <c r="A9" s="375" t="str">
        <f>'1. паспорт местоположение'!A9:C9</f>
        <v xml:space="preserve">                         АО "Янтарьэнерго"                         </v>
      </c>
      <c r="B9" s="375"/>
      <c r="C9" s="150"/>
      <c r="D9" s="150"/>
      <c r="E9" s="150"/>
      <c r="F9" s="150"/>
      <c r="G9" s="150"/>
      <c r="H9" s="150"/>
    </row>
    <row r="10" spans="1:8" x14ac:dyDescent="0.25">
      <c r="A10" s="370" t="s">
        <v>9</v>
      </c>
      <c r="B10" s="370"/>
      <c r="C10" s="151"/>
      <c r="D10" s="151"/>
      <c r="E10" s="151"/>
      <c r="F10" s="151"/>
      <c r="G10" s="151"/>
      <c r="H10" s="151"/>
    </row>
    <row r="11" spans="1:8" ht="18.75" x14ac:dyDescent="0.25">
      <c r="A11" s="149"/>
      <c r="B11" s="149"/>
      <c r="C11" s="149"/>
      <c r="D11" s="149"/>
      <c r="E11" s="149"/>
      <c r="F11" s="149"/>
      <c r="G11" s="149"/>
      <c r="H11" s="149"/>
    </row>
    <row r="12" spans="1:8" ht="30.75" customHeight="1" x14ac:dyDescent="0.25">
      <c r="A12" s="375" t="str">
        <f>'1. паспорт местоположение'!A12:C12</f>
        <v>G_2272</v>
      </c>
      <c r="B12" s="375"/>
      <c r="C12" s="150"/>
      <c r="D12" s="150"/>
      <c r="E12" s="150"/>
      <c r="F12" s="150"/>
      <c r="G12" s="150"/>
      <c r="H12" s="150"/>
    </row>
    <row r="13" spans="1:8" x14ac:dyDescent="0.25">
      <c r="A13" s="370" t="s">
        <v>8</v>
      </c>
      <c r="B13" s="370"/>
      <c r="C13" s="151"/>
      <c r="D13" s="151"/>
      <c r="E13" s="151"/>
      <c r="F13" s="151"/>
      <c r="G13" s="151"/>
      <c r="H13" s="151"/>
    </row>
    <row r="14" spans="1:8" ht="18.75" x14ac:dyDescent="0.25">
      <c r="A14" s="11"/>
      <c r="B14" s="11"/>
      <c r="C14" s="11"/>
      <c r="D14" s="11"/>
      <c r="E14" s="11"/>
      <c r="F14" s="11"/>
      <c r="G14" s="11"/>
      <c r="H14" s="11"/>
    </row>
    <row r="15" spans="1:8" ht="39" customHeight="1" x14ac:dyDescent="0.25">
      <c r="A15" s="380" t="str">
        <f>'1. паспорт местоположение'!A15:C15</f>
        <v>Строительство КЛ 6 кВ КТП-28 - ТП-99, реконструкция КТП-28 (инв.№5455939) в г. Калининграде</v>
      </c>
      <c r="B15" s="380"/>
      <c r="C15" s="150"/>
      <c r="D15" s="150"/>
      <c r="E15" s="150"/>
      <c r="F15" s="150"/>
      <c r="G15" s="150"/>
      <c r="H15" s="150"/>
    </row>
    <row r="16" spans="1:8" x14ac:dyDescent="0.25">
      <c r="A16" s="370" t="s">
        <v>7</v>
      </c>
      <c r="B16" s="370"/>
      <c r="C16" s="151"/>
      <c r="D16" s="151"/>
      <c r="E16" s="151"/>
      <c r="F16" s="151"/>
      <c r="G16" s="151"/>
      <c r="H16" s="151"/>
    </row>
    <row r="17" spans="1:2" x14ac:dyDescent="0.25">
      <c r="B17" s="117"/>
    </row>
    <row r="18" spans="1:2" ht="33.75" customHeight="1" x14ac:dyDescent="0.25">
      <c r="A18" s="487" t="s">
        <v>522</v>
      </c>
      <c r="B18" s="488"/>
    </row>
    <row r="19" spans="1:2" x14ac:dyDescent="0.25">
      <c r="B19" s="49"/>
    </row>
    <row r="20" spans="1:2" ht="16.5" thickBot="1" x14ac:dyDescent="0.3">
      <c r="B20" s="118"/>
    </row>
    <row r="21" spans="1:2" ht="29.45" customHeight="1" thickBot="1" x14ac:dyDescent="0.3">
      <c r="A21" s="119" t="s">
        <v>388</v>
      </c>
      <c r="B21" s="120" t="str">
        <f>A15</f>
        <v>Строительство КЛ 6 кВ КТП-28 - ТП-99, реконструкция КТП-28 (инв.№5455939) в г. Калининграде</v>
      </c>
    </row>
    <row r="22" spans="1:2" ht="16.5" thickBot="1" x14ac:dyDescent="0.3">
      <c r="A22" s="119" t="s">
        <v>389</v>
      </c>
      <c r="B22" s="120" t="str">
        <f>'[5]1. паспорт местоположение'!C27</f>
        <v>г. Калининград</v>
      </c>
    </row>
    <row r="23" spans="1:2" ht="16.5" thickBot="1" x14ac:dyDescent="0.3">
      <c r="A23" s="119" t="s">
        <v>354</v>
      </c>
      <c r="B23" s="121" t="s">
        <v>559</v>
      </c>
    </row>
    <row r="24" spans="1:2" ht="16.5" thickBot="1" x14ac:dyDescent="0.3">
      <c r="A24" s="119" t="s">
        <v>390</v>
      </c>
      <c r="B24" s="121" t="s">
        <v>561</v>
      </c>
    </row>
    <row r="25" spans="1:2" ht="16.5" thickBot="1" x14ac:dyDescent="0.3">
      <c r="A25" s="122" t="s">
        <v>391</v>
      </c>
      <c r="B25" s="120" t="s">
        <v>558</v>
      </c>
    </row>
    <row r="26" spans="1:2" ht="16.5" thickBot="1" x14ac:dyDescent="0.3">
      <c r="A26" s="123" t="s">
        <v>392</v>
      </c>
      <c r="B26" s="125" t="s">
        <v>614</v>
      </c>
    </row>
    <row r="27" spans="1:2" ht="29.25" thickBot="1" x14ac:dyDescent="0.3">
      <c r="A27" s="130" t="s">
        <v>393</v>
      </c>
      <c r="B27" s="317">
        <f>'[5]6.2. Паспорт фин осв ввод'!C24</f>
        <v>5.9471999999999996</v>
      </c>
    </row>
    <row r="28" spans="1:2" ht="16.5" thickBot="1" x14ac:dyDescent="0.3">
      <c r="A28" s="125" t="s">
        <v>394</v>
      </c>
      <c r="B28" s="125" t="s">
        <v>617</v>
      </c>
    </row>
    <row r="29" spans="1:2" ht="29.25" thickBot="1" x14ac:dyDescent="0.3">
      <c r="A29" s="131" t="s">
        <v>395</v>
      </c>
      <c r="B29" s="125"/>
    </row>
    <row r="30" spans="1:2" ht="29.25" thickBot="1" x14ac:dyDescent="0.3">
      <c r="A30" s="131" t="s">
        <v>396</v>
      </c>
      <c r="B30" s="320">
        <f>B32+B41+B58</f>
        <v>5.7821110300000003</v>
      </c>
    </row>
    <row r="31" spans="1:2" ht="16.5" thickBot="1" x14ac:dyDescent="0.3">
      <c r="A31" s="125" t="s">
        <v>397</v>
      </c>
      <c r="B31" s="125"/>
    </row>
    <row r="32" spans="1:2" ht="29.25" thickBot="1" x14ac:dyDescent="0.3">
      <c r="A32" s="131" t="s">
        <v>398</v>
      </c>
      <c r="B32" s="320">
        <f>B33+B37</f>
        <v>5.7821110300000003</v>
      </c>
    </row>
    <row r="33" spans="1:3" s="315" customFormat="1" ht="30.75" thickBot="1" x14ac:dyDescent="0.3">
      <c r="A33" s="314" t="s">
        <v>618</v>
      </c>
      <c r="B33" s="356">
        <v>5.7821110300000003</v>
      </c>
    </row>
    <row r="34" spans="1:3" ht="16.5" thickBot="1" x14ac:dyDescent="0.3">
      <c r="A34" s="125" t="s">
        <v>400</v>
      </c>
      <c r="B34" s="318">
        <f>B33/$B$27</f>
        <v>0.97224089151197213</v>
      </c>
    </row>
    <row r="35" spans="1:3" ht="16.5" thickBot="1" x14ac:dyDescent="0.3">
      <c r="A35" s="125" t="s">
        <v>401</v>
      </c>
      <c r="B35" s="320">
        <v>4.5058467499999999</v>
      </c>
      <c r="C35" s="116">
        <v>1</v>
      </c>
    </row>
    <row r="36" spans="1:3" ht="16.5" thickBot="1" x14ac:dyDescent="0.3">
      <c r="A36" s="125" t="s">
        <v>402</v>
      </c>
      <c r="B36" s="320">
        <v>5.7821110300000003</v>
      </c>
      <c r="C36" s="116">
        <v>2</v>
      </c>
    </row>
    <row r="37" spans="1:3" s="315" customFormat="1" ht="16.5" thickBot="1" x14ac:dyDescent="0.3">
      <c r="A37" s="314" t="s">
        <v>399</v>
      </c>
      <c r="B37" s="314">
        <v>0</v>
      </c>
    </row>
    <row r="38" spans="1:3" ht="16.5" thickBot="1" x14ac:dyDescent="0.3">
      <c r="A38" s="125" t="s">
        <v>400</v>
      </c>
      <c r="B38" s="318">
        <f>B37/$B$27</f>
        <v>0</v>
      </c>
    </row>
    <row r="39" spans="1:3" ht="16.5" thickBot="1" x14ac:dyDescent="0.3">
      <c r="A39" s="125" t="s">
        <v>401</v>
      </c>
      <c r="B39" s="125">
        <v>0</v>
      </c>
      <c r="C39" s="116">
        <v>1</v>
      </c>
    </row>
    <row r="40" spans="1:3" ht="16.5" thickBot="1" x14ac:dyDescent="0.3">
      <c r="A40" s="125" t="s">
        <v>402</v>
      </c>
      <c r="B40" s="125">
        <v>0</v>
      </c>
      <c r="C40" s="116">
        <v>2</v>
      </c>
    </row>
    <row r="41" spans="1:3" ht="29.25" thickBot="1" x14ac:dyDescent="0.3">
      <c r="A41" s="131" t="s">
        <v>403</v>
      </c>
      <c r="B41" s="125">
        <f>B42+B46+B50+B54</f>
        <v>0</v>
      </c>
    </row>
    <row r="42" spans="1:3" s="315" customFormat="1" ht="16.5" thickBot="1" x14ac:dyDescent="0.3">
      <c r="A42" s="314" t="s">
        <v>399</v>
      </c>
      <c r="B42" s="314">
        <v>0</v>
      </c>
    </row>
    <row r="43" spans="1:3" ht="16.5" thickBot="1" x14ac:dyDescent="0.3">
      <c r="A43" s="125" t="s">
        <v>400</v>
      </c>
      <c r="B43" s="318">
        <f>B42/$B$27</f>
        <v>0</v>
      </c>
    </row>
    <row r="44" spans="1:3" ht="16.5" thickBot="1" x14ac:dyDescent="0.3">
      <c r="A44" s="125" t="s">
        <v>401</v>
      </c>
      <c r="B44" s="125">
        <v>0</v>
      </c>
      <c r="C44" s="116">
        <v>1</v>
      </c>
    </row>
    <row r="45" spans="1:3" ht="16.5" thickBot="1" x14ac:dyDescent="0.3">
      <c r="A45" s="125" t="s">
        <v>402</v>
      </c>
      <c r="B45" s="125">
        <v>0</v>
      </c>
      <c r="C45" s="116">
        <v>2</v>
      </c>
    </row>
    <row r="46" spans="1:3" s="315" customFormat="1" ht="16.5" thickBot="1" x14ac:dyDescent="0.3">
      <c r="A46" s="314" t="s">
        <v>399</v>
      </c>
      <c r="B46" s="314">
        <v>0</v>
      </c>
    </row>
    <row r="47" spans="1:3" ht="16.5" thickBot="1" x14ac:dyDescent="0.3">
      <c r="A47" s="125" t="s">
        <v>400</v>
      </c>
      <c r="B47" s="318">
        <f>B46/$B$27</f>
        <v>0</v>
      </c>
    </row>
    <row r="48" spans="1:3" ht="16.5" thickBot="1" x14ac:dyDescent="0.3">
      <c r="A48" s="125" t="s">
        <v>401</v>
      </c>
      <c r="B48" s="125">
        <v>0</v>
      </c>
      <c r="C48" s="116">
        <v>1</v>
      </c>
    </row>
    <row r="49" spans="1:3" ht="16.5" thickBot="1" x14ac:dyDescent="0.3">
      <c r="A49" s="125" t="s">
        <v>402</v>
      </c>
      <c r="B49" s="125">
        <v>0</v>
      </c>
      <c r="C49" s="116">
        <v>2</v>
      </c>
    </row>
    <row r="50" spans="1:3" s="315" customFormat="1" ht="16.5" thickBot="1" x14ac:dyDescent="0.3">
      <c r="A50" s="314" t="s">
        <v>399</v>
      </c>
      <c r="B50" s="314">
        <v>0</v>
      </c>
    </row>
    <row r="51" spans="1:3" ht="16.5" thickBot="1" x14ac:dyDescent="0.3">
      <c r="A51" s="125" t="s">
        <v>400</v>
      </c>
      <c r="B51" s="318">
        <f>B50/$B$27</f>
        <v>0</v>
      </c>
    </row>
    <row r="52" spans="1:3" ht="16.5" thickBot="1" x14ac:dyDescent="0.3">
      <c r="A52" s="125" t="s">
        <v>401</v>
      </c>
      <c r="B52" s="125">
        <v>0</v>
      </c>
      <c r="C52" s="116">
        <v>1</v>
      </c>
    </row>
    <row r="53" spans="1:3" ht="16.5" thickBot="1" x14ac:dyDescent="0.3">
      <c r="A53" s="125" t="s">
        <v>402</v>
      </c>
      <c r="B53" s="125">
        <v>0</v>
      </c>
      <c r="C53" s="116">
        <v>2</v>
      </c>
    </row>
    <row r="54" spans="1:3" s="315" customFormat="1" ht="16.5" thickBot="1" x14ac:dyDescent="0.3">
      <c r="A54" s="314" t="s">
        <v>399</v>
      </c>
      <c r="B54" s="314">
        <v>0</v>
      </c>
    </row>
    <row r="55" spans="1:3" ht="16.5" thickBot="1" x14ac:dyDescent="0.3">
      <c r="A55" s="125" t="s">
        <v>400</v>
      </c>
      <c r="B55" s="318">
        <f>B54/$B$27</f>
        <v>0</v>
      </c>
    </row>
    <row r="56" spans="1:3" ht="16.5" thickBot="1" x14ac:dyDescent="0.3">
      <c r="A56" s="125" t="s">
        <v>401</v>
      </c>
      <c r="B56" s="125">
        <v>0</v>
      </c>
      <c r="C56" s="116">
        <v>1</v>
      </c>
    </row>
    <row r="57" spans="1:3" ht="16.5" thickBot="1" x14ac:dyDescent="0.3">
      <c r="A57" s="125" t="s">
        <v>402</v>
      </c>
      <c r="B57" s="125">
        <v>0</v>
      </c>
      <c r="C57" s="116">
        <v>2</v>
      </c>
    </row>
    <row r="58" spans="1:3" ht="29.25" thickBot="1" x14ac:dyDescent="0.3">
      <c r="A58" s="131" t="s">
        <v>404</v>
      </c>
      <c r="B58" s="125">
        <f>B59+B63+B67+B71</f>
        <v>0</v>
      </c>
    </row>
    <row r="59" spans="1:3" s="315" customFormat="1" ht="16.5" thickBot="1" x14ac:dyDescent="0.3">
      <c r="A59" s="314" t="s">
        <v>399</v>
      </c>
      <c r="B59" s="314">
        <v>0</v>
      </c>
    </row>
    <row r="60" spans="1:3" ht="16.5" thickBot="1" x14ac:dyDescent="0.3">
      <c r="A60" s="125" t="s">
        <v>400</v>
      </c>
      <c r="B60" s="318">
        <f>B59/$B$27</f>
        <v>0</v>
      </c>
    </row>
    <row r="61" spans="1:3" ht="16.5" thickBot="1" x14ac:dyDescent="0.3">
      <c r="A61" s="125" t="s">
        <v>401</v>
      </c>
      <c r="B61" s="125">
        <v>0</v>
      </c>
      <c r="C61" s="116">
        <v>1</v>
      </c>
    </row>
    <row r="62" spans="1:3" ht="16.5" thickBot="1" x14ac:dyDescent="0.3">
      <c r="A62" s="125" t="s">
        <v>402</v>
      </c>
      <c r="B62" s="125">
        <v>0</v>
      </c>
      <c r="C62" s="116">
        <v>2</v>
      </c>
    </row>
    <row r="63" spans="1:3" s="315" customFormat="1" ht="16.5" thickBot="1" x14ac:dyDescent="0.3">
      <c r="A63" s="314" t="s">
        <v>399</v>
      </c>
      <c r="B63" s="314">
        <v>0</v>
      </c>
    </row>
    <row r="64" spans="1:3" ht="16.5" thickBot="1" x14ac:dyDescent="0.3">
      <c r="A64" s="125" t="s">
        <v>400</v>
      </c>
      <c r="B64" s="318">
        <f>B63/$B$27</f>
        <v>0</v>
      </c>
    </row>
    <row r="65" spans="1:3" ht="16.5" thickBot="1" x14ac:dyDescent="0.3">
      <c r="A65" s="125" t="s">
        <v>401</v>
      </c>
      <c r="B65" s="125">
        <v>0</v>
      </c>
      <c r="C65" s="116">
        <v>1</v>
      </c>
    </row>
    <row r="66" spans="1:3" ht="16.5" thickBot="1" x14ac:dyDescent="0.3">
      <c r="A66" s="125" t="s">
        <v>402</v>
      </c>
      <c r="B66" s="125">
        <v>0</v>
      </c>
      <c r="C66" s="116">
        <v>2</v>
      </c>
    </row>
    <row r="67" spans="1:3" s="315" customFormat="1" ht="16.5" thickBot="1" x14ac:dyDescent="0.3">
      <c r="A67" s="314" t="s">
        <v>399</v>
      </c>
      <c r="B67" s="314">
        <v>0</v>
      </c>
    </row>
    <row r="68" spans="1:3" ht="16.5" thickBot="1" x14ac:dyDescent="0.3">
      <c r="A68" s="125" t="s">
        <v>400</v>
      </c>
      <c r="B68" s="318">
        <f>B67/$B$27</f>
        <v>0</v>
      </c>
    </row>
    <row r="69" spans="1:3" ht="16.5" thickBot="1" x14ac:dyDescent="0.3">
      <c r="A69" s="125" t="s">
        <v>401</v>
      </c>
      <c r="B69" s="125">
        <v>0</v>
      </c>
      <c r="C69" s="116">
        <v>1</v>
      </c>
    </row>
    <row r="70" spans="1:3" ht="16.5" thickBot="1" x14ac:dyDescent="0.3">
      <c r="A70" s="125" t="s">
        <v>402</v>
      </c>
      <c r="B70" s="125">
        <v>0</v>
      </c>
      <c r="C70" s="116">
        <v>2</v>
      </c>
    </row>
    <row r="71" spans="1:3" s="315" customFormat="1" ht="16.5" thickBot="1" x14ac:dyDescent="0.3">
      <c r="A71" s="314" t="s">
        <v>399</v>
      </c>
      <c r="B71" s="314">
        <v>0</v>
      </c>
    </row>
    <row r="72" spans="1:3" ht="16.5" thickBot="1" x14ac:dyDescent="0.3">
      <c r="A72" s="125" t="s">
        <v>400</v>
      </c>
      <c r="B72" s="318">
        <f>B71/$B$27</f>
        <v>0</v>
      </c>
    </row>
    <row r="73" spans="1:3" ht="16.5" thickBot="1" x14ac:dyDescent="0.3">
      <c r="A73" s="125" t="s">
        <v>401</v>
      </c>
      <c r="B73" s="125">
        <v>0</v>
      </c>
      <c r="C73" s="116">
        <v>1</v>
      </c>
    </row>
    <row r="74" spans="1:3" ht="16.5" thickBot="1" x14ac:dyDescent="0.3">
      <c r="A74" s="125" t="s">
        <v>402</v>
      </c>
      <c r="B74" s="125">
        <v>0</v>
      </c>
      <c r="C74" s="116">
        <v>2</v>
      </c>
    </row>
    <row r="75" spans="1:3" ht="29.25" thickBot="1" x14ac:dyDescent="0.3">
      <c r="A75" s="124" t="s">
        <v>405</v>
      </c>
      <c r="B75" s="132"/>
    </row>
    <row r="76" spans="1:3" ht="16.5" thickBot="1" x14ac:dyDescent="0.3">
      <c r="A76" s="126" t="s">
        <v>397</v>
      </c>
      <c r="B76" s="132"/>
    </row>
    <row r="77" spans="1:3" ht="16.5" thickBot="1" x14ac:dyDescent="0.3">
      <c r="A77" s="126" t="s">
        <v>406</v>
      </c>
      <c r="B77" s="132"/>
    </row>
    <row r="78" spans="1:3" ht="16.5" thickBot="1" x14ac:dyDescent="0.3">
      <c r="A78" s="126" t="s">
        <v>407</v>
      </c>
      <c r="B78" s="132"/>
    </row>
    <row r="79" spans="1:3" ht="16.5" thickBot="1" x14ac:dyDescent="0.3">
      <c r="A79" s="126" t="s">
        <v>408</v>
      </c>
      <c r="B79" s="132"/>
    </row>
    <row r="80" spans="1:3" ht="16.5" thickBot="1" x14ac:dyDescent="0.3">
      <c r="A80" s="122" t="s">
        <v>409</v>
      </c>
      <c r="B80" s="319">
        <f>B81/$B$27</f>
        <v>0.75764170534032826</v>
      </c>
    </row>
    <row r="81" spans="1:2" ht="16.5" thickBot="1" x14ac:dyDescent="0.3">
      <c r="A81" s="122" t="s">
        <v>410</v>
      </c>
      <c r="B81" s="316">
        <f xml:space="preserve"> SUMIF(C33:C74, 1,B33:B74)</f>
        <v>4.5058467499999999</v>
      </c>
    </row>
    <row r="82" spans="1:2" ht="16.5" thickBot="1" x14ac:dyDescent="0.3">
      <c r="A82" s="122" t="s">
        <v>411</v>
      </c>
      <c r="B82" s="319">
        <f>B83/$B$27</f>
        <v>0.97224089151197213</v>
      </c>
    </row>
    <row r="83" spans="1:2" ht="16.5" thickBot="1" x14ac:dyDescent="0.3">
      <c r="A83" s="123" t="s">
        <v>412</v>
      </c>
      <c r="B83" s="316">
        <f xml:space="preserve"> SUMIF(C35:C76, 2,B35:B76)</f>
        <v>5.7821110300000003</v>
      </c>
    </row>
    <row r="84" spans="1:2" x14ac:dyDescent="0.25">
      <c r="A84" s="124" t="s">
        <v>413</v>
      </c>
      <c r="B84" s="489" t="s">
        <v>414</v>
      </c>
    </row>
    <row r="85" spans="1:2" x14ac:dyDescent="0.25">
      <c r="A85" s="128" t="s">
        <v>415</v>
      </c>
      <c r="B85" s="490"/>
    </row>
    <row r="86" spans="1:2" x14ac:dyDescent="0.25">
      <c r="A86" s="128" t="s">
        <v>416</v>
      </c>
      <c r="B86" s="490"/>
    </row>
    <row r="87" spans="1:2" x14ac:dyDescent="0.25">
      <c r="A87" s="128" t="s">
        <v>417</v>
      </c>
      <c r="B87" s="490"/>
    </row>
    <row r="88" spans="1:2" x14ac:dyDescent="0.25">
      <c r="A88" s="128" t="s">
        <v>418</v>
      </c>
      <c r="B88" s="490"/>
    </row>
    <row r="89" spans="1:2" ht="16.5" thickBot="1" x14ac:dyDescent="0.3">
      <c r="A89" s="129" t="s">
        <v>419</v>
      </c>
      <c r="B89" s="491"/>
    </row>
    <row r="90" spans="1:2" ht="30.75" thickBot="1" x14ac:dyDescent="0.3">
      <c r="A90" s="126" t="s">
        <v>420</v>
      </c>
      <c r="B90" s="127"/>
    </row>
    <row r="91" spans="1:2" ht="29.25" thickBot="1" x14ac:dyDescent="0.3">
      <c r="A91" s="122" t="s">
        <v>421</v>
      </c>
      <c r="B91" s="127"/>
    </row>
    <row r="92" spans="1:2" ht="16.5" thickBot="1" x14ac:dyDescent="0.3">
      <c r="A92" s="126" t="s">
        <v>397</v>
      </c>
      <c r="B92" s="134"/>
    </row>
    <row r="93" spans="1:2" ht="16.5" thickBot="1" x14ac:dyDescent="0.3">
      <c r="A93" s="126" t="s">
        <v>422</v>
      </c>
      <c r="B93" s="127"/>
    </row>
    <row r="94" spans="1:2" ht="16.5" thickBot="1" x14ac:dyDescent="0.3">
      <c r="A94" s="126" t="s">
        <v>423</v>
      </c>
      <c r="B94" s="134"/>
    </row>
    <row r="95" spans="1:2" ht="30.75" thickBot="1" x14ac:dyDescent="0.3">
      <c r="A95" s="135" t="s">
        <v>424</v>
      </c>
      <c r="B95" s="355" t="s">
        <v>425</v>
      </c>
    </row>
    <row r="96" spans="1:2" ht="16.5" thickBot="1" x14ac:dyDescent="0.3">
      <c r="A96" s="122" t="s">
        <v>426</v>
      </c>
      <c r="B96" s="133"/>
    </row>
    <row r="97" spans="1:2" ht="16.5" thickBot="1" x14ac:dyDescent="0.3">
      <c r="A97" s="128" t="s">
        <v>427</v>
      </c>
      <c r="B97" s="136"/>
    </row>
    <row r="98" spans="1:2" ht="16.5" thickBot="1" x14ac:dyDescent="0.3">
      <c r="A98" s="128" t="s">
        <v>428</v>
      </c>
      <c r="B98" s="136"/>
    </row>
    <row r="99" spans="1:2" ht="16.5" thickBot="1" x14ac:dyDescent="0.3">
      <c r="A99" s="128" t="s">
        <v>429</v>
      </c>
      <c r="B99" s="136"/>
    </row>
    <row r="100" spans="1:2" ht="45.75" thickBot="1" x14ac:dyDescent="0.3">
      <c r="A100" s="137" t="s">
        <v>430</v>
      </c>
      <c r="B100" s="134" t="s">
        <v>431</v>
      </c>
    </row>
    <row r="101" spans="1:2" ht="28.5" x14ac:dyDescent="0.25">
      <c r="A101" s="124" t="s">
        <v>432</v>
      </c>
      <c r="B101" s="489" t="s">
        <v>433</v>
      </c>
    </row>
    <row r="102" spans="1:2" x14ac:dyDescent="0.25">
      <c r="A102" s="128" t="s">
        <v>434</v>
      </c>
      <c r="B102" s="490"/>
    </row>
    <row r="103" spans="1:2" x14ac:dyDescent="0.25">
      <c r="A103" s="128" t="s">
        <v>435</v>
      </c>
      <c r="B103" s="490"/>
    </row>
    <row r="104" spans="1:2" x14ac:dyDescent="0.25">
      <c r="A104" s="128" t="s">
        <v>436</v>
      </c>
      <c r="B104" s="490"/>
    </row>
    <row r="105" spans="1:2" x14ac:dyDescent="0.25">
      <c r="A105" s="128" t="s">
        <v>437</v>
      </c>
      <c r="B105" s="490"/>
    </row>
    <row r="106" spans="1:2" ht="16.5" thickBot="1" x14ac:dyDescent="0.3">
      <c r="A106" s="138" t="s">
        <v>438</v>
      </c>
      <c r="B106" s="491"/>
    </row>
    <row r="109" spans="1:2" x14ac:dyDescent="0.25">
      <c r="A109" s="139"/>
      <c r="B109" s="140"/>
    </row>
    <row r="110" spans="1:2" x14ac:dyDescent="0.25">
      <c r="B110" s="141"/>
    </row>
    <row r="111" spans="1:2" x14ac:dyDescent="0.25">
      <c r="B111" s="14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E22" sqref="E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5" t="str">
        <f>'1. паспорт местоположение'!A12:C12</f>
        <v>G_2272</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80" t="str">
        <f>'1. паспорт местоположение'!A15:C15</f>
        <v>Строительство КЛ 6 кВ КТП-28 - ТП-99, реконструкция КТП-28 (инв.№5455939) в г. Калининграде</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1" t="s">
        <v>497</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4" t="s">
        <v>6</v>
      </c>
      <c r="B19" s="374" t="s">
        <v>101</v>
      </c>
      <c r="C19" s="376" t="s">
        <v>387</v>
      </c>
      <c r="D19" s="374" t="s">
        <v>386</v>
      </c>
      <c r="E19" s="374" t="s">
        <v>100</v>
      </c>
      <c r="F19" s="374" t="s">
        <v>99</v>
      </c>
      <c r="G19" s="374" t="s">
        <v>382</v>
      </c>
      <c r="H19" s="374" t="s">
        <v>98</v>
      </c>
      <c r="I19" s="374" t="s">
        <v>97</v>
      </c>
      <c r="J19" s="374" t="s">
        <v>96</v>
      </c>
      <c r="K19" s="374" t="s">
        <v>95</v>
      </c>
      <c r="L19" s="374" t="s">
        <v>94</v>
      </c>
      <c r="M19" s="374" t="s">
        <v>93</v>
      </c>
      <c r="N19" s="374" t="s">
        <v>92</v>
      </c>
      <c r="O19" s="374" t="s">
        <v>91</v>
      </c>
      <c r="P19" s="374" t="s">
        <v>90</v>
      </c>
      <c r="Q19" s="374" t="s">
        <v>385</v>
      </c>
      <c r="R19" s="374"/>
      <c r="S19" s="378" t="s">
        <v>491</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7" t="s">
        <v>383</v>
      </c>
      <c r="R20" s="48" t="s">
        <v>384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47">
        <v>7</v>
      </c>
      <c r="H21" s="148">
        <v>8</v>
      </c>
      <c r="I21" s="147">
        <v>9</v>
      </c>
      <c r="J21" s="148">
        <v>10</v>
      </c>
      <c r="K21" s="147">
        <v>11</v>
      </c>
      <c r="L21" s="148">
        <v>12</v>
      </c>
      <c r="M21" s="147">
        <v>13</v>
      </c>
      <c r="N21" s="148">
        <v>14</v>
      </c>
      <c r="O21" s="147">
        <v>15</v>
      </c>
      <c r="P21" s="148">
        <v>16</v>
      </c>
      <c r="Q21" s="147">
        <v>17</v>
      </c>
      <c r="R21" s="148">
        <v>18</v>
      </c>
      <c r="S21" s="147">
        <v>19</v>
      </c>
      <c r="T21" s="32"/>
      <c r="U21" s="32"/>
      <c r="V21" s="32"/>
      <c r="W21" s="32"/>
      <c r="X21" s="32"/>
      <c r="Y21" s="32"/>
      <c r="Z21" s="31"/>
      <c r="AA21" s="31"/>
      <c r="AB21" s="31"/>
    </row>
    <row r="22" spans="1:28" s="3" customFormat="1" ht="212.25" customHeight="1" x14ac:dyDescent="0.2">
      <c r="A22" s="47"/>
      <c r="B22" s="170" t="s">
        <v>544</v>
      </c>
      <c r="C22" s="170" t="s">
        <v>619</v>
      </c>
      <c r="D22" s="170" t="s">
        <v>545</v>
      </c>
      <c r="E22" s="170" t="s">
        <v>546</v>
      </c>
      <c r="F22" s="170" t="s">
        <v>547</v>
      </c>
      <c r="G22" s="170" t="s">
        <v>620</v>
      </c>
      <c r="H22" s="171">
        <v>187</v>
      </c>
      <c r="I22" s="170"/>
      <c r="J22" s="321">
        <v>187</v>
      </c>
      <c r="K22" s="170" t="s">
        <v>621</v>
      </c>
      <c r="L22" s="170">
        <v>3</v>
      </c>
      <c r="M22" s="170">
        <v>0.38</v>
      </c>
      <c r="N22" s="170"/>
      <c r="O22" s="170"/>
      <c r="P22" s="170"/>
      <c r="Q22" s="170" t="s">
        <v>622</v>
      </c>
      <c r="R22" s="170"/>
      <c r="S22" s="172">
        <v>0.21871299999999999</v>
      </c>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173">
        <f>H22</f>
        <v>187</v>
      </c>
      <c r="I23" s="113"/>
      <c r="J23" s="322">
        <f>J22</f>
        <v>187</v>
      </c>
      <c r="K23" s="113"/>
      <c r="L23" s="113"/>
      <c r="M23" s="113"/>
      <c r="N23" s="113"/>
      <c r="O23" s="113"/>
      <c r="P23" s="113"/>
      <c r="Q23" s="114"/>
      <c r="R23" s="2"/>
      <c r="S23" s="323">
        <f>S22</f>
        <v>0.21871299999999999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20" zoomScale="80" zoomScaleNormal="60" zoomScaleSheetLayoutView="80" workbookViewId="0">
      <selection activeCell="B29" sqref="B29:R29"/>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22.28515625" style="56" customWidth="1"/>
    <col min="7" max="7" width="8.7109375" style="56" customWidth="1"/>
    <col min="8" max="8" width="16.42578125" style="56" customWidth="1"/>
    <col min="9" max="9" width="7.28515625" style="56" customWidth="1"/>
    <col min="10" max="10" width="9.28515625" style="56" customWidth="1"/>
    <col min="11" max="11" width="10.28515625" style="56" customWidth="1"/>
    <col min="12" max="12" width="8.7109375" style="56" customWidth="1"/>
    <col min="13" max="13" width="9.7109375" style="56" customWidth="1"/>
    <col min="14" max="14" width="8.7109375" style="56" customWidth="1"/>
    <col min="15" max="15" width="12.2851562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5" t="str">
        <f>'1. паспорт местоположение'!A9:C9</f>
        <v xml:space="preserve">                         АО "Янтарьэнерго"                         </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5" t="str">
        <f>'1. паспорт местоположение'!A12:C12</f>
        <v>G_2272</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80" t="str">
        <f>'1. паспорт местоположение'!A15:C15</f>
        <v>Строительство КЛ 6 кВ КТП-28 - ТП-99, реконструкция КТП-28 (инв.№5455939) в г. Калининграде</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2" t="s">
        <v>502</v>
      </c>
      <c r="B19" s="372"/>
      <c r="C19" s="372"/>
      <c r="D19" s="372"/>
      <c r="E19" s="372"/>
      <c r="F19" s="372"/>
      <c r="G19" s="372"/>
      <c r="H19" s="372"/>
      <c r="I19" s="372"/>
      <c r="J19" s="372"/>
      <c r="K19" s="372"/>
      <c r="L19" s="372"/>
      <c r="M19" s="372"/>
      <c r="N19" s="372"/>
      <c r="O19" s="372"/>
      <c r="P19" s="372"/>
      <c r="Q19" s="372"/>
      <c r="R19" s="372"/>
      <c r="S19" s="372"/>
      <c r="T19" s="372"/>
    </row>
    <row r="20" spans="1:113" s="64"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1" t="s">
        <v>6</v>
      </c>
      <c r="B21" s="384" t="s">
        <v>226</v>
      </c>
      <c r="C21" s="385"/>
      <c r="D21" s="388" t="s">
        <v>123</v>
      </c>
      <c r="E21" s="384" t="s">
        <v>531</v>
      </c>
      <c r="F21" s="385"/>
      <c r="G21" s="384" t="s">
        <v>277</v>
      </c>
      <c r="H21" s="385"/>
      <c r="I21" s="384" t="s">
        <v>122</v>
      </c>
      <c r="J21" s="385"/>
      <c r="K21" s="388" t="s">
        <v>121</v>
      </c>
      <c r="L21" s="384" t="s">
        <v>120</v>
      </c>
      <c r="M21" s="385"/>
      <c r="N21" s="384" t="s">
        <v>527</v>
      </c>
      <c r="O21" s="385"/>
      <c r="P21" s="388" t="s">
        <v>119</v>
      </c>
      <c r="Q21" s="394" t="s">
        <v>118</v>
      </c>
      <c r="R21" s="395"/>
      <c r="S21" s="394" t="s">
        <v>117</v>
      </c>
      <c r="T21" s="396"/>
    </row>
    <row r="22" spans="1:113" ht="204.75" customHeight="1" x14ac:dyDescent="0.25">
      <c r="A22" s="392"/>
      <c r="B22" s="386"/>
      <c r="C22" s="387"/>
      <c r="D22" s="390"/>
      <c r="E22" s="386"/>
      <c r="F22" s="387"/>
      <c r="G22" s="386"/>
      <c r="H22" s="387"/>
      <c r="I22" s="386"/>
      <c r="J22" s="387"/>
      <c r="K22" s="389"/>
      <c r="L22" s="386"/>
      <c r="M22" s="387"/>
      <c r="N22" s="386"/>
      <c r="O22" s="387"/>
      <c r="P22" s="389"/>
      <c r="Q22" s="101" t="s">
        <v>116</v>
      </c>
      <c r="R22" s="101" t="s">
        <v>501</v>
      </c>
      <c r="S22" s="101" t="s">
        <v>115</v>
      </c>
      <c r="T22" s="101" t="s">
        <v>114</v>
      </c>
    </row>
    <row r="23" spans="1:113" ht="51.75" customHeight="1" x14ac:dyDescent="0.25">
      <c r="A23" s="393"/>
      <c r="B23" s="154" t="s">
        <v>112</v>
      </c>
      <c r="C23" s="154" t="s">
        <v>113</v>
      </c>
      <c r="D23" s="389"/>
      <c r="E23" s="154" t="s">
        <v>112</v>
      </c>
      <c r="F23" s="154" t="s">
        <v>113</v>
      </c>
      <c r="G23" s="154" t="s">
        <v>112</v>
      </c>
      <c r="H23" s="154" t="s">
        <v>113</v>
      </c>
      <c r="I23" s="154" t="s">
        <v>112</v>
      </c>
      <c r="J23" s="154" t="s">
        <v>113</v>
      </c>
      <c r="K23" s="154" t="s">
        <v>112</v>
      </c>
      <c r="L23" s="154" t="s">
        <v>112</v>
      </c>
      <c r="M23" s="154" t="s">
        <v>113</v>
      </c>
      <c r="N23" s="154" t="s">
        <v>112</v>
      </c>
      <c r="O23" s="154" t="s">
        <v>113</v>
      </c>
      <c r="P23" s="155"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177" customFormat="1" ht="47.25" x14ac:dyDescent="0.25">
      <c r="A25" s="66">
        <v>1</v>
      </c>
      <c r="B25" s="175" t="s">
        <v>631</v>
      </c>
      <c r="C25" s="175" t="s">
        <v>631</v>
      </c>
      <c r="D25" s="175" t="s">
        <v>108</v>
      </c>
      <c r="E25" s="174" t="s">
        <v>633</v>
      </c>
      <c r="F25" s="174" t="s">
        <v>632</v>
      </c>
      <c r="G25" s="175" t="s">
        <v>635</v>
      </c>
      <c r="H25" s="174" t="s">
        <v>635</v>
      </c>
      <c r="I25" s="175"/>
      <c r="J25" s="65" t="s">
        <v>634</v>
      </c>
      <c r="K25" s="65"/>
      <c r="L25" s="65"/>
      <c r="M25" s="174">
        <v>15</v>
      </c>
      <c r="N25" s="66">
        <v>0.25</v>
      </c>
      <c r="O25" s="66">
        <v>0.63</v>
      </c>
      <c r="P25" s="65"/>
      <c r="Q25" s="176"/>
      <c r="R25" s="175"/>
      <c r="S25" s="176"/>
      <c r="T25" s="175"/>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3" t="s">
        <v>537</v>
      </c>
      <c r="C29" s="383"/>
      <c r="D29" s="383"/>
      <c r="E29" s="383"/>
      <c r="F29" s="383"/>
      <c r="G29" s="383"/>
      <c r="H29" s="383"/>
      <c r="I29" s="383"/>
      <c r="J29" s="383"/>
      <c r="K29" s="383"/>
      <c r="L29" s="383"/>
      <c r="M29" s="383"/>
      <c r="N29" s="383"/>
      <c r="O29" s="383"/>
      <c r="P29" s="383"/>
      <c r="Q29" s="383"/>
      <c r="R29" s="38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16" zoomScale="80" zoomScaleSheetLayoutView="80" workbookViewId="0">
      <selection activeCell="W25" sqref="W25"/>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57"/>
      <c r="B6" s="157"/>
      <c r="C6" s="157"/>
      <c r="D6" s="157"/>
      <c r="E6" s="157"/>
      <c r="F6" s="157"/>
      <c r="G6" s="157"/>
      <c r="H6" s="157"/>
      <c r="I6" s="157"/>
      <c r="J6" s="157"/>
      <c r="K6" s="157"/>
      <c r="L6" s="157"/>
      <c r="M6" s="157"/>
      <c r="N6" s="157"/>
      <c r="O6" s="157"/>
      <c r="P6" s="157"/>
      <c r="Q6" s="157"/>
      <c r="R6" s="157"/>
      <c r="S6" s="157"/>
      <c r="T6" s="157"/>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 xml:space="preserve">                         АО "Янтарьэнерго"                         </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G_2272</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Строительство КЛ 6 кВ КТП-28 - ТП-99, реконструкция КТП-28 (инв.№5455939) в г. Калининграде</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504</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4" customFormat="1" ht="21" customHeight="1" x14ac:dyDescent="0.25"/>
    <row r="21" spans="1:27" ht="15.75" customHeight="1" x14ac:dyDescent="0.25">
      <c r="A21" s="398" t="s">
        <v>6</v>
      </c>
      <c r="B21" s="401" t="s">
        <v>511</v>
      </c>
      <c r="C21" s="402"/>
      <c r="D21" s="401" t="s">
        <v>513</v>
      </c>
      <c r="E21" s="402"/>
      <c r="F21" s="394" t="s">
        <v>95</v>
      </c>
      <c r="G21" s="396"/>
      <c r="H21" s="396"/>
      <c r="I21" s="395"/>
      <c r="J21" s="398" t="s">
        <v>514</v>
      </c>
      <c r="K21" s="401" t="s">
        <v>515</v>
      </c>
      <c r="L21" s="402"/>
      <c r="M21" s="401" t="s">
        <v>516</v>
      </c>
      <c r="N21" s="402"/>
      <c r="O21" s="401" t="s">
        <v>503</v>
      </c>
      <c r="P21" s="402"/>
      <c r="Q21" s="401" t="s">
        <v>128</v>
      </c>
      <c r="R21" s="402"/>
      <c r="S21" s="398" t="s">
        <v>127</v>
      </c>
      <c r="T21" s="398" t="s">
        <v>517</v>
      </c>
      <c r="U21" s="398" t="s">
        <v>512</v>
      </c>
      <c r="V21" s="401" t="s">
        <v>126</v>
      </c>
      <c r="W21" s="402"/>
      <c r="X21" s="394" t="s">
        <v>118</v>
      </c>
      <c r="Y21" s="396"/>
      <c r="Z21" s="394" t="s">
        <v>117</v>
      </c>
      <c r="AA21" s="396"/>
    </row>
    <row r="22" spans="1:27" ht="216" customHeight="1" x14ac:dyDescent="0.25">
      <c r="A22" s="399"/>
      <c r="B22" s="403"/>
      <c r="C22" s="404"/>
      <c r="D22" s="403"/>
      <c r="E22" s="404"/>
      <c r="F22" s="394" t="s">
        <v>125</v>
      </c>
      <c r="G22" s="395"/>
      <c r="H22" s="394" t="s">
        <v>124</v>
      </c>
      <c r="I22" s="395"/>
      <c r="J22" s="400"/>
      <c r="K22" s="403"/>
      <c r="L22" s="404"/>
      <c r="M22" s="403"/>
      <c r="N22" s="404"/>
      <c r="O22" s="403"/>
      <c r="P22" s="404"/>
      <c r="Q22" s="403"/>
      <c r="R22" s="404"/>
      <c r="S22" s="400"/>
      <c r="T22" s="400"/>
      <c r="U22" s="400"/>
      <c r="V22" s="403"/>
      <c r="W22" s="404"/>
      <c r="X22" s="101" t="s">
        <v>116</v>
      </c>
      <c r="Y22" s="101" t="s">
        <v>501</v>
      </c>
      <c r="Z22" s="101" t="s">
        <v>115</v>
      </c>
      <c r="AA22" s="101" t="s">
        <v>114</v>
      </c>
    </row>
    <row r="23" spans="1:27" ht="60" customHeight="1" x14ac:dyDescent="0.25">
      <c r="A23" s="400"/>
      <c r="B23" s="152" t="s">
        <v>112</v>
      </c>
      <c r="C23" s="15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59" customFormat="1" ht="47.25" x14ac:dyDescent="0.25">
      <c r="A25" s="175">
        <v>1</v>
      </c>
      <c r="B25" s="175" t="s">
        <v>381</v>
      </c>
      <c r="C25" s="175" t="s">
        <v>636</v>
      </c>
      <c r="D25" s="175" t="s">
        <v>381</v>
      </c>
      <c r="E25" s="175" t="s">
        <v>636</v>
      </c>
      <c r="F25" s="175" t="s">
        <v>381</v>
      </c>
      <c r="G25" s="358">
        <v>6</v>
      </c>
      <c r="H25" s="175" t="s">
        <v>381</v>
      </c>
      <c r="I25" s="358">
        <v>6</v>
      </c>
      <c r="J25" s="175" t="s">
        <v>381</v>
      </c>
      <c r="K25" s="175" t="s">
        <v>381</v>
      </c>
      <c r="L25" s="176" t="s">
        <v>66</v>
      </c>
      <c r="M25" s="175" t="s">
        <v>381</v>
      </c>
      <c r="N25" s="357" t="s">
        <v>638</v>
      </c>
      <c r="O25" s="175" t="s">
        <v>381</v>
      </c>
      <c r="P25" s="357" t="s">
        <v>615</v>
      </c>
      <c r="Q25" s="175" t="s">
        <v>381</v>
      </c>
      <c r="R25" s="358" t="s">
        <v>639</v>
      </c>
      <c r="S25" s="175" t="s">
        <v>381</v>
      </c>
      <c r="T25" s="175" t="s">
        <v>381</v>
      </c>
      <c r="U25" s="175" t="s">
        <v>381</v>
      </c>
      <c r="V25" s="175" t="s">
        <v>381</v>
      </c>
      <c r="W25" s="175" t="s">
        <v>637</v>
      </c>
      <c r="X25" s="175" t="s">
        <v>381</v>
      </c>
      <c r="Y25" s="175" t="s">
        <v>381</v>
      </c>
      <c r="Z25" s="175" t="s">
        <v>381</v>
      </c>
      <c r="AA25" s="175" t="s">
        <v>381</v>
      </c>
    </row>
    <row r="26" spans="1:27" ht="3" customHeight="1" x14ac:dyDescent="0.25">
      <c r="X26" s="103"/>
      <c r="Y26" s="104"/>
      <c r="Z26" s="57"/>
      <c r="AA26" s="57"/>
    </row>
    <row r="27" spans="1:27" s="62" customFormat="1" ht="12.75" x14ac:dyDescent="0.2">
      <c r="A27" s="63"/>
      <c r="B27" s="63"/>
      <c r="C27" s="63"/>
      <c r="E27" s="63"/>
      <c r="X27" s="105"/>
      <c r="Y27" s="105"/>
      <c r="Z27" s="105"/>
      <c r="AA27" s="105"/>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 xml:space="preserve">                         АО "Янтарьэнерго"                         </v>
      </c>
      <c r="B9" s="375"/>
      <c r="C9" s="375"/>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G_2272</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Строительство КЛ 6 кВ КТП-28 - ТП-99, реконструкция КТП-28 (инв.№5455939) в г. Калининграде</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1" t="s">
        <v>496</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49"/>
      <c r="AB6" s="149"/>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49"/>
      <c r="AB7" s="149"/>
    </row>
    <row r="8" spans="1:28" ht="15.75" x14ac:dyDescent="0.25">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50"/>
      <c r="AB8" s="150"/>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51"/>
      <c r="AB9" s="15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49"/>
      <c r="AB10" s="149"/>
    </row>
    <row r="11" spans="1:28" ht="15.75" x14ac:dyDescent="0.25">
      <c r="A11" s="375" t="str">
        <f>'1. паспорт местоположение'!A12:C12</f>
        <v>G_2272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50"/>
      <c r="AB11" s="150"/>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51"/>
      <c r="AB12" s="151"/>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80" t="str">
        <f>'1. паспорт местоположение'!A15:C15</f>
        <v>Строительство КЛ 6 кВ КТП-28 - ТП-99, реконструкция КТП-28 (инв.№5455939) в г. Калининграде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50"/>
      <c r="AB14" s="150"/>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51"/>
      <c r="AB15" s="151"/>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59"/>
      <c r="AB16" s="159"/>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59"/>
      <c r="AB17" s="159"/>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59"/>
      <c r="AB18" s="159"/>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59"/>
      <c r="AB19" s="159"/>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60"/>
      <c r="AB20" s="160"/>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60"/>
      <c r="AB21" s="160"/>
    </row>
    <row r="22" spans="1:28" x14ac:dyDescent="0.25">
      <c r="A22" s="406" t="s">
        <v>528</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61"/>
      <c r="AB22" s="161"/>
    </row>
    <row r="23" spans="1:28" ht="32.25" customHeight="1" x14ac:dyDescent="0.25">
      <c r="A23" s="408" t="s">
        <v>378</v>
      </c>
      <c r="B23" s="409"/>
      <c r="C23" s="409"/>
      <c r="D23" s="409"/>
      <c r="E23" s="409"/>
      <c r="F23" s="409"/>
      <c r="G23" s="409"/>
      <c r="H23" s="409"/>
      <c r="I23" s="409"/>
      <c r="J23" s="409"/>
      <c r="K23" s="409"/>
      <c r="L23" s="410"/>
      <c r="M23" s="407" t="s">
        <v>379</v>
      </c>
      <c r="N23" s="407"/>
      <c r="O23" s="407"/>
      <c r="P23" s="407"/>
      <c r="Q23" s="407"/>
      <c r="R23" s="407"/>
      <c r="S23" s="407"/>
      <c r="T23" s="407"/>
      <c r="U23" s="407"/>
      <c r="V23" s="407"/>
      <c r="W23" s="407"/>
      <c r="X23" s="407"/>
      <c r="Y23" s="407"/>
      <c r="Z23" s="407"/>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07" t="s">
        <v>264</v>
      </c>
      <c r="X24" s="107" t="s">
        <v>296</v>
      </c>
      <c r="Y24" s="107" t="s">
        <v>297</v>
      </c>
      <c r="Z24" s="109" t="s">
        <v>294</v>
      </c>
    </row>
    <row r="25" spans="1:28" ht="16.5" customHeight="1" x14ac:dyDescent="0.25">
      <c r="A25" s="98">
        <v>1</v>
      </c>
      <c r="B25" s="99">
        <v>2</v>
      </c>
      <c r="C25" s="98">
        <v>3</v>
      </c>
      <c r="D25" s="99">
        <v>4</v>
      </c>
      <c r="E25" s="98">
        <v>5</v>
      </c>
      <c r="F25" s="99">
        <v>6</v>
      </c>
      <c r="G25" s="98">
        <v>7</v>
      </c>
      <c r="H25" s="99">
        <v>8</v>
      </c>
      <c r="I25" s="98">
        <v>9</v>
      </c>
      <c r="J25" s="99">
        <v>10</v>
      </c>
      <c r="K25" s="162">
        <v>11</v>
      </c>
      <c r="L25" s="99">
        <v>12</v>
      </c>
      <c r="M25" s="162">
        <v>13</v>
      </c>
      <c r="N25" s="99">
        <v>14</v>
      </c>
      <c r="O25" s="162">
        <v>15</v>
      </c>
      <c r="P25" s="99">
        <v>16</v>
      </c>
      <c r="Q25" s="162">
        <v>17</v>
      </c>
      <c r="R25" s="99">
        <v>18</v>
      </c>
      <c r="S25" s="162">
        <v>19</v>
      </c>
      <c r="T25" s="99">
        <v>20</v>
      </c>
      <c r="U25" s="162">
        <v>21</v>
      </c>
      <c r="V25" s="99">
        <v>22</v>
      </c>
      <c r="W25" s="162">
        <v>23</v>
      </c>
      <c r="X25" s="99">
        <v>24</v>
      </c>
      <c r="Y25" s="162">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58"/>
      <c r="Q5" s="158"/>
      <c r="R5" s="158"/>
      <c r="S5" s="158"/>
      <c r="T5" s="158"/>
      <c r="U5" s="158"/>
      <c r="V5" s="158"/>
      <c r="W5" s="158"/>
      <c r="X5" s="158"/>
      <c r="Y5" s="158"/>
      <c r="Z5" s="158"/>
      <c r="AA5" s="158"/>
      <c r="AB5" s="158"/>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5" t="str">
        <f>'1. паспорт местоположение'!A12:C12</f>
        <v>G_2272</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5" t="str">
        <f>'1. паспорт местоположение'!A15:C15</f>
        <v>Строительство КЛ 6 кВ КТП-28 - ТП-99, реконструкция КТП-28 (инв.№5455939) в г. Калининграде</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2" t="s">
        <v>505</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3" t="s">
        <v>87</v>
      </c>
      <c r="F19" s="414"/>
      <c r="G19" s="414"/>
      <c r="H19" s="414"/>
      <c r="I19" s="415"/>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6" zoomScaleNormal="100" workbookViewId="0">
      <selection activeCell="B26" sqref="B26"/>
    </sheetView>
  </sheetViews>
  <sheetFormatPr defaultColWidth="9.28515625" defaultRowHeight="15.75" x14ac:dyDescent="0.2"/>
  <cols>
    <col min="1" max="1" width="61.7109375" style="193" customWidth="1"/>
    <col min="2" max="2" width="18.5703125" style="178" customWidth="1"/>
    <col min="3" max="12" width="16.7109375" style="178" customWidth="1"/>
    <col min="13" max="42" width="16.7109375" style="178" hidden="1" customWidth="1"/>
    <col min="43" max="45" width="16.7109375" style="179" hidden="1" customWidth="1"/>
    <col min="46" max="51" width="16.7109375" style="180" customWidth="1"/>
    <col min="52" max="256" width="9.28515625" style="180"/>
    <col min="257" max="257" width="61.7109375" style="180" customWidth="1"/>
    <col min="258" max="258" width="18.5703125" style="180" customWidth="1"/>
    <col min="259" max="298" width="16.7109375" style="180" customWidth="1"/>
    <col min="299" max="300" width="18.5703125" style="180" customWidth="1"/>
    <col min="301" max="301" width="21.7109375" style="180" customWidth="1"/>
    <col min="302" max="512" width="9.28515625" style="180"/>
    <col min="513" max="513" width="61.7109375" style="180" customWidth="1"/>
    <col min="514" max="514" width="18.5703125" style="180" customWidth="1"/>
    <col min="515" max="554" width="16.7109375" style="180" customWidth="1"/>
    <col min="555" max="556" width="18.5703125" style="180" customWidth="1"/>
    <col min="557" max="557" width="21.7109375" style="180" customWidth="1"/>
    <col min="558" max="768" width="9.28515625" style="180"/>
    <col min="769" max="769" width="61.7109375" style="180" customWidth="1"/>
    <col min="770" max="770" width="18.5703125" style="180" customWidth="1"/>
    <col min="771" max="810" width="16.7109375" style="180" customWidth="1"/>
    <col min="811" max="812" width="18.5703125" style="180" customWidth="1"/>
    <col min="813" max="813" width="21.7109375" style="180" customWidth="1"/>
    <col min="814" max="1024" width="9.28515625" style="180"/>
    <col min="1025" max="1025" width="61.7109375" style="180" customWidth="1"/>
    <col min="1026" max="1026" width="18.5703125" style="180" customWidth="1"/>
    <col min="1027" max="1066" width="16.7109375" style="180" customWidth="1"/>
    <col min="1067" max="1068" width="18.5703125" style="180" customWidth="1"/>
    <col min="1069" max="1069" width="21.7109375" style="180" customWidth="1"/>
    <col min="1070" max="1280" width="9.28515625" style="180"/>
    <col min="1281" max="1281" width="61.7109375" style="180" customWidth="1"/>
    <col min="1282" max="1282" width="18.5703125" style="180" customWidth="1"/>
    <col min="1283" max="1322" width="16.7109375" style="180" customWidth="1"/>
    <col min="1323" max="1324" width="18.5703125" style="180" customWidth="1"/>
    <col min="1325" max="1325" width="21.7109375" style="180" customWidth="1"/>
    <col min="1326" max="1536" width="9.28515625" style="180"/>
    <col min="1537" max="1537" width="61.7109375" style="180" customWidth="1"/>
    <col min="1538" max="1538" width="18.5703125" style="180" customWidth="1"/>
    <col min="1539" max="1578" width="16.7109375" style="180" customWidth="1"/>
    <col min="1579" max="1580" width="18.5703125" style="180" customWidth="1"/>
    <col min="1581" max="1581" width="21.7109375" style="180" customWidth="1"/>
    <col min="1582" max="1792" width="9.28515625" style="180"/>
    <col min="1793" max="1793" width="61.7109375" style="180" customWidth="1"/>
    <col min="1794" max="1794" width="18.5703125" style="180" customWidth="1"/>
    <col min="1795" max="1834" width="16.7109375" style="180" customWidth="1"/>
    <col min="1835" max="1836" width="18.5703125" style="180" customWidth="1"/>
    <col min="1837" max="1837" width="21.7109375" style="180" customWidth="1"/>
    <col min="1838" max="2048" width="9.28515625" style="180"/>
    <col min="2049" max="2049" width="61.7109375" style="180" customWidth="1"/>
    <col min="2050" max="2050" width="18.5703125" style="180" customWidth="1"/>
    <col min="2051" max="2090" width="16.7109375" style="180" customWidth="1"/>
    <col min="2091" max="2092" width="18.5703125" style="180" customWidth="1"/>
    <col min="2093" max="2093" width="21.7109375" style="180" customWidth="1"/>
    <col min="2094" max="2304" width="9.28515625" style="180"/>
    <col min="2305" max="2305" width="61.7109375" style="180" customWidth="1"/>
    <col min="2306" max="2306" width="18.5703125" style="180" customWidth="1"/>
    <col min="2307" max="2346" width="16.7109375" style="180" customWidth="1"/>
    <col min="2347" max="2348" width="18.5703125" style="180" customWidth="1"/>
    <col min="2349" max="2349" width="21.7109375" style="180" customWidth="1"/>
    <col min="2350" max="2560" width="9.28515625" style="180"/>
    <col min="2561" max="2561" width="61.7109375" style="180" customWidth="1"/>
    <col min="2562" max="2562" width="18.5703125" style="180" customWidth="1"/>
    <col min="2563" max="2602" width="16.7109375" style="180" customWidth="1"/>
    <col min="2603" max="2604" width="18.5703125" style="180" customWidth="1"/>
    <col min="2605" max="2605" width="21.7109375" style="180" customWidth="1"/>
    <col min="2606" max="2816" width="9.28515625" style="180"/>
    <col min="2817" max="2817" width="61.7109375" style="180" customWidth="1"/>
    <col min="2818" max="2818" width="18.5703125" style="180" customWidth="1"/>
    <col min="2819" max="2858" width="16.7109375" style="180" customWidth="1"/>
    <col min="2859" max="2860" width="18.5703125" style="180" customWidth="1"/>
    <col min="2861" max="2861" width="21.7109375" style="180" customWidth="1"/>
    <col min="2862" max="3072" width="9.28515625" style="180"/>
    <col min="3073" max="3073" width="61.7109375" style="180" customWidth="1"/>
    <col min="3074" max="3074" width="18.5703125" style="180" customWidth="1"/>
    <col min="3075" max="3114" width="16.7109375" style="180" customWidth="1"/>
    <col min="3115" max="3116" width="18.5703125" style="180" customWidth="1"/>
    <col min="3117" max="3117" width="21.7109375" style="180" customWidth="1"/>
    <col min="3118" max="3328" width="9.28515625" style="180"/>
    <col min="3329" max="3329" width="61.7109375" style="180" customWidth="1"/>
    <col min="3330" max="3330" width="18.5703125" style="180" customWidth="1"/>
    <col min="3331" max="3370" width="16.7109375" style="180" customWidth="1"/>
    <col min="3371" max="3372" width="18.5703125" style="180" customWidth="1"/>
    <col min="3373" max="3373" width="21.7109375" style="180" customWidth="1"/>
    <col min="3374" max="3584" width="9.28515625" style="180"/>
    <col min="3585" max="3585" width="61.7109375" style="180" customWidth="1"/>
    <col min="3586" max="3586" width="18.5703125" style="180" customWidth="1"/>
    <col min="3587" max="3626" width="16.7109375" style="180" customWidth="1"/>
    <col min="3627" max="3628" width="18.5703125" style="180" customWidth="1"/>
    <col min="3629" max="3629" width="21.7109375" style="180" customWidth="1"/>
    <col min="3630" max="3840" width="9.28515625" style="180"/>
    <col min="3841" max="3841" width="61.7109375" style="180" customWidth="1"/>
    <col min="3842" max="3842" width="18.5703125" style="180" customWidth="1"/>
    <col min="3843" max="3882" width="16.7109375" style="180" customWidth="1"/>
    <col min="3883" max="3884" width="18.5703125" style="180" customWidth="1"/>
    <col min="3885" max="3885" width="21.7109375" style="180" customWidth="1"/>
    <col min="3886" max="4096" width="9.28515625" style="180"/>
    <col min="4097" max="4097" width="61.7109375" style="180" customWidth="1"/>
    <col min="4098" max="4098" width="18.5703125" style="180" customWidth="1"/>
    <col min="4099" max="4138" width="16.7109375" style="180" customWidth="1"/>
    <col min="4139" max="4140" width="18.5703125" style="180" customWidth="1"/>
    <col min="4141" max="4141" width="21.7109375" style="180" customWidth="1"/>
    <col min="4142" max="4352" width="9.28515625" style="180"/>
    <col min="4353" max="4353" width="61.7109375" style="180" customWidth="1"/>
    <col min="4354" max="4354" width="18.5703125" style="180" customWidth="1"/>
    <col min="4355" max="4394" width="16.7109375" style="180" customWidth="1"/>
    <col min="4395" max="4396" width="18.5703125" style="180" customWidth="1"/>
    <col min="4397" max="4397" width="21.7109375" style="180" customWidth="1"/>
    <col min="4398" max="4608" width="9.28515625" style="180"/>
    <col min="4609" max="4609" width="61.7109375" style="180" customWidth="1"/>
    <col min="4610" max="4610" width="18.5703125" style="180" customWidth="1"/>
    <col min="4611" max="4650" width="16.7109375" style="180" customWidth="1"/>
    <col min="4651" max="4652" width="18.5703125" style="180" customWidth="1"/>
    <col min="4653" max="4653" width="21.7109375" style="180" customWidth="1"/>
    <col min="4654" max="4864" width="9.28515625" style="180"/>
    <col min="4865" max="4865" width="61.7109375" style="180" customWidth="1"/>
    <col min="4866" max="4866" width="18.5703125" style="180" customWidth="1"/>
    <col min="4867" max="4906" width="16.7109375" style="180" customWidth="1"/>
    <col min="4907" max="4908" width="18.5703125" style="180" customWidth="1"/>
    <col min="4909" max="4909" width="21.7109375" style="180" customWidth="1"/>
    <col min="4910" max="5120" width="9.28515625" style="180"/>
    <col min="5121" max="5121" width="61.7109375" style="180" customWidth="1"/>
    <col min="5122" max="5122" width="18.5703125" style="180" customWidth="1"/>
    <col min="5123" max="5162" width="16.7109375" style="180" customWidth="1"/>
    <col min="5163" max="5164" width="18.5703125" style="180" customWidth="1"/>
    <col min="5165" max="5165" width="21.7109375" style="180" customWidth="1"/>
    <col min="5166" max="5376" width="9.28515625" style="180"/>
    <col min="5377" max="5377" width="61.7109375" style="180" customWidth="1"/>
    <col min="5378" max="5378" width="18.5703125" style="180" customWidth="1"/>
    <col min="5379" max="5418" width="16.7109375" style="180" customWidth="1"/>
    <col min="5419" max="5420" width="18.5703125" style="180" customWidth="1"/>
    <col min="5421" max="5421" width="21.7109375" style="180" customWidth="1"/>
    <col min="5422" max="5632" width="9.28515625" style="180"/>
    <col min="5633" max="5633" width="61.7109375" style="180" customWidth="1"/>
    <col min="5634" max="5634" width="18.5703125" style="180" customWidth="1"/>
    <col min="5635" max="5674" width="16.7109375" style="180" customWidth="1"/>
    <col min="5675" max="5676" width="18.5703125" style="180" customWidth="1"/>
    <col min="5677" max="5677" width="21.7109375" style="180" customWidth="1"/>
    <col min="5678" max="5888" width="9.28515625" style="180"/>
    <col min="5889" max="5889" width="61.7109375" style="180" customWidth="1"/>
    <col min="5890" max="5890" width="18.5703125" style="180" customWidth="1"/>
    <col min="5891" max="5930" width="16.7109375" style="180" customWidth="1"/>
    <col min="5931" max="5932" width="18.5703125" style="180" customWidth="1"/>
    <col min="5933" max="5933" width="21.7109375" style="180" customWidth="1"/>
    <col min="5934" max="6144" width="9.28515625" style="180"/>
    <col min="6145" max="6145" width="61.7109375" style="180" customWidth="1"/>
    <col min="6146" max="6146" width="18.5703125" style="180" customWidth="1"/>
    <col min="6147" max="6186" width="16.7109375" style="180" customWidth="1"/>
    <col min="6187" max="6188" width="18.5703125" style="180" customWidth="1"/>
    <col min="6189" max="6189" width="21.7109375" style="180" customWidth="1"/>
    <col min="6190" max="6400" width="9.28515625" style="180"/>
    <col min="6401" max="6401" width="61.7109375" style="180" customWidth="1"/>
    <col min="6402" max="6402" width="18.5703125" style="180" customWidth="1"/>
    <col min="6403" max="6442" width="16.7109375" style="180" customWidth="1"/>
    <col min="6443" max="6444" width="18.5703125" style="180" customWidth="1"/>
    <col min="6445" max="6445" width="21.7109375" style="180" customWidth="1"/>
    <col min="6446" max="6656" width="9.28515625" style="180"/>
    <col min="6657" max="6657" width="61.7109375" style="180" customWidth="1"/>
    <col min="6658" max="6658" width="18.5703125" style="180" customWidth="1"/>
    <col min="6659" max="6698" width="16.7109375" style="180" customWidth="1"/>
    <col min="6699" max="6700" width="18.5703125" style="180" customWidth="1"/>
    <col min="6701" max="6701" width="21.7109375" style="180" customWidth="1"/>
    <col min="6702" max="6912" width="9.28515625" style="180"/>
    <col min="6913" max="6913" width="61.7109375" style="180" customWidth="1"/>
    <col min="6914" max="6914" width="18.5703125" style="180" customWidth="1"/>
    <col min="6915" max="6954" width="16.7109375" style="180" customWidth="1"/>
    <col min="6955" max="6956" width="18.5703125" style="180" customWidth="1"/>
    <col min="6957" max="6957" width="21.7109375" style="180" customWidth="1"/>
    <col min="6958" max="7168" width="9.28515625" style="180"/>
    <col min="7169" max="7169" width="61.7109375" style="180" customWidth="1"/>
    <col min="7170" max="7170" width="18.5703125" style="180" customWidth="1"/>
    <col min="7171" max="7210" width="16.7109375" style="180" customWidth="1"/>
    <col min="7211" max="7212" width="18.5703125" style="180" customWidth="1"/>
    <col min="7213" max="7213" width="21.7109375" style="180" customWidth="1"/>
    <col min="7214" max="7424" width="9.28515625" style="180"/>
    <col min="7425" max="7425" width="61.7109375" style="180" customWidth="1"/>
    <col min="7426" max="7426" width="18.5703125" style="180" customWidth="1"/>
    <col min="7427" max="7466" width="16.7109375" style="180" customWidth="1"/>
    <col min="7467" max="7468" width="18.5703125" style="180" customWidth="1"/>
    <col min="7469" max="7469" width="21.7109375" style="180" customWidth="1"/>
    <col min="7470" max="7680" width="9.28515625" style="180"/>
    <col min="7681" max="7681" width="61.7109375" style="180" customWidth="1"/>
    <col min="7682" max="7682" width="18.5703125" style="180" customWidth="1"/>
    <col min="7683" max="7722" width="16.7109375" style="180" customWidth="1"/>
    <col min="7723" max="7724" width="18.5703125" style="180" customWidth="1"/>
    <col min="7725" max="7725" width="21.7109375" style="180" customWidth="1"/>
    <col min="7726" max="7936" width="9.28515625" style="180"/>
    <col min="7937" max="7937" width="61.7109375" style="180" customWidth="1"/>
    <col min="7938" max="7938" width="18.5703125" style="180" customWidth="1"/>
    <col min="7939" max="7978" width="16.7109375" style="180" customWidth="1"/>
    <col min="7979" max="7980" width="18.5703125" style="180" customWidth="1"/>
    <col min="7981" max="7981" width="21.7109375" style="180" customWidth="1"/>
    <col min="7982" max="8192" width="9.28515625" style="180"/>
    <col min="8193" max="8193" width="61.7109375" style="180" customWidth="1"/>
    <col min="8194" max="8194" width="18.5703125" style="180" customWidth="1"/>
    <col min="8195" max="8234" width="16.7109375" style="180" customWidth="1"/>
    <col min="8235" max="8236" width="18.5703125" style="180" customWidth="1"/>
    <col min="8237" max="8237" width="21.7109375" style="180" customWidth="1"/>
    <col min="8238" max="8448" width="9.28515625" style="180"/>
    <col min="8449" max="8449" width="61.7109375" style="180" customWidth="1"/>
    <col min="8450" max="8450" width="18.5703125" style="180" customWidth="1"/>
    <col min="8451" max="8490" width="16.7109375" style="180" customWidth="1"/>
    <col min="8491" max="8492" width="18.5703125" style="180" customWidth="1"/>
    <col min="8493" max="8493" width="21.7109375" style="180" customWidth="1"/>
    <col min="8494" max="8704" width="9.28515625" style="180"/>
    <col min="8705" max="8705" width="61.7109375" style="180" customWidth="1"/>
    <col min="8706" max="8706" width="18.5703125" style="180" customWidth="1"/>
    <col min="8707" max="8746" width="16.7109375" style="180" customWidth="1"/>
    <col min="8747" max="8748" width="18.5703125" style="180" customWidth="1"/>
    <col min="8749" max="8749" width="21.7109375" style="180" customWidth="1"/>
    <col min="8750" max="8960" width="9.28515625" style="180"/>
    <col min="8961" max="8961" width="61.7109375" style="180" customWidth="1"/>
    <col min="8962" max="8962" width="18.5703125" style="180" customWidth="1"/>
    <col min="8963" max="9002" width="16.7109375" style="180" customWidth="1"/>
    <col min="9003" max="9004" width="18.5703125" style="180" customWidth="1"/>
    <col min="9005" max="9005" width="21.7109375" style="180" customWidth="1"/>
    <col min="9006" max="9216" width="9.28515625" style="180"/>
    <col min="9217" max="9217" width="61.7109375" style="180" customWidth="1"/>
    <col min="9218" max="9218" width="18.5703125" style="180" customWidth="1"/>
    <col min="9219" max="9258" width="16.7109375" style="180" customWidth="1"/>
    <col min="9259" max="9260" width="18.5703125" style="180" customWidth="1"/>
    <col min="9261" max="9261" width="21.7109375" style="180" customWidth="1"/>
    <col min="9262" max="9472" width="9.28515625" style="180"/>
    <col min="9473" max="9473" width="61.7109375" style="180" customWidth="1"/>
    <col min="9474" max="9474" width="18.5703125" style="180" customWidth="1"/>
    <col min="9475" max="9514" width="16.7109375" style="180" customWidth="1"/>
    <col min="9515" max="9516" width="18.5703125" style="180" customWidth="1"/>
    <col min="9517" max="9517" width="21.7109375" style="180" customWidth="1"/>
    <col min="9518" max="9728" width="9.28515625" style="180"/>
    <col min="9729" max="9729" width="61.7109375" style="180" customWidth="1"/>
    <col min="9730" max="9730" width="18.5703125" style="180" customWidth="1"/>
    <col min="9731" max="9770" width="16.7109375" style="180" customWidth="1"/>
    <col min="9771" max="9772" width="18.5703125" style="180" customWidth="1"/>
    <col min="9773" max="9773" width="21.7109375" style="180" customWidth="1"/>
    <col min="9774" max="9984" width="9.28515625" style="180"/>
    <col min="9985" max="9985" width="61.7109375" style="180" customWidth="1"/>
    <col min="9986" max="9986" width="18.5703125" style="180" customWidth="1"/>
    <col min="9987" max="10026" width="16.7109375" style="180" customWidth="1"/>
    <col min="10027" max="10028" width="18.5703125" style="180" customWidth="1"/>
    <col min="10029" max="10029" width="21.7109375" style="180" customWidth="1"/>
    <col min="10030" max="10240" width="9.28515625" style="180"/>
    <col min="10241" max="10241" width="61.7109375" style="180" customWidth="1"/>
    <col min="10242" max="10242" width="18.5703125" style="180" customWidth="1"/>
    <col min="10243" max="10282" width="16.7109375" style="180" customWidth="1"/>
    <col min="10283" max="10284" width="18.5703125" style="180" customWidth="1"/>
    <col min="10285" max="10285" width="21.7109375" style="180" customWidth="1"/>
    <col min="10286" max="10496" width="9.28515625" style="180"/>
    <col min="10497" max="10497" width="61.7109375" style="180" customWidth="1"/>
    <col min="10498" max="10498" width="18.5703125" style="180" customWidth="1"/>
    <col min="10499" max="10538" width="16.7109375" style="180" customWidth="1"/>
    <col min="10539" max="10540" width="18.5703125" style="180" customWidth="1"/>
    <col min="10541" max="10541" width="21.7109375" style="180" customWidth="1"/>
    <col min="10542" max="10752" width="9.28515625" style="180"/>
    <col min="10753" max="10753" width="61.7109375" style="180" customWidth="1"/>
    <col min="10754" max="10754" width="18.5703125" style="180" customWidth="1"/>
    <col min="10755" max="10794" width="16.7109375" style="180" customWidth="1"/>
    <col min="10795" max="10796" width="18.5703125" style="180" customWidth="1"/>
    <col min="10797" max="10797" width="21.7109375" style="180" customWidth="1"/>
    <col min="10798" max="11008" width="9.28515625" style="180"/>
    <col min="11009" max="11009" width="61.7109375" style="180" customWidth="1"/>
    <col min="11010" max="11010" width="18.5703125" style="180" customWidth="1"/>
    <col min="11011" max="11050" width="16.7109375" style="180" customWidth="1"/>
    <col min="11051" max="11052" width="18.5703125" style="180" customWidth="1"/>
    <col min="11053" max="11053" width="21.7109375" style="180" customWidth="1"/>
    <col min="11054" max="11264" width="9.28515625" style="180"/>
    <col min="11265" max="11265" width="61.7109375" style="180" customWidth="1"/>
    <col min="11266" max="11266" width="18.5703125" style="180" customWidth="1"/>
    <col min="11267" max="11306" width="16.7109375" style="180" customWidth="1"/>
    <col min="11307" max="11308" width="18.5703125" style="180" customWidth="1"/>
    <col min="11309" max="11309" width="21.7109375" style="180" customWidth="1"/>
    <col min="11310" max="11520" width="9.28515625" style="180"/>
    <col min="11521" max="11521" width="61.7109375" style="180" customWidth="1"/>
    <col min="11522" max="11522" width="18.5703125" style="180" customWidth="1"/>
    <col min="11523" max="11562" width="16.7109375" style="180" customWidth="1"/>
    <col min="11563" max="11564" width="18.5703125" style="180" customWidth="1"/>
    <col min="11565" max="11565" width="21.7109375" style="180" customWidth="1"/>
    <col min="11566" max="11776" width="9.28515625" style="180"/>
    <col min="11777" max="11777" width="61.7109375" style="180" customWidth="1"/>
    <col min="11778" max="11778" width="18.5703125" style="180" customWidth="1"/>
    <col min="11779" max="11818" width="16.7109375" style="180" customWidth="1"/>
    <col min="11819" max="11820" width="18.5703125" style="180" customWidth="1"/>
    <col min="11821" max="11821" width="21.7109375" style="180" customWidth="1"/>
    <col min="11822" max="12032" width="9.28515625" style="180"/>
    <col min="12033" max="12033" width="61.7109375" style="180" customWidth="1"/>
    <col min="12034" max="12034" width="18.5703125" style="180" customWidth="1"/>
    <col min="12035" max="12074" width="16.7109375" style="180" customWidth="1"/>
    <col min="12075" max="12076" width="18.5703125" style="180" customWidth="1"/>
    <col min="12077" max="12077" width="21.7109375" style="180" customWidth="1"/>
    <col min="12078" max="12288" width="9.28515625" style="180"/>
    <col min="12289" max="12289" width="61.7109375" style="180" customWidth="1"/>
    <col min="12290" max="12290" width="18.5703125" style="180" customWidth="1"/>
    <col min="12291" max="12330" width="16.7109375" style="180" customWidth="1"/>
    <col min="12331" max="12332" width="18.5703125" style="180" customWidth="1"/>
    <col min="12333" max="12333" width="21.7109375" style="180" customWidth="1"/>
    <col min="12334" max="12544" width="9.28515625" style="180"/>
    <col min="12545" max="12545" width="61.7109375" style="180" customWidth="1"/>
    <col min="12546" max="12546" width="18.5703125" style="180" customWidth="1"/>
    <col min="12547" max="12586" width="16.7109375" style="180" customWidth="1"/>
    <col min="12587" max="12588" width="18.5703125" style="180" customWidth="1"/>
    <col min="12589" max="12589" width="21.7109375" style="180" customWidth="1"/>
    <col min="12590" max="12800" width="9.28515625" style="180"/>
    <col min="12801" max="12801" width="61.7109375" style="180" customWidth="1"/>
    <col min="12802" max="12802" width="18.5703125" style="180" customWidth="1"/>
    <col min="12803" max="12842" width="16.7109375" style="180" customWidth="1"/>
    <col min="12843" max="12844" width="18.5703125" style="180" customWidth="1"/>
    <col min="12845" max="12845" width="21.7109375" style="180" customWidth="1"/>
    <col min="12846" max="13056" width="9.28515625" style="180"/>
    <col min="13057" max="13057" width="61.7109375" style="180" customWidth="1"/>
    <col min="13058" max="13058" width="18.5703125" style="180" customWidth="1"/>
    <col min="13059" max="13098" width="16.7109375" style="180" customWidth="1"/>
    <col min="13099" max="13100" width="18.5703125" style="180" customWidth="1"/>
    <col min="13101" max="13101" width="21.7109375" style="180" customWidth="1"/>
    <col min="13102" max="13312" width="9.28515625" style="180"/>
    <col min="13313" max="13313" width="61.7109375" style="180" customWidth="1"/>
    <col min="13314" max="13314" width="18.5703125" style="180" customWidth="1"/>
    <col min="13315" max="13354" width="16.7109375" style="180" customWidth="1"/>
    <col min="13355" max="13356" width="18.5703125" style="180" customWidth="1"/>
    <col min="13357" max="13357" width="21.7109375" style="180" customWidth="1"/>
    <col min="13358" max="13568" width="9.28515625" style="180"/>
    <col min="13569" max="13569" width="61.7109375" style="180" customWidth="1"/>
    <col min="13570" max="13570" width="18.5703125" style="180" customWidth="1"/>
    <col min="13571" max="13610" width="16.7109375" style="180" customWidth="1"/>
    <col min="13611" max="13612" width="18.5703125" style="180" customWidth="1"/>
    <col min="13613" max="13613" width="21.7109375" style="180" customWidth="1"/>
    <col min="13614" max="13824" width="9.28515625" style="180"/>
    <col min="13825" max="13825" width="61.7109375" style="180" customWidth="1"/>
    <col min="13826" max="13826" width="18.5703125" style="180" customWidth="1"/>
    <col min="13827" max="13866" width="16.7109375" style="180" customWidth="1"/>
    <col min="13867" max="13868" width="18.5703125" style="180" customWidth="1"/>
    <col min="13869" max="13869" width="21.7109375" style="180" customWidth="1"/>
    <col min="13870" max="14080" width="9.28515625" style="180"/>
    <col min="14081" max="14081" width="61.7109375" style="180" customWidth="1"/>
    <col min="14082" max="14082" width="18.5703125" style="180" customWidth="1"/>
    <col min="14083" max="14122" width="16.7109375" style="180" customWidth="1"/>
    <col min="14123" max="14124" width="18.5703125" style="180" customWidth="1"/>
    <col min="14125" max="14125" width="21.7109375" style="180" customWidth="1"/>
    <col min="14126" max="14336" width="9.28515625" style="180"/>
    <col min="14337" max="14337" width="61.7109375" style="180" customWidth="1"/>
    <col min="14338" max="14338" width="18.5703125" style="180" customWidth="1"/>
    <col min="14339" max="14378" width="16.7109375" style="180" customWidth="1"/>
    <col min="14379" max="14380" width="18.5703125" style="180" customWidth="1"/>
    <col min="14381" max="14381" width="21.7109375" style="180" customWidth="1"/>
    <col min="14382" max="14592" width="9.28515625" style="180"/>
    <col min="14593" max="14593" width="61.7109375" style="180" customWidth="1"/>
    <col min="14594" max="14594" width="18.5703125" style="180" customWidth="1"/>
    <col min="14595" max="14634" width="16.7109375" style="180" customWidth="1"/>
    <col min="14635" max="14636" width="18.5703125" style="180" customWidth="1"/>
    <col min="14637" max="14637" width="21.7109375" style="180" customWidth="1"/>
    <col min="14638" max="14848" width="9.28515625" style="180"/>
    <col min="14849" max="14849" width="61.7109375" style="180" customWidth="1"/>
    <col min="14850" max="14850" width="18.5703125" style="180" customWidth="1"/>
    <col min="14851" max="14890" width="16.7109375" style="180" customWidth="1"/>
    <col min="14891" max="14892" width="18.5703125" style="180" customWidth="1"/>
    <col min="14893" max="14893" width="21.7109375" style="180" customWidth="1"/>
    <col min="14894" max="15104" width="9.28515625" style="180"/>
    <col min="15105" max="15105" width="61.7109375" style="180" customWidth="1"/>
    <col min="15106" max="15106" width="18.5703125" style="180" customWidth="1"/>
    <col min="15107" max="15146" width="16.7109375" style="180" customWidth="1"/>
    <col min="15147" max="15148" width="18.5703125" style="180" customWidth="1"/>
    <col min="15149" max="15149" width="21.7109375" style="180" customWidth="1"/>
    <col min="15150" max="15360" width="9.28515625" style="180"/>
    <col min="15361" max="15361" width="61.7109375" style="180" customWidth="1"/>
    <col min="15362" max="15362" width="18.5703125" style="180" customWidth="1"/>
    <col min="15363" max="15402" width="16.7109375" style="180" customWidth="1"/>
    <col min="15403" max="15404" width="18.5703125" style="180" customWidth="1"/>
    <col min="15405" max="15405" width="21.7109375" style="180" customWidth="1"/>
    <col min="15406" max="15616" width="9.28515625" style="180"/>
    <col min="15617" max="15617" width="61.7109375" style="180" customWidth="1"/>
    <col min="15618" max="15618" width="18.5703125" style="180" customWidth="1"/>
    <col min="15619" max="15658" width="16.7109375" style="180" customWidth="1"/>
    <col min="15659" max="15660" width="18.5703125" style="180" customWidth="1"/>
    <col min="15661" max="15661" width="21.7109375" style="180" customWidth="1"/>
    <col min="15662" max="15872" width="9.28515625" style="180"/>
    <col min="15873" max="15873" width="61.7109375" style="180" customWidth="1"/>
    <col min="15874" max="15874" width="18.5703125" style="180" customWidth="1"/>
    <col min="15875" max="15914" width="16.7109375" style="180" customWidth="1"/>
    <col min="15915" max="15916" width="18.5703125" style="180" customWidth="1"/>
    <col min="15917" max="15917" width="21.7109375" style="180" customWidth="1"/>
    <col min="15918" max="16128" width="9.28515625" style="180"/>
    <col min="16129" max="16129" width="61.7109375" style="180" customWidth="1"/>
    <col min="16130" max="16130" width="18.5703125" style="180" customWidth="1"/>
    <col min="16131" max="16170" width="16.7109375" style="180" customWidth="1"/>
    <col min="16171" max="16172" width="18.5703125" style="180" customWidth="1"/>
    <col min="16173" max="16173" width="21.7109375" style="180" customWidth="1"/>
    <col min="16174" max="16384" width="9.28515625" style="18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16" t="str">
        <f>'[1]1. паспорт местоположение'!A5:C5</f>
        <v>Год раскрытия информации: 2016 год</v>
      </c>
      <c r="B5" s="416"/>
      <c r="C5" s="416"/>
      <c r="D5" s="416"/>
      <c r="E5" s="416"/>
      <c r="F5" s="416"/>
      <c r="G5" s="416"/>
      <c r="H5" s="416"/>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85"/>
      <c r="AR7" s="185"/>
    </row>
    <row r="8" spans="1:44" ht="18.75" x14ac:dyDescent="0.2">
      <c r="A8" s="163"/>
      <c r="B8" s="163"/>
      <c r="C8" s="163"/>
      <c r="D8" s="163"/>
      <c r="E8" s="163"/>
      <c r="F8" s="163"/>
      <c r="G8" s="163"/>
      <c r="H8" s="163"/>
      <c r="I8" s="163"/>
      <c r="J8" s="163"/>
      <c r="K8" s="163"/>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82"/>
      <c r="AR8" s="182"/>
    </row>
    <row r="9" spans="1:44" ht="18.75" x14ac:dyDescent="0.2">
      <c r="A9" s="372" t="str">
        <f>'1. паспорт местоположение'!A9:C9</f>
        <v xml:space="preserve">                         АО "Янтарьэнерго"                         </v>
      </c>
      <c r="B9" s="372"/>
      <c r="C9" s="372"/>
      <c r="D9" s="372"/>
      <c r="E9" s="372"/>
      <c r="F9" s="372"/>
      <c r="G9" s="372"/>
      <c r="H9" s="372"/>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86"/>
      <c r="AR9" s="186"/>
    </row>
    <row r="10" spans="1:44" x14ac:dyDescent="0.2">
      <c r="A10" s="370" t="s">
        <v>9</v>
      </c>
      <c r="B10" s="370"/>
      <c r="C10" s="370"/>
      <c r="D10" s="370"/>
      <c r="E10" s="370"/>
      <c r="F10" s="370"/>
      <c r="G10" s="370"/>
      <c r="H10" s="370"/>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87"/>
      <c r="AR10" s="187"/>
    </row>
    <row r="11" spans="1:44" ht="18.75" x14ac:dyDescent="0.2">
      <c r="A11" s="163"/>
      <c r="B11" s="163"/>
      <c r="C11" s="163"/>
      <c r="D11" s="163"/>
      <c r="E11" s="163"/>
      <c r="F11" s="163"/>
      <c r="G11" s="163"/>
      <c r="H11" s="163"/>
      <c r="I11" s="163"/>
      <c r="J11" s="163"/>
      <c r="K11" s="163"/>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372" t="str">
        <f>'1. паспорт местоположение'!A12:C12</f>
        <v>G_2272</v>
      </c>
      <c r="B12" s="372"/>
      <c r="C12" s="372"/>
      <c r="D12" s="372"/>
      <c r="E12" s="372"/>
      <c r="F12" s="372"/>
      <c r="G12" s="372"/>
      <c r="H12" s="372"/>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86"/>
      <c r="AR12" s="186"/>
    </row>
    <row r="13" spans="1:44" x14ac:dyDescent="0.2">
      <c r="A13" s="370" t="s">
        <v>8</v>
      </c>
      <c r="B13" s="370"/>
      <c r="C13" s="370"/>
      <c r="D13" s="370"/>
      <c r="E13" s="370"/>
      <c r="F13" s="370"/>
      <c r="G13" s="370"/>
      <c r="H13" s="370"/>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87"/>
      <c r="AR13" s="187"/>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188"/>
      <c r="AR14" s="188"/>
    </row>
    <row r="15" spans="1:44" ht="18.75" x14ac:dyDescent="0.2">
      <c r="A15" s="372" t="str">
        <f>'1. паспорт местоположение'!A15:C15</f>
        <v>Строительство КЛ 6 кВ КТП-28 - ТП-99, реконструкция КТП-28 (инв.№5455939) в г. Калининграде</v>
      </c>
      <c r="B15" s="372"/>
      <c r="C15" s="372"/>
      <c r="D15" s="372"/>
      <c r="E15" s="372"/>
      <c r="F15" s="372"/>
      <c r="G15" s="372"/>
      <c r="H15" s="372"/>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86"/>
      <c r="AR15" s="186"/>
    </row>
    <row r="16" spans="1:44" x14ac:dyDescent="0.2">
      <c r="A16" s="370" t="s">
        <v>7</v>
      </c>
      <c r="B16" s="370"/>
      <c r="C16" s="370"/>
      <c r="D16" s="370"/>
      <c r="E16" s="370"/>
      <c r="F16" s="370"/>
      <c r="G16" s="370"/>
      <c r="H16" s="370"/>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87"/>
      <c r="AR16" s="187"/>
    </row>
    <row r="17" spans="1:44" ht="18.75"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372" t="s">
        <v>506</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352</v>
      </c>
      <c r="B24" s="196" t="s">
        <v>1</v>
      </c>
      <c r="D24" s="197"/>
      <c r="E24" s="198"/>
      <c r="F24" s="198"/>
      <c r="G24" s="198"/>
      <c r="H24" s="198"/>
    </row>
    <row r="25" spans="1:44" x14ac:dyDescent="0.2">
      <c r="A25" s="199" t="s">
        <v>562</v>
      </c>
      <c r="B25" s="200">
        <f>$B$126/1.18</f>
        <v>5040000</v>
      </c>
    </row>
    <row r="26" spans="1:44" x14ac:dyDescent="0.2">
      <c r="A26" s="201" t="s">
        <v>350</v>
      </c>
      <c r="B26" s="202">
        <v>0</v>
      </c>
    </row>
    <row r="27" spans="1:44" x14ac:dyDescent="0.2">
      <c r="A27" s="201" t="s">
        <v>348</v>
      </c>
      <c r="B27" s="202">
        <f>$B$123</f>
        <v>25</v>
      </c>
      <c r="D27" s="194" t="s">
        <v>351</v>
      </c>
    </row>
    <row r="28" spans="1:44" ht="16.149999999999999" customHeight="1" thickBot="1" x14ac:dyDescent="0.25">
      <c r="A28" s="203" t="s">
        <v>346</v>
      </c>
      <c r="B28" s="204">
        <v>1</v>
      </c>
      <c r="D28" s="419" t="s">
        <v>349</v>
      </c>
      <c r="E28" s="420"/>
      <c r="F28" s="421"/>
      <c r="G28" s="422">
        <f>IF(SUM(B89:L89)=0,"не окупается",SUM(B89:L89))</f>
        <v>2.6467816810935423</v>
      </c>
      <c r="H28" s="423"/>
    </row>
    <row r="29" spans="1:44" ht="15.6" customHeight="1" x14ac:dyDescent="0.2">
      <c r="A29" s="199" t="s">
        <v>344</v>
      </c>
      <c r="B29" s="200">
        <f>$B$126*$B$127</f>
        <v>59472</v>
      </c>
      <c r="D29" s="419" t="s">
        <v>347</v>
      </c>
      <c r="E29" s="420"/>
      <c r="F29" s="421"/>
      <c r="G29" s="422">
        <f>IF(SUM(B90:L90)=0,"не окупается",SUM(B90:L90))</f>
        <v>2.9113321466362394</v>
      </c>
      <c r="H29" s="423"/>
    </row>
    <row r="30" spans="1:44" ht="27.6" customHeight="1" x14ac:dyDescent="0.2">
      <c r="A30" s="201" t="s">
        <v>563</v>
      </c>
      <c r="B30" s="202">
        <v>1</v>
      </c>
      <c r="D30" s="419" t="s">
        <v>345</v>
      </c>
      <c r="E30" s="420"/>
      <c r="F30" s="421"/>
      <c r="G30" s="424">
        <f>L87</f>
        <v>5645433.9337026142</v>
      </c>
      <c r="H30" s="425"/>
    </row>
    <row r="31" spans="1:44" x14ac:dyDescent="0.2">
      <c r="A31" s="201" t="s">
        <v>343</v>
      </c>
      <c r="B31" s="202">
        <v>1</v>
      </c>
      <c r="D31" s="426"/>
      <c r="E31" s="427"/>
      <c r="F31" s="428"/>
      <c r="G31" s="426"/>
      <c r="H31" s="428"/>
    </row>
    <row r="32" spans="1:44" x14ac:dyDescent="0.2">
      <c r="A32" s="201" t="s">
        <v>321</v>
      </c>
      <c r="B32" s="202"/>
    </row>
    <row r="33" spans="1:42" x14ac:dyDescent="0.2">
      <c r="A33" s="201" t="s">
        <v>342</v>
      </c>
      <c r="B33" s="202"/>
    </row>
    <row r="34" spans="1:42" x14ac:dyDescent="0.2">
      <c r="A34" s="201" t="s">
        <v>341</v>
      </c>
      <c r="B34" s="202"/>
    </row>
    <row r="35" spans="1:42" x14ac:dyDescent="0.2">
      <c r="A35" s="205"/>
      <c r="B35" s="202"/>
    </row>
    <row r="36" spans="1:42" ht="16.5" thickBot="1" x14ac:dyDescent="0.25">
      <c r="A36" s="203" t="s">
        <v>313</v>
      </c>
      <c r="B36" s="206">
        <v>0.2</v>
      </c>
    </row>
    <row r="37" spans="1:42" x14ac:dyDescent="0.2">
      <c r="A37" s="199" t="s">
        <v>564</v>
      </c>
      <c r="B37" s="200">
        <v>0</v>
      </c>
    </row>
    <row r="38" spans="1:42" x14ac:dyDescent="0.2">
      <c r="A38" s="201" t="s">
        <v>340</v>
      </c>
      <c r="B38" s="202"/>
    </row>
    <row r="39" spans="1:42" ht="16.5" thickBot="1" x14ac:dyDescent="0.25">
      <c r="A39" s="207" t="s">
        <v>339</v>
      </c>
      <c r="B39" s="208"/>
    </row>
    <row r="40" spans="1:42" x14ac:dyDescent="0.2">
      <c r="A40" s="209" t="s">
        <v>565</v>
      </c>
      <c r="B40" s="210">
        <v>1</v>
      </c>
    </row>
    <row r="41" spans="1:42" x14ac:dyDescent="0.2">
      <c r="A41" s="211" t="s">
        <v>338</v>
      </c>
      <c r="B41" s="212"/>
    </row>
    <row r="42" spans="1:42" x14ac:dyDescent="0.2">
      <c r="A42" s="211" t="s">
        <v>337</v>
      </c>
      <c r="B42" s="213"/>
    </row>
    <row r="43" spans="1:42" x14ac:dyDescent="0.2">
      <c r="A43" s="211" t="s">
        <v>336</v>
      </c>
      <c r="B43" s="213">
        <v>0</v>
      </c>
    </row>
    <row r="44" spans="1:42" x14ac:dyDescent="0.2">
      <c r="A44" s="211" t="s">
        <v>335</v>
      </c>
      <c r="B44" s="213">
        <f>B129</f>
        <v>0.20499999999999999</v>
      </c>
    </row>
    <row r="45" spans="1:42" x14ac:dyDescent="0.2">
      <c r="A45" s="211" t="s">
        <v>334</v>
      </c>
      <c r="B45" s="213">
        <f>1-B43</f>
        <v>1</v>
      </c>
    </row>
    <row r="46" spans="1:42" ht="16.5" thickBot="1" x14ac:dyDescent="0.25">
      <c r="A46" s="214" t="s">
        <v>333</v>
      </c>
      <c r="B46" s="215">
        <f>B45*B44+B43*B42*(1-B36)</f>
        <v>0.20499999999999999</v>
      </c>
      <c r="C46" s="216"/>
    </row>
    <row r="47" spans="1:42" s="219" customFormat="1" x14ac:dyDescent="0.2">
      <c r="A47" s="217" t="s">
        <v>332</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331</v>
      </c>
      <c r="B48" s="221"/>
      <c r="C48" s="221">
        <f>B136</f>
        <v>0</v>
      </c>
      <c r="D48" s="221">
        <f t="shared" ref="D48:AP49" si="1">C136</f>
        <v>5.8000000000000003E-2</v>
      </c>
      <c r="E48" s="221">
        <f t="shared" si="1"/>
        <v>5.5E-2</v>
      </c>
      <c r="F48" s="221">
        <f t="shared" si="1"/>
        <v>5.5E-2</v>
      </c>
      <c r="G48" s="221">
        <f t="shared" si="1"/>
        <v>5.5E-2</v>
      </c>
      <c r="H48" s="221">
        <f t="shared" si="1"/>
        <v>5.5E-2</v>
      </c>
      <c r="I48" s="221">
        <f t="shared" si="1"/>
        <v>5.5E-2</v>
      </c>
      <c r="J48" s="221">
        <f t="shared" si="1"/>
        <v>5.5E-2</v>
      </c>
      <c r="K48" s="221">
        <f t="shared" si="1"/>
        <v>5.5E-2</v>
      </c>
      <c r="L48" s="221">
        <f t="shared" si="1"/>
        <v>5.5E-2</v>
      </c>
      <c r="M48" s="221">
        <f t="shared" si="1"/>
        <v>5.5E-2</v>
      </c>
      <c r="N48" s="221">
        <f t="shared" si="1"/>
        <v>5.5E-2</v>
      </c>
      <c r="O48" s="221">
        <f t="shared" si="1"/>
        <v>5.5E-2</v>
      </c>
      <c r="P48" s="221">
        <f t="shared" si="1"/>
        <v>5.5E-2</v>
      </c>
      <c r="Q48" s="221">
        <f t="shared" si="1"/>
        <v>5.5E-2</v>
      </c>
      <c r="R48" s="221">
        <f t="shared" si="1"/>
        <v>5.5E-2</v>
      </c>
      <c r="S48" s="221">
        <f t="shared" si="1"/>
        <v>5.5E-2</v>
      </c>
      <c r="T48" s="221">
        <f t="shared" si="1"/>
        <v>5.5E-2</v>
      </c>
      <c r="U48" s="221">
        <f t="shared" si="1"/>
        <v>5.5E-2</v>
      </c>
      <c r="V48" s="221">
        <f t="shared" si="1"/>
        <v>5.5E-2</v>
      </c>
      <c r="W48" s="221">
        <f t="shared" si="1"/>
        <v>5.5E-2</v>
      </c>
      <c r="X48" s="221">
        <f t="shared" si="1"/>
        <v>5.5E-2</v>
      </c>
      <c r="Y48" s="221">
        <f t="shared" si="1"/>
        <v>5.5E-2</v>
      </c>
      <c r="Z48" s="221">
        <f t="shared" si="1"/>
        <v>5.5E-2</v>
      </c>
      <c r="AA48" s="221">
        <f t="shared" si="1"/>
        <v>5.5E-2</v>
      </c>
      <c r="AB48" s="221">
        <f t="shared" si="1"/>
        <v>5.5E-2</v>
      </c>
      <c r="AC48" s="221">
        <f t="shared" si="1"/>
        <v>5.5E-2</v>
      </c>
      <c r="AD48" s="221">
        <f t="shared" si="1"/>
        <v>5.5E-2</v>
      </c>
      <c r="AE48" s="221">
        <f t="shared" si="1"/>
        <v>5.5E-2</v>
      </c>
      <c r="AF48" s="221">
        <f t="shared" si="1"/>
        <v>5.5E-2</v>
      </c>
      <c r="AG48" s="221">
        <f t="shared" si="1"/>
        <v>5.5E-2</v>
      </c>
      <c r="AH48" s="221">
        <f t="shared" si="1"/>
        <v>5.5E-2</v>
      </c>
      <c r="AI48" s="221">
        <f t="shared" si="1"/>
        <v>5.5E-2</v>
      </c>
      <c r="AJ48" s="221">
        <f t="shared" si="1"/>
        <v>5.5E-2</v>
      </c>
      <c r="AK48" s="221">
        <f t="shared" si="1"/>
        <v>5.5E-2</v>
      </c>
      <c r="AL48" s="221">
        <f t="shared" si="1"/>
        <v>5.5E-2</v>
      </c>
      <c r="AM48" s="221">
        <f t="shared" si="1"/>
        <v>5.5E-2</v>
      </c>
      <c r="AN48" s="221">
        <f t="shared" si="1"/>
        <v>5.5E-2</v>
      </c>
      <c r="AO48" s="221">
        <f t="shared" si="1"/>
        <v>5.5E-2</v>
      </c>
      <c r="AP48" s="221">
        <f t="shared" si="1"/>
        <v>5.5E-2</v>
      </c>
    </row>
    <row r="49" spans="1:45" s="219" customFormat="1" x14ac:dyDescent="0.2">
      <c r="A49" s="220" t="s">
        <v>330</v>
      </c>
      <c r="B49" s="221"/>
      <c r="C49" s="221">
        <f>B137</f>
        <v>0</v>
      </c>
      <c r="D49" s="221">
        <f t="shared" si="1"/>
        <v>5.8000000000000052E-2</v>
      </c>
      <c r="E49" s="221">
        <f t="shared" si="1"/>
        <v>0.11619000000000002</v>
      </c>
      <c r="F49" s="221">
        <f t="shared" si="1"/>
        <v>0.17758045</v>
      </c>
      <c r="G49" s="221">
        <f t="shared" si="1"/>
        <v>0.24234737475000001</v>
      </c>
      <c r="H49" s="221">
        <f t="shared" si="1"/>
        <v>0.31067648036124984</v>
      </c>
      <c r="I49" s="221">
        <f t="shared" si="1"/>
        <v>0.38276368678111861</v>
      </c>
      <c r="J49" s="221">
        <f t="shared" si="1"/>
        <v>0.45881568955408003</v>
      </c>
      <c r="K49" s="221">
        <f t="shared" si="1"/>
        <v>0.53905055247955436</v>
      </c>
      <c r="L49" s="221">
        <f t="shared" si="1"/>
        <v>0.62369833286592979</v>
      </c>
      <c r="M49" s="221">
        <f t="shared" si="1"/>
        <v>0.71300174117355586</v>
      </c>
      <c r="N49" s="221">
        <f t="shared" si="1"/>
        <v>0.80721683693810142</v>
      </c>
      <c r="O49" s="221">
        <f t="shared" si="1"/>
        <v>0.90661376296969687</v>
      </c>
      <c r="P49" s="221">
        <f t="shared" si="1"/>
        <v>1.0114775199330301</v>
      </c>
      <c r="Q49" s="221">
        <f t="shared" si="1"/>
        <v>1.1221087835293466</v>
      </c>
      <c r="R49" s="221">
        <f t="shared" si="1"/>
        <v>1.2388247666234604</v>
      </c>
      <c r="S49" s="221">
        <f t="shared" si="1"/>
        <v>1.3619601287877505</v>
      </c>
      <c r="T49" s="221">
        <f t="shared" si="1"/>
        <v>1.4918679358710767</v>
      </c>
      <c r="U49" s="221">
        <f t="shared" si="1"/>
        <v>1.6289206723439857</v>
      </c>
      <c r="V49" s="221">
        <f t="shared" si="1"/>
        <v>1.7735113093229047</v>
      </c>
      <c r="W49" s="221">
        <f t="shared" si="1"/>
        <v>1.9260544313356642</v>
      </c>
      <c r="X49" s="221">
        <f t="shared" si="1"/>
        <v>2.0869874250591254</v>
      </c>
      <c r="Y49" s="221">
        <f t="shared" si="1"/>
        <v>2.2567717334373771</v>
      </c>
      <c r="Z49" s="221">
        <f t="shared" si="1"/>
        <v>2.4358941787764326</v>
      </c>
      <c r="AA49" s="221">
        <f t="shared" si="1"/>
        <v>2.6248683586091359</v>
      </c>
      <c r="AB49" s="221">
        <f t="shared" si="1"/>
        <v>2.8242361183326383</v>
      </c>
      <c r="AC49" s="221">
        <f t="shared" si="1"/>
        <v>3.0345691048409336</v>
      </c>
      <c r="AD49" s="221">
        <f t="shared" si="1"/>
        <v>3.2564704056071845</v>
      </c>
      <c r="AE49" s="221">
        <f t="shared" si="1"/>
        <v>3.4905762779155793</v>
      </c>
      <c r="AF49" s="221">
        <f t="shared" si="1"/>
        <v>3.7375579732009356</v>
      </c>
      <c r="AG49" s="221">
        <f t="shared" si="1"/>
        <v>3.9981236617269866</v>
      </c>
      <c r="AH49" s="221">
        <f t="shared" si="1"/>
        <v>4.2730204631219708</v>
      </c>
      <c r="AI49" s="221">
        <f t="shared" si="1"/>
        <v>4.563036588593679</v>
      </c>
      <c r="AJ49" s="221">
        <f t="shared" si="1"/>
        <v>4.8690036009663311</v>
      </c>
      <c r="AK49" s="221">
        <f t="shared" si="1"/>
        <v>5.1917987990194794</v>
      </c>
      <c r="AL49" s="221">
        <f t="shared" si="1"/>
        <v>5.5323477329655502</v>
      </c>
      <c r="AM49" s="221">
        <f t="shared" si="1"/>
        <v>5.8916268582786548</v>
      </c>
      <c r="AN49" s="221">
        <f t="shared" si="1"/>
        <v>6.2706663354839804</v>
      </c>
      <c r="AO49" s="221">
        <f t="shared" si="1"/>
        <v>6.6705529839355986</v>
      </c>
      <c r="AP49" s="221">
        <f t="shared" si="1"/>
        <v>7.0924333980520569</v>
      </c>
    </row>
    <row r="50" spans="1:45" s="219" customFormat="1" ht="16.5" thickBot="1" x14ac:dyDescent="0.25">
      <c r="A50" s="222" t="s">
        <v>566</v>
      </c>
      <c r="B50" s="223">
        <f>IF($B$124="да",($B$126-0.05),0)</f>
        <v>5947199.9500000002</v>
      </c>
      <c r="C50" s="223">
        <f>C108*(1+C49)</f>
        <v>628657.14193920011</v>
      </c>
      <c r="D50" s="223">
        <f t="shared" ref="D50:AP50" si="2">D108*(1+D49)</f>
        <v>1330238.5123433475</v>
      </c>
      <c r="E50" s="223">
        <f t="shared" si="2"/>
        <v>2126366.106851866</v>
      </c>
      <c r="F50" s="223">
        <f t="shared" si="2"/>
        <v>2243316.2427287186</v>
      </c>
      <c r="G50" s="223">
        <f t="shared" si="2"/>
        <v>2366698.6360787982</v>
      </c>
      <c r="H50" s="223">
        <f t="shared" si="2"/>
        <v>2496867.0610631318</v>
      </c>
      <c r="I50" s="223">
        <f t="shared" si="2"/>
        <v>2634194.749421604</v>
      </c>
      <c r="J50" s="223">
        <f t="shared" si="2"/>
        <v>2779075.460639792</v>
      </c>
      <c r="K50" s="223">
        <f t="shared" si="2"/>
        <v>2931924.6109749805</v>
      </c>
      <c r="L50" s="223">
        <f t="shared" si="2"/>
        <v>3093180.4645786043</v>
      </c>
      <c r="M50" s="223">
        <f t="shared" si="2"/>
        <v>3263305.3901304277</v>
      </c>
      <c r="N50" s="223">
        <f t="shared" si="2"/>
        <v>3442787.186587601</v>
      </c>
      <c r="O50" s="223">
        <f t="shared" si="2"/>
        <v>3632140.4818499186</v>
      </c>
      <c r="P50" s="223">
        <f t="shared" si="2"/>
        <v>3831908.2083516642</v>
      </c>
      <c r="Q50" s="223">
        <f t="shared" si="2"/>
        <v>4042663.1598110055</v>
      </c>
      <c r="R50" s="223">
        <f t="shared" si="2"/>
        <v>4265009.6336006103</v>
      </c>
      <c r="S50" s="223">
        <f t="shared" si="2"/>
        <v>4499585.1634486429</v>
      </c>
      <c r="T50" s="223">
        <f t="shared" si="2"/>
        <v>4747062.3474383187</v>
      </c>
      <c r="U50" s="223">
        <f t="shared" si="2"/>
        <v>5008150.7765474254</v>
      </c>
      <c r="V50" s="223">
        <f t="shared" si="2"/>
        <v>5283599.0692575341</v>
      </c>
      <c r="W50" s="223">
        <f t="shared" si="2"/>
        <v>5574197.0180666978</v>
      </c>
      <c r="X50" s="223">
        <f t="shared" si="2"/>
        <v>5880777.8540603649</v>
      </c>
      <c r="Y50" s="223">
        <f t="shared" si="2"/>
        <v>6204220.6360336849</v>
      </c>
      <c r="Z50" s="223">
        <f t="shared" si="2"/>
        <v>6545452.771015537</v>
      </c>
      <c r="AA50" s="223">
        <f t="shared" si="2"/>
        <v>6905452.6734213913</v>
      </c>
      <c r="AB50" s="223">
        <f t="shared" si="2"/>
        <v>7285252.570459567</v>
      </c>
      <c r="AC50" s="223">
        <f t="shared" si="2"/>
        <v>7685941.4618348433</v>
      </c>
      <c r="AD50" s="223">
        <f t="shared" si="2"/>
        <v>8108668.2422357593</v>
      </c>
      <c r="AE50" s="223">
        <f t="shared" si="2"/>
        <v>8554644.9955587257</v>
      </c>
      <c r="AF50" s="223">
        <f t="shared" si="2"/>
        <v>9025150.4703144543</v>
      </c>
      <c r="AG50" s="223">
        <f t="shared" si="2"/>
        <v>9521533.7461817488</v>
      </c>
      <c r="AH50" s="223">
        <f t="shared" si="2"/>
        <v>10045218.102221744</v>
      </c>
      <c r="AI50" s="223">
        <f t="shared" si="2"/>
        <v>10597705.097843939</v>
      </c>
      <c r="AJ50" s="223">
        <f t="shared" si="2"/>
        <v>11180578.878225356</v>
      </c>
      <c r="AK50" s="223">
        <f t="shared" si="2"/>
        <v>11795510.716527751</v>
      </c>
      <c r="AL50" s="223">
        <f t="shared" si="2"/>
        <v>12444263.805936776</v>
      </c>
      <c r="AM50" s="223">
        <f t="shared" si="2"/>
        <v>13128698.315263297</v>
      </c>
      <c r="AN50" s="223">
        <f t="shared" si="2"/>
        <v>13850776.722602779</v>
      </c>
      <c r="AO50" s="223">
        <f t="shared" si="2"/>
        <v>14612569.44234593</v>
      </c>
      <c r="AP50" s="223">
        <f t="shared" si="2"/>
        <v>15416260.761674955</v>
      </c>
    </row>
    <row r="51" spans="1:45" ht="16.5" thickBot="1" x14ac:dyDescent="0.25"/>
    <row r="52" spans="1:45" x14ac:dyDescent="0.2">
      <c r="A52" s="224" t="s">
        <v>329</v>
      </c>
      <c r="B52" s="225">
        <f>B58</f>
        <v>1</v>
      </c>
      <c r="C52" s="225">
        <f t="shared" ref="C52:AO52" si="3">C58</f>
        <v>2</v>
      </c>
      <c r="D52" s="225">
        <f t="shared" si="3"/>
        <v>3</v>
      </c>
      <c r="E52" s="225">
        <f t="shared" si="3"/>
        <v>4</v>
      </c>
      <c r="F52" s="225">
        <f t="shared" si="3"/>
        <v>5</v>
      </c>
      <c r="G52" s="225">
        <f t="shared" si="3"/>
        <v>6</v>
      </c>
      <c r="H52" s="225">
        <f t="shared" si="3"/>
        <v>7</v>
      </c>
      <c r="I52" s="225">
        <f t="shared" si="3"/>
        <v>8</v>
      </c>
      <c r="J52" s="225">
        <f t="shared" si="3"/>
        <v>9</v>
      </c>
      <c r="K52" s="225">
        <f t="shared" si="3"/>
        <v>10</v>
      </c>
      <c r="L52" s="225">
        <f t="shared" si="3"/>
        <v>11</v>
      </c>
      <c r="M52" s="225">
        <f t="shared" si="3"/>
        <v>12</v>
      </c>
      <c r="N52" s="225">
        <f t="shared" si="3"/>
        <v>13</v>
      </c>
      <c r="O52" s="225">
        <f t="shared" si="3"/>
        <v>14</v>
      </c>
      <c r="P52" s="225">
        <f t="shared" si="3"/>
        <v>15</v>
      </c>
      <c r="Q52" s="225">
        <f t="shared" si="3"/>
        <v>16</v>
      </c>
      <c r="R52" s="225">
        <f t="shared" si="3"/>
        <v>17</v>
      </c>
      <c r="S52" s="225">
        <f t="shared" si="3"/>
        <v>18</v>
      </c>
      <c r="T52" s="225">
        <f t="shared" si="3"/>
        <v>19</v>
      </c>
      <c r="U52" s="225">
        <f t="shared" si="3"/>
        <v>20</v>
      </c>
      <c r="V52" s="225">
        <f t="shared" si="3"/>
        <v>21</v>
      </c>
      <c r="W52" s="225">
        <f t="shared" si="3"/>
        <v>22</v>
      </c>
      <c r="X52" s="225">
        <f t="shared" si="3"/>
        <v>23</v>
      </c>
      <c r="Y52" s="225">
        <f t="shared" si="3"/>
        <v>24</v>
      </c>
      <c r="Z52" s="225">
        <f t="shared" si="3"/>
        <v>25</v>
      </c>
      <c r="AA52" s="225">
        <f t="shared" si="3"/>
        <v>26</v>
      </c>
      <c r="AB52" s="225">
        <f t="shared" si="3"/>
        <v>27</v>
      </c>
      <c r="AC52" s="225">
        <f t="shared" si="3"/>
        <v>28</v>
      </c>
      <c r="AD52" s="225">
        <f t="shared" si="3"/>
        <v>29</v>
      </c>
      <c r="AE52" s="225">
        <f t="shared" si="3"/>
        <v>30</v>
      </c>
      <c r="AF52" s="225">
        <f t="shared" si="3"/>
        <v>31</v>
      </c>
      <c r="AG52" s="225">
        <f t="shared" si="3"/>
        <v>32</v>
      </c>
      <c r="AH52" s="225">
        <f t="shared" si="3"/>
        <v>33</v>
      </c>
      <c r="AI52" s="225">
        <f t="shared" si="3"/>
        <v>34</v>
      </c>
      <c r="AJ52" s="225">
        <f t="shared" si="3"/>
        <v>35</v>
      </c>
      <c r="AK52" s="225">
        <f t="shared" si="3"/>
        <v>36</v>
      </c>
      <c r="AL52" s="225">
        <f t="shared" si="3"/>
        <v>37</v>
      </c>
      <c r="AM52" s="225">
        <f t="shared" si="3"/>
        <v>38</v>
      </c>
      <c r="AN52" s="225">
        <f t="shared" si="3"/>
        <v>39</v>
      </c>
      <c r="AO52" s="225">
        <f t="shared" si="3"/>
        <v>40</v>
      </c>
      <c r="AP52" s="225">
        <f>AP58</f>
        <v>41</v>
      </c>
    </row>
    <row r="53" spans="1:45" x14ac:dyDescent="0.2">
      <c r="A53" s="226" t="s">
        <v>328</v>
      </c>
      <c r="B53" s="227">
        <v>0</v>
      </c>
      <c r="C53" s="227">
        <f t="shared" ref="C53:AP53" si="4">B53+B54-B55</f>
        <v>0</v>
      </c>
      <c r="D53" s="227">
        <f t="shared" si="4"/>
        <v>0</v>
      </c>
      <c r="E53" s="227">
        <f t="shared" si="4"/>
        <v>0</v>
      </c>
      <c r="F53" s="227">
        <f t="shared" si="4"/>
        <v>0</v>
      </c>
      <c r="G53" s="227">
        <f t="shared" si="4"/>
        <v>0</v>
      </c>
      <c r="H53" s="227">
        <f t="shared" si="4"/>
        <v>0</v>
      </c>
      <c r="I53" s="227">
        <f t="shared" si="4"/>
        <v>0</v>
      </c>
      <c r="J53" s="227">
        <f t="shared" si="4"/>
        <v>0</v>
      </c>
      <c r="K53" s="227">
        <f t="shared" si="4"/>
        <v>0</v>
      </c>
      <c r="L53" s="227">
        <f t="shared" si="4"/>
        <v>0</v>
      </c>
      <c r="M53" s="227">
        <f t="shared" si="4"/>
        <v>0</v>
      </c>
      <c r="N53" s="227">
        <f t="shared" si="4"/>
        <v>0</v>
      </c>
      <c r="O53" s="227">
        <f t="shared" si="4"/>
        <v>0</v>
      </c>
      <c r="P53" s="227">
        <f t="shared" si="4"/>
        <v>0</v>
      </c>
      <c r="Q53" s="227">
        <f t="shared" si="4"/>
        <v>0</v>
      </c>
      <c r="R53" s="227">
        <f t="shared" si="4"/>
        <v>0</v>
      </c>
      <c r="S53" s="227">
        <f t="shared" si="4"/>
        <v>0</v>
      </c>
      <c r="T53" s="227">
        <f t="shared" si="4"/>
        <v>0</v>
      </c>
      <c r="U53" s="227">
        <f t="shared" si="4"/>
        <v>0</v>
      </c>
      <c r="V53" s="227">
        <f t="shared" si="4"/>
        <v>0</v>
      </c>
      <c r="W53" s="227">
        <f t="shared" si="4"/>
        <v>0</v>
      </c>
      <c r="X53" s="227">
        <f t="shared" si="4"/>
        <v>0</v>
      </c>
      <c r="Y53" s="227">
        <f t="shared" si="4"/>
        <v>0</v>
      </c>
      <c r="Z53" s="227">
        <f t="shared" si="4"/>
        <v>0</v>
      </c>
      <c r="AA53" s="227">
        <f t="shared" si="4"/>
        <v>0</v>
      </c>
      <c r="AB53" s="227">
        <f t="shared" si="4"/>
        <v>0</v>
      </c>
      <c r="AC53" s="227">
        <f t="shared" si="4"/>
        <v>0</v>
      </c>
      <c r="AD53" s="227">
        <f t="shared" si="4"/>
        <v>0</v>
      </c>
      <c r="AE53" s="227">
        <f t="shared" si="4"/>
        <v>0</v>
      </c>
      <c r="AF53" s="227">
        <f t="shared" si="4"/>
        <v>0</v>
      </c>
      <c r="AG53" s="227">
        <f t="shared" si="4"/>
        <v>0</v>
      </c>
      <c r="AH53" s="227">
        <f t="shared" si="4"/>
        <v>0</v>
      </c>
      <c r="AI53" s="227">
        <f t="shared" si="4"/>
        <v>0</v>
      </c>
      <c r="AJ53" s="227">
        <f t="shared" si="4"/>
        <v>0</v>
      </c>
      <c r="AK53" s="227">
        <f t="shared" si="4"/>
        <v>0</v>
      </c>
      <c r="AL53" s="227">
        <f t="shared" si="4"/>
        <v>0</v>
      </c>
      <c r="AM53" s="227">
        <f t="shared" si="4"/>
        <v>0</v>
      </c>
      <c r="AN53" s="227">
        <f t="shared" si="4"/>
        <v>0</v>
      </c>
      <c r="AO53" s="227">
        <f t="shared" si="4"/>
        <v>0</v>
      </c>
      <c r="AP53" s="227">
        <f t="shared" si="4"/>
        <v>0</v>
      </c>
    </row>
    <row r="54" spans="1:45" x14ac:dyDescent="0.2">
      <c r="A54" s="226" t="s">
        <v>327</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326</v>
      </c>
      <c r="B55" s="227">
        <f>$B$54/$B$40</f>
        <v>0</v>
      </c>
      <c r="C55" s="227">
        <f t="shared" ref="C55:AP55" si="5">IF(ROUND(C53,1)=0,0,B55+C54/$B$40)</f>
        <v>0</v>
      </c>
      <c r="D55" s="227">
        <f t="shared" si="5"/>
        <v>0</v>
      </c>
      <c r="E55" s="227">
        <f t="shared" si="5"/>
        <v>0</v>
      </c>
      <c r="F55" s="227">
        <f t="shared" si="5"/>
        <v>0</v>
      </c>
      <c r="G55" s="227">
        <f t="shared" si="5"/>
        <v>0</v>
      </c>
      <c r="H55" s="227">
        <f t="shared" si="5"/>
        <v>0</v>
      </c>
      <c r="I55" s="227">
        <f t="shared" si="5"/>
        <v>0</v>
      </c>
      <c r="J55" s="227">
        <f t="shared" si="5"/>
        <v>0</v>
      </c>
      <c r="K55" s="227">
        <f t="shared" si="5"/>
        <v>0</v>
      </c>
      <c r="L55" s="227">
        <f t="shared" si="5"/>
        <v>0</v>
      </c>
      <c r="M55" s="227">
        <f t="shared" si="5"/>
        <v>0</v>
      </c>
      <c r="N55" s="227">
        <f t="shared" si="5"/>
        <v>0</v>
      </c>
      <c r="O55" s="227">
        <f t="shared" si="5"/>
        <v>0</v>
      </c>
      <c r="P55" s="227">
        <f t="shared" si="5"/>
        <v>0</v>
      </c>
      <c r="Q55" s="227">
        <f t="shared" si="5"/>
        <v>0</v>
      </c>
      <c r="R55" s="227">
        <f t="shared" si="5"/>
        <v>0</v>
      </c>
      <c r="S55" s="227">
        <f t="shared" si="5"/>
        <v>0</v>
      </c>
      <c r="T55" s="227">
        <f t="shared" si="5"/>
        <v>0</v>
      </c>
      <c r="U55" s="227">
        <f t="shared" si="5"/>
        <v>0</v>
      </c>
      <c r="V55" s="227">
        <f t="shared" si="5"/>
        <v>0</v>
      </c>
      <c r="W55" s="227">
        <f t="shared" si="5"/>
        <v>0</v>
      </c>
      <c r="X55" s="227">
        <f t="shared" si="5"/>
        <v>0</v>
      </c>
      <c r="Y55" s="227">
        <f t="shared" si="5"/>
        <v>0</v>
      </c>
      <c r="Z55" s="227">
        <f t="shared" si="5"/>
        <v>0</v>
      </c>
      <c r="AA55" s="227">
        <f t="shared" si="5"/>
        <v>0</v>
      </c>
      <c r="AB55" s="227">
        <f t="shared" si="5"/>
        <v>0</v>
      </c>
      <c r="AC55" s="227">
        <f t="shared" si="5"/>
        <v>0</v>
      </c>
      <c r="AD55" s="227">
        <f t="shared" si="5"/>
        <v>0</v>
      </c>
      <c r="AE55" s="227">
        <f t="shared" si="5"/>
        <v>0</v>
      </c>
      <c r="AF55" s="227">
        <f t="shared" si="5"/>
        <v>0</v>
      </c>
      <c r="AG55" s="227">
        <f t="shared" si="5"/>
        <v>0</v>
      </c>
      <c r="AH55" s="227">
        <f t="shared" si="5"/>
        <v>0</v>
      </c>
      <c r="AI55" s="227">
        <f t="shared" si="5"/>
        <v>0</v>
      </c>
      <c r="AJ55" s="227">
        <f t="shared" si="5"/>
        <v>0</v>
      </c>
      <c r="AK55" s="227">
        <f t="shared" si="5"/>
        <v>0</v>
      </c>
      <c r="AL55" s="227">
        <f t="shared" si="5"/>
        <v>0</v>
      </c>
      <c r="AM55" s="227">
        <f t="shared" si="5"/>
        <v>0</v>
      </c>
      <c r="AN55" s="227">
        <f t="shared" si="5"/>
        <v>0</v>
      </c>
      <c r="AO55" s="227">
        <f t="shared" si="5"/>
        <v>0</v>
      </c>
      <c r="AP55" s="227">
        <f t="shared" si="5"/>
        <v>0</v>
      </c>
    </row>
    <row r="56" spans="1:45" ht="16.5" thickBot="1" x14ac:dyDescent="0.25">
      <c r="A56" s="228" t="s">
        <v>325</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79"/>
      <c r="AR57" s="179"/>
      <c r="AS57" s="179"/>
    </row>
    <row r="58" spans="1:45" x14ac:dyDescent="0.2">
      <c r="A58" s="224" t="s">
        <v>567</v>
      </c>
      <c r="B58" s="225">
        <v>1</v>
      </c>
      <c r="C58" s="225">
        <f>B58+1</f>
        <v>2</v>
      </c>
      <c r="D58" s="225">
        <f t="shared" ref="D58:AP58" si="7">C58+1</f>
        <v>3</v>
      </c>
      <c r="E58" s="225">
        <f t="shared" si="7"/>
        <v>4</v>
      </c>
      <c r="F58" s="225">
        <f t="shared" si="7"/>
        <v>5</v>
      </c>
      <c r="G58" s="225">
        <f t="shared" si="7"/>
        <v>6</v>
      </c>
      <c r="H58" s="225">
        <f t="shared" si="7"/>
        <v>7</v>
      </c>
      <c r="I58" s="225">
        <f t="shared" si="7"/>
        <v>8</v>
      </c>
      <c r="J58" s="225">
        <f t="shared" si="7"/>
        <v>9</v>
      </c>
      <c r="K58" s="225">
        <f t="shared" si="7"/>
        <v>10</v>
      </c>
      <c r="L58" s="225">
        <f t="shared" si="7"/>
        <v>11</v>
      </c>
      <c r="M58" s="225">
        <f t="shared" si="7"/>
        <v>12</v>
      </c>
      <c r="N58" s="225">
        <f t="shared" si="7"/>
        <v>13</v>
      </c>
      <c r="O58" s="225">
        <f t="shared" si="7"/>
        <v>14</v>
      </c>
      <c r="P58" s="225">
        <f t="shared" si="7"/>
        <v>15</v>
      </c>
      <c r="Q58" s="225">
        <f t="shared" si="7"/>
        <v>16</v>
      </c>
      <c r="R58" s="225">
        <f t="shared" si="7"/>
        <v>17</v>
      </c>
      <c r="S58" s="225">
        <f t="shared" si="7"/>
        <v>18</v>
      </c>
      <c r="T58" s="225">
        <f t="shared" si="7"/>
        <v>19</v>
      </c>
      <c r="U58" s="225">
        <f t="shared" si="7"/>
        <v>20</v>
      </c>
      <c r="V58" s="225">
        <f t="shared" si="7"/>
        <v>21</v>
      </c>
      <c r="W58" s="225">
        <f t="shared" si="7"/>
        <v>22</v>
      </c>
      <c r="X58" s="225">
        <f t="shared" si="7"/>
        <v>23</v>
      </c>
      <c r="Y58" s="225">
        <f t="shared" si="7"/>
        <v>24</v>
      </c>
      <c r="Z58" s="225">
        <f t="shared" si="7"/>
        <v>25</v>
      </c>
      <c r="AA58" s="225">
        <f t="shared" si="7"/>
        <v>26</v>
      </c>
      <c r="AB58" s="225">
        <f t="shared" si="7"/>
        <v>27</v>
      </c>
      <c r="AC58" s="225">
        <f t="shared" si="7"/>
        <v>28</v>
      </c>
      <c r="AD58" s="225">
        <f t="shared" si="7"/>
        <v>29</v>
      </c>
      <c r="AE58" s="225">
        <f t="shared" si="7"/>
        <v>30</v>
      </c>
      <c r="AF58" s="225">
        <f t="shared" si="7"/>
        <v>31</v>
      </c>
      <c r="AG58" s="225">
        <f t="shared" si="7"/>
        <v>32</v>
      </c>
      <c r="AH58" s="225">
        <f t="shared" si="7"/>
        <v>33</v>
      </c>
      <c r="AI58" s="225">
        <f t="shared" si="7"/>
        <v>34</v>
      </c>
      <c r="AJ58" s="225">
        <f t="shared" si="7"/>
        <v>35</v>
      </c>
      <c r="AK58" s="225">
        <f t="shared" si="7"/>
        <v>36</v>
      </c>
      <c r="AL58" s="225">
        <f t="shared" si="7"/>
        <v>37</v>
      </c>
      <c r="AM58" s="225">
        <f t="shared" si="7"/>
        <v>38</v>
      </c>
      <c r="AN58" s="225">
        <f t="shared" si="7"/>
        <v>39</v>
      </c>
      <c r="AO58" s="225">
        <f t="shared" si="7"/>
        <v>40</v>
      </c>
      <c r="AP58" s="225">
        <f t="shared" si="7"/>
        <v>41</v>
      </c>
    </row>
    <row r="59" spans="1:45" ht="14.25" x14ac:dyDescent="0.2">
      <c r="A59" s="233" t="s">
        <v>324</v>
      </c>
      <c r="B59" s="234">
        <f t="shared" ref="B59:AP59" si="8">B50*$B$28</f>
        <v>5947199.9500000002</v>
      </c>
      <c r="C59" s="234">
        <f t="shared" si="8"/>
        <v>628657.14193920011</v>
      </c>
      <c r="D59" s="234">
        <f t="shared" si="8"/>
        <v>1330238.5123433475</v>
      </c>
      <c r="E59" s="234">
        <f t="shared" si="8"/>
        <v>2126366.106851866</v>
      </c>
      <c r="F59" s="234">
        <f t="shared" si="8"/>
        <v>2243316.2427287186</v>
      </c>
      <c r="G59" s="234">
        <f t="shared" si="8"/>
        <v>2366698.6360787982</v>
      </c>
      <c r="H59" s="234">
        <f t="shared" si="8"/>
        <v>2496867.0610631318</v>
      </c>
      <c r="I59" s="234">
        <f t="shared" si="8"/>
        <v>2634194.749421604</v>
      </c>
      <c r="J59" s="234">
        <f t="shared" si="8"/>
        <v>2779075.460639792</v>
      </c>
      <c r="K59" s="234">
        <f t="shared" si="8"/>
        <v>2931924.6109749805</v>
      </c>
      <c r="L59" s="234">
        <f t="shared" si="8"/>
        <v>3093180.4645786043</v>
      </c>
      <c r="M59" s="234">
        <f t="shared" si="8"/>
        <v>3263305.3901304277</v>
      </c>
      <c r="N59" s="234">
        <f t="shared" si="8"/>
        <v>3442787.186587601</v>
      </c>
      <c r="O59" s="234">
        <f t="shared" si="8"/>
        <v>3632140.4818499186</v>
      </c>
      <c r="P59" s="234">
        <f t="shared" si="8"/>
        <v>3831908.2083516642</v>
      </c>
      <c r="Q59" s="234">
        <f t="shared" si="8"/>
        <v>4042663.1598110055</v>
      </c>
      <c r="R59" s="234">
        <f t="shared" si="8"/>
        <v>4265009.6336006103</v>
      </c>
      <c r="S59" s="234">
        <f t="shared" si="8"/>
        <v>4499585.1634486429</v>
      </c>
      <c r="T59" s="234">
        <f t="shared" si="8"/>
        <v>4747062.3474383187</v>
      </c>
      <c r="U59" s="234">
        <f t="shared" si="8"/>
        <v>5008150.7765474254</v>
      </c>
      <c r="V59" s="234">
        <f t="shared" si="8"/>
        <v>5283599.0692575341</v>
      </c>
      <c r="W59" s="234">
        <f t="shared" si="8"/>
        <v>5574197.0180666978</v>
      </c>
      <c r="X59" s="234">
        <f t="shared" si="8"/>
        <v>5880777.8540603649</v>
      </c>
      <c r="Y59" s="234">
        <f t="shared" si="8"/>
        <v>6204220.6360336849</v>
      </c>
      <c r="Z59" s="234">
        <f t="shared" si="8"/>
        <v>6545452.771015537</v>
      </c>
      <c r="AA59" s="234">
        <f t="shared" si="8"/>
        <v>6905452.6734213913</v>
      </c>
      <c r="AB59" s="234">
        <f t="shared" si="8"/>
        <v>7285252.570459567</v>
      </c>
      <c r="AC59" s="234">
        <f t="shared" si="8"/>
        <v>7685941.4618348433</v>
      </c>
      <c r="AD59" s="234">
        <f t="shared" si="8"/>
        <v>8108668.2422357593</v>
      </c>
      <c r="AE59" s="234">
        <f t="shared" si="8"/>
        <v>8554644.9955587257</v>
      </c>
      <c r="AF59" s="234">
        <f t="shared" si="8"/>
        <v>9025150.4703144543</v>
      </c>
      <c r="AG59" s="234">
        <f t="shared" si="8"/>
        <v>9521533.7461817488</v>
      </c>
      <c r="AH59" s="234">
        <f t="shared" si="8"/>
        <v>10045218.102221744</v>
      </c>
      <c r="AI59" s="234">
        <f t="shared" si="8"/>
        <v>10597705.097843939</v>
      </c>
      <c r="AJ59" s="234">
        <f t="shared" si="8"/>
        <v>11180578.878225356</v>
      </c>
      <c r="AK59" s="234">
        <f t="shared" si="8"/>
        <v>11795510.716527751</v>
      </c>
      <c r="AL59" s="234">
        <f t="shared" si="8"/>
        <v>12444263.805936776</v>
      </c>
      <c r="AM59" s="234">
        <f t="shared" si="8"/>
        <v>13128698.315263297</v>
      </c>
      <c r="AN59" s="234">
        <f t="shared" si="8"/>
        <v>13850776.722602779</v>
      </c>
      <c r="AO59" s="234">
        <f t="shared" si="8"/>
        <v>14612569.44234593</v>
      </c>
      <c r="AP59" s="234">
        <f t="shared" si="8"/>
        <v>15416260.761674955</v>
      </c>
    </row>
    <row r="60" spans="1:45" x14ac:dyDescent="0.2">
      <c r="A60" s="226" t="s">
        <v>323</v>
      </c>
      <c r="B60" s="227">
        <f t="shared" ref="B60:Z60" si="9">SUM(B61:B65)</f>
        <v>0</v>
      </c>
      <c r="C60" s="227">
        <f t="shared" si="9"/>
        <v>-59472</v>
      </c>
      <c r="D60" s="227">
        <f>SUM(D61:D65)</f>
        <v>-62921.376000000004</v>
      </c>
      <c r="E60" s="227">
        <f t="shared" si="9"/>
        <v>-66382.051680000004</v>
      </c>
      <c r="F60" s="227">
        <f t="shared" si="9"/>
        <v>-70033.064522400004</v>
      </c>
      <c r="G60" s="227">
        <f t="shared" si="9"/>
        <v>-73884.883071132004</v>
      </c>
      <c r="H60" s="227">
        <f t="shared" si="9"/>
        <v>-77948.551640044258</v>
      </c>
      <c r="I60" s="227">
        <f t="shared" si="9"/>
        <v>-82235.721980246686</v>
      </c>
      <c r="J60" s="227">
        <f t="shared" si="9"/>
        <v>-86758.68668916024</v>
      </c>
      <c r="K60" s="227">
        <f t="shared" si="9"/>
        <v>-91530.414457064064</v>
      </c>
      <c r="L60" s="227">
        <f t="shared" si="9"/>
        <v>-96564.587252202575</v>
      </c>
      <c r="M60" s="227">
        <f t="shared" si="9"/>
        <v>-101875.63955107372</v>
      </c>
      <c r="N60" s="227">
        <f t="shared" si="9"/>
        <v>-107478.79972638277</v>
      </c>
      <c r="O60" s="227">
        <f t="shared" si="9"/>
        <v>-113390.13371133381</v>
      </c>
      <c r="P60" s="227">
        <f t="shared" si="9"/>
        <v>-119626.59106545716</v>
      </c>
      <c r="Q60" s="227">
        <f t="shared" si="9"/>
        <v>-126206.0535740573</v>
      </c>
      <c r="R60" s="227">
        <f t="shared" si="9"/>
        <v>-133147.38652063045</v>
      </c>
      <c r="S60" s="227">
        <f t="shared" si="9"/>
        <v>-140470.4927792651</v>
      </c>
      <c r="T60" s="227">
        <f t="shared" si="9"/>
        <v>-148196.36988212468</v>
      </c>
      <c r="U60" s="227">
        <f t="shared" si="9"/>
        <v>-156347.17022564152</v>
      </c>
      <c r="V60" s="227">
        <f t="shared" si="9"/>
        <v>-164946.2645880518</v>
      </c>
      <c r="W60" s="227">
        <f t="shared" si="9"/>
        <v>-174018.30914039462</v>
      </c>
      <c r="X60" s="227">
        <f t="shared" si="9"/>
        <v>-183589.3161431163</v>
      </c>
      <c r="Y60" s="227">
        <f t="shared" si="9"/>
        <v>-193686.72853098769</v>
      </c>
      <c r="Z60" s="227">
        <f t="shared" si="9"/>
        <v>-204339.49860019199</v>
      </c>
      <c r="AA60" s="227">
        <f t="shared" ref="AA60:AP60" si="10">SUM(AA61:AA65)</f>
        <v>-215578.17102320254</v>
      </c>
      <c r="AB60" s="227">
        <f t="shared" si="10"/>
        <v>-227434.97042947868</v>
      </c>
      <c r="AC60" s="227">
        <f t="shared" si="10"/>
        <v>-239943.89380310001</v>
      </c>
      <c r="AD60" s="227">
        <f t="shared" si="10"/>
        <v>-253140.80796227048</v>
      </c>
      <c r="AE60" s="227">
        <f t="shared" si="10"/>
        <v>-267063.55240019533</v>
      </c>
      <c r="AF60" s="227">
        <f t="shared" si="10"/>
        <v>-281752.04778220603</v>
      </c>
      <c r="AG60" s="227">
        <f t="shared" si="10"/>
        <v>-297248.41041022737</v>
      </c>
      <c r="AH60" s="227">
        <f t="shared" si="10"/>
        <v>-313597.07298278983</v>
      </c>
      <c r="AI60" s="227">
        <f t="shared" si="10"/>
        <v>-330844.91199684329</v>
      </c>
      <c r="AJ60" s="227">
        <f t="shared" si="10"/>
        <v>-349041.38215666963</v>
      </c>
      <c r="AK60" s="227">
        <f t="shared" si="10"/>
        <v>-368238.65817528649</v>
      </c>
      <c r="AL60" s="227">
        <f t="shared" si="10"/>
        <v>-388491.78437492717</v>
      </c>
      <c r="AM60" s="227">
        <f t="shared" si="10"/>
        <v>-409858.83251554816</v>
      </c>
      <c r="AN60" s="227">
        <f t="shared" si="10"/>
        <v>-432401.06830390327</v>
      </c>
      <c r="AO60" s="227">
        <f t="shared" si="10"/>
        <v>-456183.1270606179</v>
      </c>
      <c r="AP60" s="227">
        <f t="shared" si="10"/>
        <v>-481273.19904895191</v>
      </c>
    </row>
    <row r="61" spans="1:45" x14ac:dyDescent="0.2">
      <c r="A61" s="235" t="s">
        <v>322</v>
      </c>
      <c r="B61" s="227"/>
      <c r="C61" s="227">
        <f>-IF(C$47&lt;=$B$30,0,$B$29*(1+C$49)*$B$28)</f>
        <v>-59472</v>
      </c>
      <c r="D61" s="227">
        <f>-IF(D$47&lt;=$B$30,0,$B$29*(1+D$49)*$B$28)</f>
        <v>-62921.376000000004</v>
      </c>
      <c r="E61" s="227">
        <f t="shared" ref="E61:AP61" si="11">-IF(E$47&lt;=$B$30,0,$B$29*(1+E$49)*$B$28)</f>
        <v>-66382.051680000004</v>
      </c>
      <c r="F61" s="227">
        <f t="shared" si="11"/>
        <v>-70033.064522400004</v>
      </c>
      <c r="G61" s="227">
        <f t="shared" si="11"/>
        <v>-73884.883071132004</v>
      </c>
      <c r="H61" s="227">
        <f t="shared" si="11"/>
        <v>-77948.551640044258</v>
      </c>
      <c r="I61" s="227">
        <f t="shared" si="11"/>
        <v>-82235.721980246686</v>
      </c>
      <c r="J61" s="227">
        <f t="shared" si="11"/>
        <v>-86758.68668916024</v>
      </c>
      <c r="K61" s="227">
        <f t="shared" si="11"/>
        <v>-91530.414457064064</v>
      </c>
      <c r="L61" s="227">
        <f t="shared" si="11"/>
        <v>-96564.587252202575</v>
      </c>
      <c r="M61" s="227">
        <f t="shared" si="11"/>
        <v>-101875.63955107372</v>
      </c>
      <c r="N61" s="227">
        <f t="shared" si="11"/>
        <v>-107478.79972638277</v>
      </c>
      <c r="O61" s="227">
        <f t="shared" si="11"/>
        <v>-113390.13371133381</v>
      </c>
      <c r="P61" s="227">
        <f t="shared" si="11"/>
        <v>-119626.59106545716</v>
      </c>
      <c r="Q61" s="227">
        <f t="shared" si="11"/>
        <v>-126206.0535740573</v>
      </c>
      <c r="R61" s="227">
        <f t="shared" si="11"/>
        <v>-133147.38652063045</v>
      </c>
      <c r="S61" s="227">
        <f t="shared" si="11"/>
        <v>-140470.4927792651</v>
      </c>
      <c r="T61" s="227">
        <f t="shared" si="11"/>
        <v>-148196.36988212468</v>
      </c>
      <c r="U61" s="227">
        <f t="shared" si="11"/>
        <v>-156347.17022564152</v>
      </c>
      <c r="V61" s="227">
        <f t="shared" si="11"/>
        <v>-164946.2645880518</v>
      </c>
      <c r="W61" s="227">
        <f t="shared" si="11"/>
        <v>-174018.30914039462</v>
      </c>
      <c r="X61" s="227">
        <f t="shared" si="11"/>
        <v>-183589.3161431163</v>
      </c>
      <c r="Y61" s="227">
        <f t="shared" si="11"/>
        <v>-193686.72853098769</v>
      </c>
      <c r="Z61" s="227">
        <f t="shared" si="11"/>
        <v>-204339.49860019199</v>
      </c>
      <c r="AA61" s="227">
        <f t="shared" si="11"/>
        <v>-215578.17102320254</v>
      </c>
      <c r="AB61" s="227">
        <f t="shared" si="11"/>
        <v>-227434.97042947868</v>
      </c>
      <c r="AC61" s="227">
        <f t="shared" si="11"/>
        <v>-239943.89380310001</v>
      </c>
      <c r="AD61" s="227">
        <f t="shared" si="11"/>
        <v>-253140.80796227048</v>
      </c>
      <c r="AE61" s="227">
        <f t="shared" si="11"/>
        <v>-267063.55240019533</v>
      </c>
      <c r="AF61" s="227">
        <f t="shared" si="11"/>
        <v>-281752.04778220603</v>
      </c>
      <c r="AG61" s="227">
        <f t="shared" si="11"/>
        <v>-297248.41041022737</v>
      </c>
      <c r="AH61" s="227">
        <f t="shared" si="11"/>
        <v>-313597.07298278983</v>
      </c>
      <c r="AI61" s="227">
        <f t="shared" si="11"/>
        <v>-330844.91199684329</v>
      </c>
      <c r="AJ61" s="227">
        <f t="shared" si="11"/>
        <v>-349041.38215666963</v>
      </c>
      <c r="AK61" s="227">
        <f t="shared" si="11"/>
        <v>-368238.65817528649</v>
      </c>
      <c r="AL61" s="227">
        <f t="shared" si="11"/>
        <v>-388491.78437492717</v>
      </c>
      <c r="AM61" s="227">
        <f t="shared" si="11"/>
        <v>-409858.83251554816</v>
      </c>
      <c r="AN61" s="227">
        <f t="shared" si="11"/>
        <v>-432401.06830390327</v>
      </c>
      <c r="AO61" s="227">
        <f t="shared" si="11"/>
        <v>-456183.1270606179</v>
      </c>
      <c r="AP61" s="227">
        <f t="shared" si="11"/>
        <v>-481273.19904895191</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564</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564</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568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320</v>
      </c>
      <c r="B66" s="234">
        <f t="shared" ref="B66:AO66" si="12">B59+B60</f>
        <v>5947199.9500000002</v>
      </c>
      <c r="C66" s="234">
        <f t="shared" si="12"/>
        <v>569185.14193920011</v>
      </c>
      <c r="D66" s="234">
        <f t="shared" si="12"/>
        <v>1267317.1363433476</v>
      </c>
      <c r="E66" s="234">
        <f t="shared" si="12"/>
        <v>2059984.055171866</v>
      </c>
      <c r="F66" s="234">
        <f t="shared" si="12"/>
        <v>2173283.1782063185</v>
      </c>
      <c r="G66" s="234">
        <f t="shared" si="12"/>
        <v>2292813.7530076662</v>
      </c>
      <c r="H66" s="234">
        <f t="shared" si="12"/>
        <v>2418918.5094230874</v>
      </c>
      <c r="I66" s="234">
        <f t="shared" si="12"/>
        <v>2551959.0274413573</v>
      </c>
      <c r="J66" s="234">
        <f t="shared" si="12"/>
        <v>2692316.7739506317</v>
      </c>
      <c r="K66" s="234">
        <f t="shared" si="12"/>
        <v>2840394.1965179164</v>
      </c>
      <c r="L66" s="234">
        <f t="shared" si="12"/>
        <v>2996615.8773264019</v>
      </c>
      <c r="M66" s="234">
        <f t="shared" si="12"/>
        <v>3161429.7505793539</v>
      </c>
      <c r="N66" s="234">
        <f t="shared" si="12"/>
        <v>3335308.3868612181</v>
      </c>
      <c r="O66" s="234">
        <f t="shared" si="12"/>
        <v>3518750.3481385848</v>
      </c>
      <c r="P66" s="234">
        <f t="shared" si="12"/>
        <v>3712281.6172862072</v>
      </c>
      <c r="Q66" s="234">
        <f t="shared" si="12"/>
        <v>3916457.1062369482</v>
      </c>
      <c r="R66" s="234">
        <f t="shared" si="12"/>
        <v>4131862.2470799796</v>
      </c>
      <c r="S66" s="234">
        <f t="shared" si="12"/>
        <v>4359114.6706693778</v>
      </c>
      <c r="T66" s="234">
        <f t="shared" si="12"/>
        <v>4598865.9775561942</v>
      </c>
      <c r="U66" s="234">
        <f t="shared" si="12"/>
        <v>4851803.6063217837</v>
      </c>
      <c r="V66" s="234">
        <f t="shared" si="12"/>
        <v>5118652.8046694826</v>
      </c>
      <c r="W66" s="234">
        <f t="shared" si="12"/>
        <v>5400178.7089263033</v>
      </c>
      <c r="X66" s="234">
        <f t="shared" si="12"/>
        <v>5697188.5379172489</v>
      </c>
      <c r="Y66" s="234">
        <f t="shared" si="12"/>
        <v>6010533.9075026968</v>
      </c>
      <c r="Z66" s="234">
        <f t="shared" si="12"/>
        <v>6341113.2724153446</v>
      </c>
      <c r="AA66" s="234">
        <f t="shared" si="12"/>
        <v>6689874.5023981892</v>
      </c>
      <c r="AB66" s="234">
        <f t="shared" si="12"/>
        <v>7057817.6000300888</v>
      </c>
      <c r="AC66" s="234">
        <f t="shared" si="12"/>
        <v>7445997.5680317432</v>
      </c>
      <c r="AD66" s="234">
        <f t="shared" si="12"/>
        <v>7855527.4342734888</v>
      </c>
      <c r="AE66" s="234">
        <f t="shared" si="12"/>
        <v>8287581.4431585306</v>
      </c>
      <c r="AF66" s="234">
        <f t="shared" si="12"/>
        <v>8743398.4225322474</v>
      </c>
      <c r="AG66" s="234">
        <f t="shared" si="12"/>
        <v>9224285.3357715216</v>
      </c>
      <c r="AH66" s="234">
        <f t="shared" si="12"/>
        <v>9731621.0292389542</v>
      </c>
      <c r="AI66" s="234">
        <f t="shared" si="12"/>
        <v>10266860.185847096</v>
      </c>
      <c r="AJ66" s="234">
        <f t="shared" si="12"/>
        <v>10831537.496068686</v>
      </c>
      <c r="AK66" s="234">
        <f t="shared" si="12"/>
        <v>11427272.058352465</v>
      </c>
      <c r="AL66" s="234">
        <f t="shared" si="12"/>
        <v>12055772.02156185</v>
      </c>
      <c r="AM66" s="234">
        <f t="shared" si="12"/>
        <v>12718839.482747748</v>
      </c>
      <c r="AN66" s="234">
        <f t="shared" si="12"/>
        <v>13418375.654298875</v>
      </c>
      <c r="AO66" s="234">
        <f t="shared" si="12"/>
        <v>14156386.315285312</v>
      </c>
      <c r="AP66" s="234">
        <f>AP59+AP60</f>
        <v>14934987.562626004</v>
      </c>
    </row>
    <row r="67" spans="1:45" x14ac:dyDescent="0.2">
      <c r="A67" s="235" t="s">
        <v>315</v>
      </c>
      <c r="B67" s="237"/>
      <c r="C67" s="227">
        <f>-($B$25)*1.18*$B$28/$B$27</f>
        <v>-237888</v>
      </c>
      <c r="D67" s="227">
        <f>C67</f>
        <v>-237888</v>
      </c>
      <c r="E67" s="227">
        <f t="shared" ref="E67:AP67" si="13">D67</f>
        <v>-237888</v>
      </c>
      <c r="F67" s="227">
        <f t="shared" si="13"/>
        <v>-237888</v>
      </c>
      <c r="G67" s="227">
        <f t="shared" si="13"/>
        <v>-237888</v>
      </c>
      <c r="H67" s="227">
        <f t="shared" si="13"/>
        <v>-237888</v>
      </c>
      <c r="I67" s="227">
        <f t="shared" si="13"/>
        <v>-237888</v>
      </c>
      <c r="J67" s="227">
        <f t="shared" si="13"/>
        <v>-237888</v>
      </c>
      <c r="K67" s="227">
        <f t="shared" si="13"/>
        <v>-237888</v>
      </c>
      <c r="L67" s="227">
        <f t="shared" si="13"/>
        <v>-237888</v>
      </c>
      <c r="M67" s="227">
        <f t="shared" si="13"/>
        <v>-237888</v>
      </c>
      <c r="N67" s="227">
        <f t="shared" si="13"/>
        <v>-237888</v>
      </c>
      <c r="O67" s="227">
        <f t="shared" si="13"/>
        <v>-237888</v>
      </c>
      <c r="P67" s="227">
        <f t="shared" si="13"/>
        <v>-237888</v>
      </c>
      <c r="Q67" s="227">
        <f t="shared" si="13"/>
        <v>-237888</v>
      </c>
      <c r="R67" s="227">
        <f t="shared" si="13"/>
        <v>-237888</v>
      </c>
      <c r="S67" s="227">
        <f t="shared" si="13"/>
        <v>-237888</v>
      </c>
      <c r="T67" s="227">
        <f t="shared" si="13"/>
        <v>-237888</v>
      </c>
      <c r="U67" s="227">
        <f t="shared" si="13"/>
        <v>-237888</v>
      </c>
      <c r="V67" s="227">
        <f t="shared" si="13"/>
        <v>-237888</v>
      </c>
      <c r="W67" s="227">
        <f t="shared" si="13"/>
        <v>-237888</v>
      </c>
      <c r="X67" s="227">
        <f t="shared" si="13"/>
        <v>-237888</v>
      </c>
      <c r="Y67" s="227">
        <f t="shared" si="13"/>
        <v>-237888</v>
      </c>
      <c r="Z67" s="227">
        <f t="shared" si="13"/>
        <v>-237888</v>
      </c>
      <c r="AA67" s="227">
        <f t="shared" si="13"/>
        <v>-237888</v>
      </c>
      <c r="AB67" s="227">
        <f t="shared" si="13"/>
        <v>-237888</v>
      </c>
      <c r="AC67" s="227">
        <f t="shared" si="13"/>
        <v>-237888</v>
      </c>
      <c r="AD67" s="227">
        <f t="shared" si="13"/>
        <v>-237888</v>
      </c>
      <c r="AE67" s="227">
        <f t="shared" si="13"/>
        <v>-237888</v>
      </c>
      <c r="AF67" s="227">
        <f t="shared" si="13"/>
        <v>-237888</v>
      </c>
      <c r="AG67" s="227">
        <f t="shared" si="13"/>
        <v>-237888</v>
      </c>
      <c r="AH67" s="227">
        <f t="shared" si="13"/>
        <v>-237888</v>
      </c>
      <c r="AI67" s="227">
        <f t="shared" si="13"/>
        <v>-237888</v>
      </c>
      <c r="AJ67" s="227">
        <f t="shared" si="13"/>
        <v>-237888</v>
      </c>
      <c r="AK67" s="227">
        <f t="shared" si="13"/>
        <v>-237888</v>
      </c>
      <c r="AL67" s="227">
        <f t="shared" si="13"/>
        <v>-237888</v>
      </c>
      <c r="AM67" s="227">
        <f t="shared" si="13"/>
        <v>-237888</v>
      </c>
      <c r="AN67" s="227">
        <f t="shared" si="13"/>
        <v>-237888</v>
      </c>
      <c r="AO67" s="227">
        <f t="shared" si="13"/>
        <v>-237888</v>
      </c>
      <c r="AP67" s="227">
        <f t="shared" si="13"/>
        <v>-237888</v>
      </c>
      <c r="AQ67" s="238">
        <f>SUM(B67:AA67)/1.18</f>
        <v>-5040000</v>
      </c>
      <c r="AR67" s="239">
        <f>SUM(B67:AF67)/1.18</f>
        <v>-6048000</v>
      </c>
      <c r="AS67" s="239">
        <f>SUM(B67:AP67)/1.18</f>
        <v>-8064000</v>
      </c>
    </row>
    <row r="68" spans="1:45" ht="28.5" x14ac:dyDescent="0.2">
      <c r="A68" s="236" t="s">
        <v>316</v>
      </c>
      <c r="B68" s="234">
        <f t="shared" ref="B68:J68" si="14">B66+B67</f>
        <v>5947199.9500000002</v>
      </c>
      <c r="C68" s="234">
        <f>C66+C67</f>
        <v>331297.14193920011</v>
      </c>
      <c r="D68" s="234">
        <f>D66+D67</f>
        <v>1029429.1363433476</v>
      </c>
      <c r="E68" s="234">
        <f t="shared" si="14"/>
        <v>1822096.055171866</v>
      </c>
      <c r="F68" s="234">
        <f>F66+C67</f>
        <v>1935395.1782063185</v>
      </c>
      <c r="G68" s="234">
        <f t="shared" si="14"/>
        <v>2054925.7530076662</v>
      </c>
      <c r="H68" s="234">
        <f t="shared" si="14"/>
        <v>2181030.5094230874</v>
      </c>
      <c r="I68" s="234">
        <f t="shared" si="14"/>
        <v>2314071.0274413573</v>
      </c>
      <c r="J68" s="234">
        <f t="shared" si="14"/>
        <v>2454428.7739506317</v>
      </c>
      <c r="K68" s="234">
        <f>K66+K67</f>
        <v>2602506.1965179164</v>
      </c>
      <c r="L68" s="234">
        <f>L66+L67</f>
        <v>2758727.8773264019</v>
      </c>
      <c r="M68" s="234">
        <f t="shared" ref="M68:AO68" si="15">M66+M67</f>
        <v>2923541.7505793539</v>
      </c>
      <c r="N68" s="234">
        <f t="shared" si="15"/>
        <v>3097420.3868612181</v>
      </c>
      <c r="O68" s="234">
        <f t="shared" si="15"/>
        <v>3280862.3481385848</v>
      </c>
      <c r="P68" s="234">
        <f t="shared" si="15"/>
        <v>3474393.6172862072</v>
      </c>
      <c r="Q68" s="234">
        <f t="shared" si="15"/>
        <v>3678569.1062369482</v>
      </c>
      <c r="R68" s="234">
        <f t="shared" si="15"/>
        <v>3893974.2470799796</v>
      </c>
      <c r="S68" s="234">
        <f t="shared" si="15"/>
        <v>4121226.6706693778</v>
      </c>
      <c r="T68" s="234">
        <f t="shared" si="15"/>
        <v>4360977.9775561942</v>
      </c>
      <c r="U68" s="234">
        <f t="shared" si="15"/>
        <v>4613915.6063217837</v>
      </c>
      <c r="V68" s="234">
        <f t="shared" si="15"/>
        <v>4880764.8046694826</v>
      </c>
      <c r="W68" s="234">
        <f t="shared" si="15"/>
        <v>5162290.7089263033</v>
      </c>
      <c r="X68" s="234">
        <f t="shared" si="15"/>
        <v>5459300.5379172489</v>
      </c>
      <c r="Y68" s="234">
        <f t="shared" si="15"/>
        <v>5772645.9075026968</v>
      </c>
      <c r="Z68" s="234">
        <f t="shared" si="15"/>
        <v>6103225.2724153446</v>
      </c>
      <c r="AA68" s="234">
        <f t="shared" si="15"/>
        <v>6451986.5023981892</v>
      </c>
      <c r="AB68" s="234">
        <f t="shared" si="15"/>
        <v>6819929.6000300888</v>
      </c>
      <c r="AC68" s="234">
        <f t="shared" si="15"/>
        <v>7208109.5680317432</v>
      </c>
      <c r="AD68" s="234">
        <f t="shared" si="15"/>
        <v>7617639.4342734888</v>
      </c>
      <c r="AE68" s="234">
        <f t="shared" si="15"/>
        <v>8049693.4431585306</v>
      </c>
      <c r="AF68" s="234">
        <f t="shared" si="15"/>
        <v>8505510.4225322474</v>
      </c>
      <c r="AG68" s="234">
        <f t="shared" si="15"/>
        <v>8986397.3357715216</v>
      </c>
      <c r="AH68" s="234">
        <f t="shared" si="15"/>
        <v>9493733.0292389542</v>
      </c>
      <c r="AI68" s="234">
        <f t="shared" si="15"/>
        <v>10028972.185847096</v>
      </c>
      <c r="AJ68" s="234">
        <f t="shared" si="15"/>
        <v>10593649.496068686</v>
      </c>
      <c r="AK68" s="234">
        <f t="shared" si="15"/>
        <v>11189384.058352465</v>
      </c>
      <c r="AL68" s="234">
        <f t="shared" si="15"/>
        <v>11817884.02156185</v>
      </c>
      <c r="AM68" s="234">
        <f t="shared" si="15"/>
        <v>12480951.482747748</v>
      </c>
      <c r="AN68" s="234">
        <f t="shared" si="15"/>
        <v>13180487.654298875</v>
      </c>
      <c r="AO68" s="234">
        <f t="shared" si="15"/>
        <v>13918498.315285312</v>
      </c>
      <c r="AP68" s="234">
        <f>AP66+AP67</f>
        <v>14697099.562626004</v>
      </c>
      <c r="AQ68" s="179">
        <v>25</v>
      </c>
      <c r="AR68" s="179">
        <v>30</v>
      </c>
      <c r="AS68" s="179">
        <v>40</v>
      </c>
    </row>
    <row r="69" spans="1:45" x14ac:dyDescent="0.2">
      <c r="A69" s="235" t="s">
        <v>314</v>
      </c>
      <c r="B69" s="227">
        <f t="shared" ref="B69:AO69" si="16">-B56</f>
        <v>0</v>
      </c>
      <c r="C69" s="227">
        <f t="shared" si="16"/>
        <v>0</v>
      </c>
      <c r="D69" s="227">
        <f t="shared" si="16"/>
        <v>0</v>
      </c>
      <c r="E69" s="227">
        <f t="shared" si="16"/>
        <v>0</v>
      </c>
      <c r="F69" s="227">
        <f t="shared" si="16"/>
        <v>0</v>
      </c>
      <c r="G69" s="227">
        <f t="shared" si="16"/>
        <v>0</v>
      </c>
      <c r="H69" s="227">
        <f t="shared" si="16"/>
        <v>0</v>
      </c>
      <c r="I69" s="227">
        <f t="shared" si="16"/>
        <v>0</v>
      </c>
      <c r="J69" s="227">
        <f t="shared" si="16"/>
        <v>0</v>
      </c>
      <c r="K69" s="227">
        <f t="shared" si="16"/>
        <v>0</v>
      </c>
      <c r="L69" s="227">
        <f t="shared" si="16"/>
        <v>0</v>
      </c>
      <c r="M69" s="227">
        <f t="shared" si="16"/>
        <v>0</v>
      </c>
      <c r="N69" s="227">
        <f t="shared" si="16"/>
        <v>0</v>
      </c>
      <c r="O69" s="227">
        <f t="shared" si="16"/>
        <v>0</v>
      </c>
      <c r="P69" s="227">
        <f t="shared" si="16"/>
        <v>0</v>
      </c>
      <c r="Q69" s="227">
        <f t="shared" si="16"/>
        <v>0</v>
      </c>
      <c r="R69" s="227">
        <f t="shared" si="16"/>
        <v>0</v>
      </c>
      <c r="S69" s="227">
        <f t="shared" si="16"/>
        <v>0</v>
      </c>
      <c r="T69" s="227">
        <f t="shared" si="16"/>
        <v>0</v>
      </c>
      <c r="U69" s="227">
        <f t="shared" si="16"/>
        <v>0</v>
      </c>
      <c r="V69" s="227">
        <f t="shared" si="16"/>
        <v>0</v>
      </c>
      <c r="W69" s="227">
        <f t="shared" si="16"/>
        <v>0</v>
      </c>
      <c r="X69" s="227">
        <f t="shared" si="16"/>
        <v>0</v>
      </c>
      <c r="Y69" s="227">
        <f t="shared" si="16"/>
        <v>0</v>
      </c>
      <c r="Z69" s="227">
        <f t="shared" si="16"/>
        <v>0</v>
      </c>
      <c r="AA69" s="227">
        <f t="shared" si="16"/>
        <v>0</v>
      </c>
      <c r="AB69" s="227">
        <f t="shared" si="16"/>
        <v>0</v>
      </c>
      <c r="AC69" s="227">
        <f t="shared" si="16"/>
        <v>0</v>
      </c>
      <c r="AD69" s="227">
        <f t="shared" si="16"/>
        <v>0</v>
      </c>
      <c r="AE69" s="227">
        <f t="shared" si="16"/>
        <v>0</v>
      </c>
      <c r="AF69" s="227">
        <f t="shared" si="16"/>
        <v>0</v>
      </c>
      <c r="AG69" s="227">
        <f t="shared" si="16"/>
        <v>0</v>
      </c>
      <c r="AH69" s="227">
        <f t="shared" si="16"/>
        <v>0</v>
      </c>
      <c r="AI69" s="227">
        <f t="shared" si="16"/>
        <v>0</v>
      </c>
      <c r="AJ69" s="227">
        <f t="shared" si="16"/>
        <v>0</v>
      </c>
      <c r="AK69" s="227">
        <f t="shared" si="16"/>
        <v>0</v>
      </c>
      <c r="AL69" s="227">
        <f t="shared" si="16"/>
        <v>0</v>
      </c>
      <c r="AM69" s="227">
        <f t="shared" si="16"/>
        <v>0</v>
      </c>
      <c r="AN69" s="227">
        <f t="shared" si="16"/>
        <v>0</v>
      </c>
      <c r="AO69" s="227">
        <f t="shared" si="16"/>
        <v>0</v>
      </c>
      <c r="AP69" s="227">
        <f>-AP56</f>
        <v>0</v>
      </c>
    </row>
    <row r="70" spans="1:45" ht="14.25" x14ac:dyDescent="0.2">
      <c r="A70" s="236" t="s">
        <v>319</v>
      </c>
      <c r="B70" s="234">
        <f t="shared" ref="B70:AO70" si="17">B68+B69</f>
        <v>5947199.9500000002</v>
      </c>
      <c r="C70" s="234">
        <f t="shared" si="17"/>
        <v>331297.14193920011</v>
      </c>
      <c r="D70" s="234">
        <f t="shared" si="17"/>
        <v>1029429.1363433476</v>
      </c>
      <c r="E70" s="234">
        <f t="shared" si="17"/>
        <v>1822096.055171866</v>
      </c>
      <c r="F70" s="234">
        <f t="shared" si="17"/>
        <v>1935395.1782063185</v>
      </c>
      <c r="G70" s="234">
        <f t="shared" si="17"/>
        <v>2054925.7530076662</v>
      </c>
      <c r="H70" s="234">
        <f t="shared" si="17"/>
        <v>2181030.5094230874</v>
      </c>
      <c r="I70" s="234">
        <f t="shared" si="17"/>
        <v>2314071.0274413573</v>
      </c>
      <c r="J70" s="234">
        <f t="shared" si="17"/>
        <v>2454428.7739506317</v>
      </c>
      <c r="K70" s="234">
        <f t="shared" si="17"/>
        <v>2602506.1965179164</v>
      </c>
      <c r="L70" s="234">
        <f t="shared" si="17"/>
        <v>2758727.8773264019</v>
      </c>
      <c r="M70" s="234">
        <f t="shared" si="17"/>
        <v>2923541.7505793539</v>
      </c>
      <c r="N70" s="234">
        <f t="shared" si="17"/>
        <v>3097420.3868612181</v>
      </c>
      <c r="O70" s="234">
        <f t="shared" si="17"/>
        <v>3280862.3481385848</v>
      </c>
      <c r="P70" s="234">
        <f t="shared" si="17"/>
        <v>3474393.6172862072</v>
      </c>
      <c r="Q70" s="234">
        <f t="shared" si="17"/>
        <v>3678569.1062369482</v>
      </c>
      <c r="R70" s="234">
        <f t="shared" si="17"/>
        <v>3893974.2470799796</v>
      </c>
      <c r="S70" s="234">
        <f t="shared" si="17"/>
        <v>4121226.6706693778</v>
      </c>
      <c r="T70" s="234">
        <f t="shared" si="17"/>
        <v>4360977.9775561942</v>
      </c>
      <c r="U70" s="234">
        <f t="shared" si="17"/>
        <v>4613915.6063217837</v>
      </c>
      <c r="V70" s="234">
        <f t="shared" si="17"/>
        <v>4880764.8046694826</v>
      </c>
      <c r="W70" s="234">
        <f t="shared" si="17"/>
        <v>5162290.7089263033</v>
      </c>
      <c r="X70" s="234">
        <f t="shared" si="17"/>
        <v>5459300.5379172489</v>
      </c>
      <c r="Y70" s="234">
        <f t="shared" si="17"/>
        <v>5772645.9075026968</v>
      </c>
      <c r="Z70" s="234">
        <f t="shared" si="17"/>
        <v>6103225.2724153446</v>
      </c>
      <c r="AA70" s="234">
        <f t="shared" si="17"/>
        <v>6451986.5023981892</v>
      </c>
      <c r="AB70" s="234">
        <f t="shared" si="17"/>
        <v>6819929.6000300888</v>
      </c>
      <c r="AC70" s="234">
        <f t="shared" si="17"/>
        <v>7208109.5680317432</v>
      </c>
      <c r="AD70" s="234">
        <f t="shared" si="17"/>
        <v>7617639.4342734888</v>
      </c>
      <c r="AE70" s="234">
        <f t="shared" si="17"/>
        <v>8049693.4431585306</v>
      </c>
      <c r="AF70" s="234">
        <f t="shared" si="17"/>
        <v>8505510.4225322474</v>
      </c>
      <c r="AG70" s="234">
        <f t="shared" si="17"/>
        <v>8986397.3357715216</v>
      </c>
      <c r="AH70" s="234">
        <f t="shared" si="17"/>
        <v>9493733.0292389542</v>
      </c>
      <c r="AI70" s="234">
        <f t="shared" si="17"/>
        <v>10028972.185847096</v>
      </c>
      <c r="AJ70" s="234">
        <f t="shared" si="17"/>
        <v>10593649.496068686</v>
      </c>
      <c r="AK70" s="234">
        <f t="shared" si="17"/>
        <v>11189384.058352465</v>
      </c>
      <c r="AL70" s="234">
        <f t="shared" si="17"/>
        <v>11817884.02156185</v>
      </c>
      <c r="AM70" s="234">
        <f t="shared" si="17"/>
        <v>12480951.482747748</v>
      </c>
      <c r="AN70" s="234">
        <f t="shared" si="17"/>
        <v>13180487.654298875</v>
      </c>
      <c r="AO70" s="234">
        <f t="shared" si="17"/>
        <v>13918498.315285312</v>
      </c>
      <c r="AP70" s="234">
        <f>AP68+AP69</f>
        <v>14697099.562626004</v>
      </c>
    </row>
    <row r="71" spans="1:45" x14ac:dyDescent="0.2">
      <c r="A71" s="235" t="s">
        <v>313</v>
      </c>
      <c r="B71" s="227">
        <f t="shared" ref="B71:AP71" si="18">-B70*$B$36</f>
        <v>-1189439.99</v>
      </c>
      <c r="C71" s="227">
        <f t="shared" si="18"/>
        <v>-66259.428387840031</v>
      </c>
      <c r="D71" s="227">
        <f t="shared" si="18"/>
        <v>-205885.82726866953</v>
      </c>
      <c r="E71" s="227">
        <f t="shared" si="18"/>
        <v>-364419.21103437321</v>
      </c>
      <c r="F71" s="227">
        <f t="shared" si="18"/>
        <v>-387079.0356412637</v>
      </c>
      <c r="G71" s="227">
        <f t="shared" si="18"/>
        <v>-410985.15060153324</v>
      </c>
      <c r="H71" s="227">
        <f t="shared" si="18"/>
        <v>-436206.10188461747</v>
      </c>
      <c r="I71" s="227">
        <f t="shared" si="18"/>
        <v>-462814.20548827149</v>
      </c>
      <c r="J71" s="227">
        <f t="shared" si="18"/>
        <v>-490885.75479012635</v>
      </c>
      <c r="K71" s="227">
        <f t="shared" si="18"/>
        <v>-520501.23930358328</v>
      </c>
      <c r="L71" s="227">
        <f t="shared" si="18"/>
        <v>-551745.57546528045</v>
      </c>
      <c r="M71" s="227">
        <f t="shared" si="18"/>
        <v>-584708.35011587082</v>
      </c>
      <c r="N71" s="227">
        <f t="shared" si="18"/>
        <v>-619484.07737224363</v>
      </c>
      <c r="O71" s="227">
        <f t="shared" si="18"/>
        <v>-656172.46962771704</v>
      </c>
      <c r="P71" s="227">
        <f t="shared" si="18"/>
        <v>-694878.72345724143</v>
      </c>
      <c r="Q71" s="227">
        <f t="shared" si="18"/>
        <v>-735713.82124738966</v>
      </c>
      <c r="R71" s="227">
        <f t="shared" si="18"/>
        <v>-778794.849415996</v>
      </c>
      <c r="S71" s="227">
        <f t="shared" si="18"/>
        <v>-824245.33413387556</v>
      </c>
      <c r="T71" s="227">
        <f t="shared" si="18"/>
        <v>-872195.59551123891</v>
      </c>
      <c r="U71" s="227">
        <f t="shared" si="18"/>
        <v>-922783.12126435677</v>
      </c>
      <c r="V71" s="227">
        <f t="shared" si="18"/>
        <v>-976152.9609338966</v>
      </c>
      <c r="W71" s="227">
        <f t="shared" si="18"/>
        <v>-1032458.1417852608</v>
      </c>
      <c r="X71" s="227">
        <f t="shared" si="18"/>
        <v>-1091860.1075834499</v>
      </c>
      <c r="Y71" s="227">
        <f t="shared" si="18"/>
        <v>-1154529.1815005394</v>
      </c>
      <c r="Z71" s="227">
        <f t="shared" si="18"/>
        <v>-1220645.0544830689</v>
      </c>
      <c r="AA71" s="227">
        <f t="shared" si="18"/>
        <v>-1290397.3004796379</v>
      </c>
      <c r="AB71" s="227">
        <f t="shared" si="18"/>
        <v>-1363985.9200060179</v>
      </c>
      <c r="AC71" s="227">
        <f t="shared" si="18"/>
        <v>-1441621.9136063487</v>
      </c>
      <c r="AD71" s="227">
        <f t="shared" si="18"/>
        <v>-1523527.886854698</v>
      </c>
      <c r="AE71" s="227">
        <f t="shared" si="18"/>
        <v>-1609938.6886317062</v>
      </c>
      <c r="AF71" s="227">
        <f t="shared" si="18"/>
        <v>-1701102.0845064495</v>
      </c>
      <c r="AG71" s="227">
        <f t="shared" si="18"/>
        <v>-1797279.4671543045</v>
      </c>
      <c r="AH71" s="227">
        <f t="shared" si="18"/>
        <v>-1898746.6058477908</v>
      </c>
      <c r="AI71" s="227">
        <f t="shared" si="18"/>
        <v>-2005794.4371694194</v>
      </c>
      <c r="AJ71" s="227">
        <f t="shared" si="18"/>
        <v>-2118729.8992137373</v>
      </c>
      <c r="AK71" s="227">
        <f t="shared" si="18"/>
        <v>-2237876.8116704929</v>
      </c>
      <c r="AL71" s="227">
        <f t="shared" si="18"/>
        <v>-2363576.8043123703</v>
      </c>
      <c r="AM71" s="227">
        <f t="shared" si="18"/>
        <v>-2496190.2965495498</v>
      </c>
      <c r="AN71" s="227">
        <f t="shared" si="18"/>
        <v>-2636097.5308597754</v>
      </c>
      <c r="AO71" s="227">
        <f t="shared" si="18"/>
        <v>-2783699.6630570628</v>
      </c>
      <c r="AP71" s="227">
        <f t="shared" si="18"/>
        <v>-2939419.9125252012</v>
      </c>
    </row>
    <row r="72" spans="1:45" ht="15" thickBot="1" x14ac:dyDescent="0.25">
      <c r="A72" s="240" t="s">
        <v>318</v>
      </c>
      <c r="B72" s="241">
        <f t="shared" ref="B72:AO72" si="19">B70+B71</f>
        <v>4757759.96</v>
      </c>
      <c r="C72" s="241">
        <f t="shared" si="19"/>
        <v>265037.71355136007</v>
      </c>
      <c r="D72" s="241">
        <f t="shared" si="19"/>
        <v>823543.30907467811</v>
      </c>
      <c r="E72" s="241">
        <f t="shared" si="19"/>
        <v>1457676.8441374928</v>
      </c>
      <c r="F72" s="241">
        <f t="shared" si="19"/>
        <v>1548316.1425650548</v>
      </c>
      <c r="G72" s="241">
        <f t="shared" si="19"/>
        <v>1643940.602406133</v>
      </c>
      <c r="H72" s="241">
        <f t="shared" si="19"/>
        <v>1744824.4075384699</v>
      </c>
      <c r="I72" s="241">
        <f t="shared" si="19"/>
        <v>1851256.8219530857</v>
      </c>
      <c r="J72" s="241">
        <f t="shared" si="19"/>
        <v>1963543.0191605054</v>
      </c>
      <c r="K72" s="241">
        <f t="shared" si="19"/>
        <v>2082004.9572143331</v>
      </c>
      <c r="L72" s="241">
        <f t="shared" si="19"/>
        <v>2206982.3018611213</v>
      </c>
      <c r="M72" s="241">
        <f t="shared" si="19"/>
        <v>2338833.4004634833</v>
      </c>
      <c r="N72" s="241">
        <f t="shared" si="19"/>
        <v>2477936.3094889745</v>
      </c>
      <c r="O72" s="241">
        <f t="shared" si="19"/>
        <v>2624689.8785108677</v>
      </c>
      <c r="P72" s="241">
        <f t="shared" si="19"/>
        <v>2779514.8938289657</v>
      </c>
      <c r="Q72" s="241">
        <f t="shared" si="19"/>
        <v>2942855.2849895586</v>
      </c>
      <c r="R72" s="241">
        <f t="shared" si="19"/>
        <v>3115179.3976639835</v>
      </c>
      <c r="S72" s="241">
        <f t="shared" si="19"/>
        <v>3296981.3365355022</v>
      </c>
      <c r="T72" s="241">
        <f t="shared" si="19"/>
        <v>3488782.3820449552</v>
      </c>
      <c r="U72" s="241">
        <f t="shared" si="19"/>
        <v>3691132.4850574271</v>
      </c>
      <c r="V72" s="241">
        <f t="shared" si="19"/>
        <v>3904611.8437355859</v>
      </c>
      <c r="W72" s="241">
        <f t="shared" si="19"/>
        <v>4129832.5671410426</v>
      </c>
      <c r="X72" s="241">
        <f t="shared" si="19"/>
        <v>4367440.4303337988</v>
      </c>
      <c r="Y72" s="241">
        <f t="shared" si="19"/>
        <v>4618116.7260021577</v>
      </c>
      <c r="Z72" s="241">
        <f t="shared" si="19"/>
        <v>4882580.2179322755</v>
      </c>
      <c r="AA72" s="241">
        <f t="shared" si="19"/>
        <v>5161589.2019185517</v>
      </c>
      <c r="AB72" s="241">
        <f t="shared" si="19"/>
        <v>5455943.6800240707</v>
      </c>
      <c r="AC72" s="241">
        <f t="shared" si="19"/>
        <v>5766487.6544253947</v>
      </c>
      <c r="AD72" s="241">
        <f t="shared" si="19"/>
        <v>6094111.5474187909</v>
      </c>
      <c r="AE72" s="241">
        <f t="shared" si="19"/>
        <v>6439754.7545268247</v>
      </c>
      <c r="AF72" s="241">
        <f t="shared" si="19"/>
        <v>6804408.3380257981</v>
      </c>
      <c r="AG72" s="241">
        <f t="shared" si="19"/>
        <v>7189117.8686172171</v>
      </c>
      <c r="AH72" s="241">
        <f t="shared" si="19"/>
        <v>7594986.4233911633</v>
      </c>
      <c r="AI72" s="241">
        <f t="shared" si="19"/>
        <v>8023177.7486776765</v>
      </c>
      <c r="AJ72" s="241">
        <f t="shared" si="19"/>
        <v>8474919.5968549494</v>
      </c>
      <c r="AK72" s="241">
        <f t="shared" si="19"/>
        <v>8951507.2466819715</v>
      </c>
      <c r="AL72" s="241">
        <f t="shared" si="19"/>
        <v>9454307.2172494791</v>
      </c>
      <c r="AM72" s="241">
        <f t="shared" si="19"/>
        <v>9984761.1861981992</v>
      </c>
      <c r="AN72" s="241">
        <f t="shared" si="19"/>
        <v>10544390.1234391</v>
      </c>
      <c r="AO72" s="241">
        <f t="shared" si="19"/>
        <v>11134798.652228249</v>
      </c>
      <c r="AP72" s="241">
        <f>AP70+AP71</f>
        <v>11757679.650100803</v>
      </c>
    </row>
    <row r="73" spans="1:45" s="243" customFormat="1" ht="16.5" thickBot="1" x14ac:dyDescent="0.25">
      <c r="A73" s="230"/>
      <c r="B73" s="242"/>
      <c r="C73" s="242">
        <f>B141</f>
        <v>0.5</v>
      </c>
      <c r="D73" s="242">
        <f t="shared" ref="D73:AP73" si="20">C141</f>
        <v>1.5</v>
      </c>
      <c r="E73" s="242">
        <f t="shared" si="20"/>
        <v>2.5</v>
      </c>
      <c r="F73" s="242">
        <f t="shared" si="20"/>
        <v>3.5</v>
      </c>
      <c r="G73" s="242">
        <f t="shared" si="20"/>
        <v>4.5</v>
      </c>
      <c r="H73" s="242">
        <f t="shared" si="20"/>
        <v>5.5</v>
      </c>
      <c r="I73" s="242">
        <f t="shared" si="20"/>
        <v>6.5</v>
      </c>
      <c r="J73" s="242">
        <f t="shared" si="20"/>
        <v>7.5</v>
      </c>
      <c r="K73" s="242">
        <f t="shared" si="20"/>
        <v>8.5</v>
      </c>
      <c r="L73" s="242">
        <f t="shared" si="20"/>
        <v>9.5</v>
      </c>
      <c r="M73" s="242">
        <f t="shared" si="20"/>
        <v>10.5</v>
      </c>
      <c r="N73" s="242">
        <f t="shared" si="20"/>
        <v>11.5</v>
      </c>
      <c r="O73" s="242">
        <f t="shared" si="20"/>
        <v>12.5</v>
      </c>
      <c r="P73" s="242">
        <f t="shared" si="20"/>
        <v>13.5</v>
      </c>
      <c r="Q73" s="242">
        <f t="shared" si="20"/>
        <v>14.5</v>
      </c>
      <c r="R73" s="242">
        <f t="shared" si="20"/>
        <v>15.5</v>
      </c>
      <c r="S73" s="242">
        <f t="shared" si="20"/>
        <v>16.5</v>
      </c>
      <c r="T73" s="242">
        <f t="shared" si="20"/>
        <v>17.5</v>
      </c>
      <c r="U73" s="242">
        <f t="shared" si="20"/>
        <v>18.5</v>
      </c>
      <c r="V73" s="242">
        <f t="shared" si="20"/>
        <v>19.5</v>
      </c>
      <c r="W73" s="242">
        <f t="shared" si="20"/>
        <v>20.5</v>
      </c>
      <c r="X73" s="242">
        <f t="shared" si="20"/>
        <v>21.5</v>
      </c>
      <c r="Y73" s="242">
        <f t="shared" si="20"/>
        <v>22.5</v>
      </c>
      <c r="Z73" s="242">
        <f t="shared" si="20"/>
        <v>23.5</v>
      </c>
      <c r="AA73" s="242">
        <f t="shared" si="20"/>
        <v>24.5</v>
      </c>
      <c r="AB73" s="242">
        <f t="shared" si="20"/>
        <v>25.5</v>
      </c>
      <c r="AC73" s="242">
        <f t="shared" si="20"/>
        <v>26.5</v>
      </c>
      <c r="AD73" s="242">
        <f t="shared" si="20"/>
        <v>27.5</v>
      </c>
      <c r="AE73" s="242">
        <f t="shared" si="20"/>
        <v>28.5</v>
      </c>
      <c r="AF73" s="242">
        <f t="shared" si="20"/>
        <v>29.5</v>
      </c>
      <c r="AG73" s="242">
        <f t="shared" si="20"/>
        <v>30.5</v>
      </c>
      <c r="AH73" s="242">
        <f t="shared" si="20"/>
        <v>31.5</v>
      </c>
      <c r="AI73" s="242">
        <f t="shared" si="20"/>
        <v>32.5</v>
      </c>
      <c r="AJ73" s="242">
        <f t="shared" si="20"/>
        <v>33.5</v>
      </c>
      <c r="AK73" s="242">
        <f t="shared" si="20"/>
        <v>34.5</v>
      </c>
      <c r="AL73" s="242">
        <f t="shared" si="20"/>
        <v>35.5</v>
      </c>
      <c r="AM73" s="242">
        <f t="shared" si="20"/>
        <v>36.5</v>
      </c>
      <c r="AN73" s="242">
        <f t="shared" si="20"/>
        <v>37.5</v>
      </c>
      <c r="AO73" s="242">
        <f t="shared" si="20"/>
        <v>38.5</v>
      </c>
      <c r="AP73" s="242">
        <f t="shared" si="20"/>
        <v>39.5</v>
      </c>
      <c r="AQ73" s="179"/>
      <c r="AR73" s="179"/>
      <c r="AS73" s="179"/>
    </row>
    <row r="74" spans="1:45" x14ac:dyDescent="0.2">
      <c r="A74" s="224" t="s">
        <v>317</v>
      </c>
      <c r="B74" s="225">
        <f t="shared" ref="B74:AO74" si="21">B58</f>
        <v>1</v>
      </c>
      <c r="C74" s="225">
        <f t="shared" si="21"/>
        <v>2</v>
      </c>
      <c r="D74" s="225">
        <f t="shared" si="21"/>
        <v>3</v>
      </c>
      <c r="E74" s="225">
        <f t="shared" si="21"/>
        <v>4</v>
      </c>
      <c r="F74" s="225">
        <f t="shared" si="21"/>
        <v>5</v>
      </c>
      <c r="G74" s="225">
        <f t="shared" si="21"/>
        <v>6</v>
      </c>
      <c r="H74" s="225">
        <f t="shared" si="21"/>
        <v>7</v>
      </c>
      <c r="I74" s="225">
        <f t="shared" si="21"/>
        <v>8</v>
      </c>
      <c r="J74" s="225">
        <f t="shared" si="21"/>
        <v>9</v>
      </c>
      <c r="K74" s="225">
        <f t="shared" si="21"/>
        <v>10</v>
      </c>
      <c r="L74" s="225">
        <f t="shared" si="21"/>
        <v>11</v>
      </c>
      <c r="M74" s="225">
        <f t="shared" si="21"/>
        <v>12</v>
      </c>
      <c r="N74" s="225">
        <f t="shared" si="21"/>
        <v>13</v>
      </c>
      <c r="O74" s="225">
        <f t="shared" si="21"/>
        <v>14</v>
      </c>
      <c r="P74" s="225">
        <f t="shared" si="21"/>
        <v>15</v>
      </c>
      <c r="Q74" s="225">
        <f t="shared" si="21"/>
        <v>16</v>
      </c>
      <c r="R74" s="225">
        <f t="shared" si="21"/>
        <v>17</v>
      </c>
      <c r="S74" s="225">
        <f t="shared" si="21"/>
        <v>18</v>
      </c>
      <c r="T74" s="225">
        <f t="shared" si="21"/>
        <v>19</v>
      </c>
      <c r="U74" s="225">
        <f t="shared" si="21"/>
        <v>20</v>
      </c>
      <c r="V74" s="225">
        <f t="shared" si="21"/>
        <v>21</v>
      </c>
      <c r="W74" s="225">
        <f t="shared" si="21"/>
        <v>22</v>
      </c>
      <c r="X74" s="225">
        <f t="shared" si="21"/>
        <v>23</v>
      </c>
      <c r="Y74" s="225">
        <f t="shared" si="21"/>
        <v>24</v>
      </c>
      <c r="Z74" s="225">
        <f t="shared" si="21"/>
        <v>25</v>
      </c>
      <c r="AA74" s="225">
        <f t="shared" si="21"/>
        <v>26</v>
      </c>
      <c r="AB74" s="225">
        <f t="shared" si="21"/>
        <v>27</v>
      </c>
      <c r="AC74" s="225">
        <f t="shared" si="21"/>
        <v>28</v>
      </c>
      <c r="AD74" s="225">
        <f t="shared" si="21"/>
        <v>29</v>
      </c>
      <c r="AE74" s="225">
        <f t="shared" si="21"/>
        <v>30</v>
      </c>
      <c r="AF74" s="225">
        <f t="shared" si="21"/>
        <v>31</v>
      </c>
      <c r="AG74" s="225">
        <f t="shared" si="21"/>
        <v>32</v>
      </c>
      <c r="AH74" s="225">
        <f t="shared" si="21"/>
        <v>33</v>
      </c>
      <c r="AI74" s="225">
        <f t="shared" si="21"/>
        <v>34</v>
      </c>
      <c r="AJ74" s="225">
        <f t="shared" si="21"/>
        <v>35</v>
      </c>
      <c r="AK74" s="225">
        <f t="shared" si="21"/>
        <v>36</v>
      </c>
      <c r="AL74" s="225">
        <f t="shared" si="21"/>
        <v>37</v>
      </c>
      <c r="AM74" s="225">
        <f t="shared" si="21"/>
        <v>38</v>
      </c>
      <c r="AN74" s="225">
        <f t="shared" si="21"/>
        <v>39</v>
      </c>
      <c r="AO74" s="225">
        <f t="shared" si="21"/>
        <v>40</v>
      </c>
      <c r="AP74" s="225">
        <f>AP58</f>
        <v>41</v>
      </c>
    </row>
    <row r="75" spans="1:45" ht="28.5" x14ac:dyDescent="0.2">
      <c r="A75" s="233" t="s">
        <v>316</v>
      </c>
      <c r="B75" s="234">
        <f t="shared" ref="B75:AO75" si="22">B68</f>
        <v>5947199.9500000002</v>
      </c>
      <c r="C75" s="234">
        <f t="shared" si="22"/>
        <v>331297.14193920011</v>
      </c>
      <c r="D75" s="234">
        <f>D68</f>
        <v>1029429.1363433476</v>
      </c>
      <c r="E75" s="234">
        <f t="shared" si="22"/>
        <v>1822096.055171866</v>
      </c>
      <c r="F75" s="234">
        <f t="shared" si="22"/>
        <v>1935395.1782063185</v>
      </c>
      <c r="G75" s="234">
        <f t="shared" si="22"/>
        <v>2054925.7530076662</v>
      </c>
      <c r="H75" s="234">
        <f t="shared" si="22"/>
        <v>2181030.5094230874</v>
      </c>
      <c r="I75" s="234">
        <f t="shared" si="22"/>
        <v>2314071.0274413573</v>
      </c>
      <c r="J75" s="234">
        <f t="shared" si="22"/>
        <v>2454428.7739506317</v>
      </c>
      <c r="K75" s="234">
        <f t="shared" si="22"/>
        <v>2602506.1965179164</v>
      </c>
      <c r="L75" s="234">
        <f t="shared" si="22"/>
        <v>2758727.8773264019</v>
      </c>
      <c r="M75" s="234">
        <f t="shared" si="22"/>
        <v>2923541.7505793539</v>
      </c>
      <c r="N75" s="234">
        <f t="shared" si="22"/>
        <v>3097420.3868612181</v>
      </c>
      <c r="O75" s="234">
        <f t="shared" si="22"/>
        <v>3280862.3481385848</v>
      </c>
      <c r="P75" s="234">
        <f t="shared" si="22"/>
        <v>3474393.6172862072</v>
      </c>
      <c r="Q75" s="234">
        <f t="shared" si="22"/>
        <v>3678569.1062369482</v>
      </c>
      <c r="R75" s="234">
        <f t="shared" si="22"/>
        <v>3893974.2470799796</v>
      </c>
      <c r="S75" s="234">
        <f t="shared" si="22"/>
        <v>4121226.6706693778</v>
      </c>
      <c r="T75" s="234">
        <f t="shared" si="22"/>
        <v>4360977.9775561942</v>
      </c>
      <c r="U75" s="234">
        <f t="shared" si="22"/>
        <v>4613915.6063217837</v>
      </c>
      <c r="V75" s="234">
        <f t="shared" si="22"/>
        <v>4880764.8046694826</v>
      </c>
      <c r="W75" s="234">
        <f t="shared" si="22"/>
        <v>5162290.7089263033</v>
      </c>
      <c r="X75" s="234">
        <f t="shared" si="22"/>
        <v>5459300.5379172489</v>
      </c>
      <c r="Y75" s="234">
        <f t="shared" si="22"/>
        <v>5772645.9075026968</v>
      </c>
      <c r="Z75" s="234">
        <f t="shared" si="22"/>
        <v>6103225.2724153446</v>
      </c>
      <c r="AA75" s="234">
        <f t="shared" si="22"/>
        <v>6451986.5023981892</v>
      </c>
      <c r="AB75" s="234">
        <f t="shared" si="22"/>
        <v>6819929.6000300888</v>
      </c>
      <c r="AC75" s="234">
        <f t="shared" si="22"/>
        <v>7208109.5680317432</v>
      </c>
      <c r="AD75" s="234">
        <f t="shared" si="22"/>
        <v>7617639.4342734888</v>
      </c>
      <c r="AE75" s="234">
        <f t="shared" si="22"/>
        <v>8049693.4431585306</v>
      </c>
      <c r="AF75" s="234">
        <f t="shared" si="22"/>
        <v>8505510.4225322474</v>
      </c>
      <c r="AG75" s="234">
        <f t="shared" si="22"/>
        <v>8986397.3357715216</v>
      </c>
      <c r="AH75" s="234">
        <f t="shared" si="22"/>
        <v>9493733.0292389542</v>
      </c>
      <c r="AI75" s="234">
        <f t="shared" si="22"/>
        <v>10028972.185847096</v>
      </c>
      <c r="AJ75" s="234">
        <f t="shared" si="22"/>
        <v>10593649.496068686</v>
      </c>
      <c r="AK75" s="234">
        <f t="shared" si="22"/>
        <v>11189384.058352465</v>
      </c>
      <c r="AL75" s="234">
        <f t="shared" si="22"/>
        <v>11817884.02156185</v>
      </c>
      <c r="AM75" s="234">
        <f t="shared" si="22"/>
        <v>12480951.482747748</v>
      </c>
      <c r="AN75" s="234">
        <f t="shared" si="22"/>
        <v>13180487.654298875</v>
      </c>
      <c r="AO75" s="234">
        <f t="shared" si="22"/>
        <v>13918498.315285312</v>
      </c>
      <c r="AP75" s="234">
        <f>AP68</f>
        <v>14697099.562626004</v>
      </c>
    </row>
    <row r="76" spans="1:45" x14ac:dyDescent="0.2">
      <c r="A76" s="235" t="s">
        <v>315</v>
      </c>
      <c r="B76" s="227">
        <f t="shared" ref="B76:AO76" si="23">-B67</f>
        <v>0</v>
      </c>
      <c r="C76" s="227">
        <f>-C67</f>
        <v>237888</v>
      </c>
      <c r="D76" s="227">
        <f t="shared" si="23"/>
        <v>237888</v>
      </c>
      <c r="E76" s="227">
        <f t="shared" si="23"/>
        <v>237888</v>
      </c>
      <c r="F76" s="227">
        <f>-C67</f>
        <v>237888</v>
      </c>
      <c r="G76" s="227">
        <f t="shared" si="23"/>
        <v>237888</v>
      </c>
      <c r="H76" s="227">
        <f t="shared" si="23"/>
        <v>237888</v>
      </c>
      <c r="I76" s="227">
        <f t="shared" si="23"/>
        <v>237888</v>
      </c>
      <c r="J76" s="227">
        <f t="shared" si="23"/>
        <v>237888</v>
      </c>
      <c r="K76" s="227">
        <f t="shared" si="23"/>
        <v>237888</v>
      </c>
      <c r="L76" s="227">
        <f>-L67</f>
        <v>237888</v>
      </c>
      <c r="M76" s="227">
        <f>-M67</f>
        <v>237888</v>
      </c>
      <c r="N76" s="227">
        <f t="shared" si="23"/>
        <v>237888</v>
      </c>
      <c r="O76" s="227">
        <f t="shared" si="23"/>
        <v>237888</v>
      </c>
      <c r="P76" s="227">
        <f t="shared" si="23"/>
        <v>237888</v>
      </c>
      <c r="Q76" s="227">
        <f t="shared" si="23"/>
        <v>237888</v>
      </c>
      <c r="R76" s="227">
        <f t="shared" si="23"/>
        <v>237888</v>
      </c>
      <c r="S76" s="227">
        <f t="shared" si="23"/>
        <v>237888</v>
      </c>
      <c r="T76" s="227">
        <f t="shared" si="23"/>
        <v>237888</v>
      </c>
      <c r="U76" s="227">
        <f t="shared" si="23"/>
        <v>237888</v>
      </c>
      <c r="V76" s="227">
        <f t="shared" si="23"/>
        <v>237888</v>
      </c>
      <c r="W76" s="227">
        <f t="shared" si="23"/>
        <v>237888</v>
      </c>
      <c r="X76" s="227">
        <f t="shared" si="23"/>
        <v>237888</v>
      </c>
      <c r="Y76" s="227">
        <f t="shared" si="23"/>
        <v>237888</v>
      </c>
      <c r="Z76" s="227">
        <f t="shared" si="23"/>
        <v>237888</v>
      </c>
      <c r="AA76" s="227">
        <f t="shared" si="23"/>
        <v>237888</v>
      </c>
      <c r="AB76" s="227">
        <f t="shared" si="23"/>
        <v>237888</v>
      </c>
      <c r="AC76" s="227">
        <f t="shared" si="23"/>
        <v>237888</v>
      </c>
      <c r="AD76" s="227">
        <f t="shared" si="23"/>
        <v>237888</v>
      </c>
      <c r="AE76" s="227">
        <f t="shared" si="23"/>
        <v>237888</v>
      </c>
      <c r="AF76" s="227">
        <f t="shared" si="23"/>
        <v>237888</v>
      </c>
      <c r="AG76" s="227">
        <f t="shared" si="23"/>
        <v>237888</v>
      </c>
      <c r="AH76" s="227">
        <f t="shared" si="23"/>
        <v>237888</v>
      </c>
      <c r="AI76" s="227">
        <f t="shared" si="23"/>
        <v>237888</v>
      </c>
      <c r="AJ76" s="227">
        <f t="shared" si="23"/>
        <v>237888</v>
      </c>
      <c r="AK76" s="227">
        <f t="shared" si="23"/>
        <v>237888</v>
      </c>
      <c r="AL76" s="227">
        <f t="shared" si="23"/>
        <v>237888</v>
      </c>
      <c r="AM76" s="227">
        <f t="shared" si="23"/>
        <v>237888</v>
      </c>
      <c r="AN76" s="227">
        <f t="shared" si="23"/>
        <v>237888</v>
      </c>
      <c r="AO76" s="227">
        <f t="shared" si="23"/>
        <v>237888</v>
      </c>
      <c r="AP76" s="227">
        <f>-AP67</f>
        <v>237888</v>
      </c>
    </row>
    <row r="77" spans="1:45" x14ac:dyDescent="0.2">
      <c r="A77" s="235" t="s">
        <v>314</v>
      </c>
      <c r="B77" s="227">
        <f t="shared" ref="B77:AO77" si="24">B69</f>
        <v>0</v>
      </c>
      <c r="C77" s="227">
        <f t="shared" si="24"/>
        <v>0</v>
      </c>
      <c r="D77" s="227">
        <f t="shared" si="24"/>
        <v>0</v>
      </c>
      <c r="E77" s="227">
        <f t="shared" si="24"/>
        <v>0</v>
      </c>
      <c r="F77" s="227">
        <f t="shared" si="24"/>
        <v>0</v>
      </c>
      <c r="G77" s="227">
        <f t="shared" si="24"/>
        <v>0</v>
      </c>
      <c r="H77" s="227">
        <f t="shared" si="24"/>
        <v>0</v>
      </c>
      <c r="I77" s="227">
        <f t="shared" si="24"/>
        <v>0</v>
      </c>
      <c r="J77" s="227">
        <f t="shared" si="24"/>
        <v>0</v>
      </c>
      <c r="K77" s="227">
        <f t="shared" si="24"/>
        <v>0</v>
      </c>
      <c r="L77" s="227">
        <f t="shared" si="24"/>
        <v>0</v>
      </c>
      <c r="M77" s="227">
        <f t="shared" si="24"/>
        <v>0</v>
      </c>
      <c r="N77" s="227">
        <f t="shared" si="24"/>
        <v>0</v>
      </c>
      <c r="O77" s="227">
        <f t="shared" si="24"/>
        <v>0</v>
      </c>
      <c r="P77" s="227">
        <f t="shared" si="24"/>
        <v>0</v>
      </c>
      <c r="Q77" s="227">
        <f t="shared" si="24"/>
        <v>0</v>
      </c>
      <c r="R77" s="227">
        <f t="shared" si="24"/>
        <v>0</v>
      </c>
      <c r="S77" s="227">
        <f t="shared" si="24"/>
        <v>0</v>
      </c>
      <c r="T77" s="227">
        <f t="shared" si="24"/>
        <v>0</v>
      </c>
      <c r="U77" s="227">
        <f t="shared" si="24"/>
        <v>0</v>
      </c>
      <c r="V77" s="227">
        <f t="shared" si="24"/>
        <v>0</v>
      </c>
      <c r="W77" s="227">
        <f t="shared" si="24"/>
        <v>0</v>
      </c>
      <c r="X77" s="227">
        <f t="shared" si="24"/>
        <v>0</v>
      </c>
      <c r="Y77" s="227">
        <f t="shared" si="24"/>
        <v>0</v>
      </c>
      <c r="Z77" s="227">
        <f t="shared" si="24"/>
        <v>0</v>
      </c>
      <c r="AA77" s="227">
        <f t="shared" si="24"/>
        <v>0</v>
      </c>
      <c r="AB77" s="227">
        <f t="shared" si="24"/>
        <v>0</v>
      </c>
      <c r="AC77" s="227">
        <f t="shared" si="24"/>
        <v>0</v>
      </c>
      <c r="AD77" s="227">
        <f t="shared" si="24"/>
        <v>0</v>
      </c>
      <c r="AE77" s="227">
        <f t="shared" si="24"/>
        <v>0</v>
      </c>
      <c r="AF77" s="227">
        <f t="shared" si="24"/>
        <v>0</v>
      </c>
      <c r="AG77" s="227">
        <f t="shared" si="24"/>
        <v>0</v>
      </c>
      <c r="AH77" s="227">
        <f t="shared" si="24"/>
        <v>0</v>
      </c>
      <c r="AI77" s="227">
        <f t="shared" si="24"/>
        <v>0</v>
      </c>
      <c r="AJ77" s="227">
        <f t="shared" si="24"/>
        <v>0</v>
      </c>
      <c r="AK77" s="227">
        <f t="shared" si="24"/>
        <v>0</v>
      </c>
      <c r="AL77" s="227">
        <f t="shared" si="24"/>
        <v>0</v>
      </c>
      <c r="AM77" s="227">
        <f t="shared" si="24"/>
        <v>0</v>
      </c>
      <c r="AN77" s="227">
        <f t="shared" si="24"/>
        <v>0</v>
      </c>
      <c r="AO77" s="227">
        <f t="shared" si="24"/>
        <v>0</v>
      </c>
      <c r="AP77" s="227">
        <f>AP69</f>
        <v>0</v>
      </c>
    </row>
    <row r="78" spans="1:45" x14ac:dyDescent="0.2">
      <c r="A78" s="235" t="s">
        <v>313</v>
      </c>
      <c r="B78" s="227">
        <f>IF(SUM($B$71:B71)+SUM($A$78:A78)&gt;0,0,SUM($B$71:B71)-SUM($A$78:A78))</f>
        <v>-1189439.99</v>
      </c>
      <c r="C78" s="227">
        <f>IF(SUM($B$71:C71)+SUM($A$78:B78)&gt;0,0,SUM($B$71:C71)-SUM($A$78:B78))</f>
        <v>-66259.428387840046</v>
      </c>
      <c r="D78" s="227">
        <f>IF(SUM($B$71:D71)+SUM($A$78:C78)&gt;0,0,SUM($B$71:D71)-SUM($A$78:C78))</f>
        <v>-205885.82726866961</v>
      </c>
      <c r="E78" s="227">
        <f>IF(SUM($B$71:E71)+SUM($A$78:D78)&gt;0,0,SUM($B$71:E71)-SUM($A$78:D78))</f>
        <v>-364419.21103437315</v>
      </c>
      <c r="F78" s="227">
        <f>IF(SUM($B$71:F71)+SUM($A$78:E78)&gt;0,0,SUM($B$71:F71)-SUM($A$78:E78))</f>
        <v>-387079.0356412637</v>
      </c>
      <c r="G78" s="227">
        <f>IF(SUM($B$71:G71)+SUM($A$78:F78)&gt;0,0,SUM($B$71:G71)-SUM($A$78:F78))</f>
        <v>-410985.15060153324</v>
      </c>
      <c r="H78" s="227">
        <f>IF(SUM($B$71:H71)+SUM($A$78:G78)&gt;0,0,SUM($B$71:H71)-SUM($A$78:G78))</f>
        <v>-436206.10188461747</v>
      </c>
      <c r="I78" s="227">
        <f>IF(SUM($B$71:I71)+SUM($A$78:H78)&gt;0,0,SUM($B$71:I71)-SUM($A$78:H78))</f>
        <v>-462814.20548827155</v>
      </c>
      <c r="J78" s="227">
        <f>IF(SUM($B$71:J71)+SUM($A$78:I78)&gt;0,0,SUM($B$71:J71)-SUM($A$78:I78))</f>
        <v>-490885.75479012635</v>
      </c>
      <c r="K78" s="227">
        <f>IF(SUM($B$71:K71)+SUM($A$78:J78)&gt;0,0,SUM($B$71:K71)-SUM($A$78:J78))</f>
        <v>-520501.23930358374</v>
      </c>
      <c r="L78" s="227">
        <f>IF(SUM($B$71:L71)+SUM($A$78:K78)&gt;0,0,SUM($B$71:L71)-SUM($A$78:K78))</f>
        <v>-551745.57546528056</v>
      </c>
      <c r="M78" s="227">
        <f>IF(SUM($B$71:M71)+SUM($A$78:L78)&gt;0,0,SUM($B$71:M71)-SUM($A$78:L78))</f>
        <v>-584708.35011587106</v>
      </c>
      <c r="N78" s="227">
        <f>IF(SUM($B$71:N71)+SUM($A$78:M78)&gt;0,0,SUM($B$71:N71)-SUM($A$78:M78))</f>
        <v>-619484.07737224363</v>
      </c>
      <c r="O78" s="227">
        <f>IF(SUM($B$71:O71)+SUM($A$78:N78)&gt;0,0,SUM($B$71:O71)-SUM($A$78:N78))</f>
        <v>-656172.46962771751</v>
      </c>
      <c r="P78" s="227">
        <f>IF(SUM($B$71:P71)+SUM($A$78:O78)&gt;0,0,SUM($B$71:P71)-SUM($A$78:O78))</f>
        <v>-694878.72345724143</v>
      </c>
      <c r="Q78" s="227">
        <f>IF(SUM($B$71:Q71)+SUM($A$78:P78)&gt;0,0,SUM($B$71:Q71)-SUM($A$78:P78))</f>
        <v>-735713.82124738954</v>
      </c>
      <c r="R78" s="227">
        <f>IF(SUM($B$71:R71)+SUM($A$78:Q78)&gt;0,0,SUM($B$71:R71)-SUM($A$78:Q78))</f>
        <v>-778794.84941599518</v>
      </c>
      <c r="S78" s="227">
        <f>IF(SUM($B$71:S71)+SUM($A$78:R78)&gt;0,0,SUM($B$71:S71)-SUM($A$78:R78))</f>
        <v>-824245.33413387462</v>
      </c>
      <c r="T78" s="227">
        <f>IF(SUM($B$71:T71)+SUM($A$78:S78)&gt;0,0,SUM($B$71:T71)-SUM($A$78:S78))</f>
        <v>-872195.59551123902</v>
      </c>
      <c r="U78" s="227">
        <f>IF(SUM($B$71:U71)+SUM($A$78:T78)&gt;0,0,SUM($B$71:U71)-SUM($A$78:T78))</f>
        <v>-922783.12126435712</v>
      </c>
      <c r="V78" s="227">
        <f>IF(SUM($B$71:V71)+SUM($A$78:U78)&gt;0,0,SUM($B$71:V71)-SUM($A$78:U78))</f>
        <v>-976152.96093389578</v>
      </c>
      <c r="W78" s="227">
        <f>IF(SUM($B$71:W71)+SUM($A$78:V78)&gt;0,0,SUM($B$71:W71)-SUM($A$78:V78))</f>
        <v>-1032458.1417852603</v>
      </c>
      <c r="X78" s="227">
        <f>IF(SUM($B$71:X71)+SUM($A$78:W78)&gt;0,0,SUM($B$71:X71)-SUM($A$78:W78))</f>
        <v>-1091860.1075834502</v>
      </c>
      <c r="Y78" s="227">
        <f>IF(SUM($B$71:Y71)+SUM($A$78:X78)&gt;0,0,SUM($B$71:Y71)-SUM($A$78:X78))</f>
        <v>-1154529.1815005392</v>
      </c>
      <c r="Z78" s="227">
        <f>IF(SUM($B$71:Z71)+SUM($A$78:Y78)&gt;0,0,SUM($B$71:Z71)-SUM($A$78:Y78))</f>
        <v>-1220645.0544830672</v>
      </c>
      <c r="AA78" s="227">
        <f>IF(SUM($B$71:AA71)+SUM($A$78:Z78)&gt;0,0,SUM($B$71:AA71)-SUM($A$78:Z78))</f>
        <v>-1290397.3004796393</v>
      </c>
      <c r="AB78" s="227">
        <f>IF(SUM($B$71:AB71)+SUM($A$78:AA78)&gt;0,0,SUM($B$71:AB71)-SUM($A$78:AA78))</f>
        <v>-1363985.9200060181</v>
      </c>
      <c r="AC78" s="227">
        <f>IF(SUM($B$71:AC71)+SUM($A$78:AB78)&gt;0,0,SUM($B$71:AC71)-SUM($A$78:AB78))</f>
        <v>-1441621.9136063494</v>
      </c>
      <c r="AD78" s="227">
        <f>IF(SUM($B$71:AD71)+SUM($A$78:AC78)&gt;0,0,SUM($B$71:AD71)-SUM($A$78:AC78))</f>
        <v>-1523527.886854697</v>
      </c>
      <c r="AE78" s="227">
        <f>IF(SUM($B$71:AE71)+SUM($A$78:AD78)&gt;0,0,SUM($B$71:AE71)-SUM($A$78:AD78))</f>
        <v>-1609938.6886317059</v>
      </c>
      <c r="AF78" s="227">
        <f>IF(SUM($B$71:AF71)+SUM($A$78:AE78)&gt;0,0,SUM($B$71:AF71)-SUM($A$78:AE78))</f>
        <v>-1701102.0845064484</v>
      </c>
      <c r="AG78" s="227">
        <f>IF(SUM($B$71:AG71)+SUM($A$78:AF78)&gt;0,0,SUM($B$71:AG71)-SUM($A$78:AF78))</f>
        <v>-1797279.4671543054</v>
      </c>
      <c r="AH78" s="227">
        <f>IF(SUM($B$71:AH71)+SUM($A$78:AG78)&gt;0,0,SUM($B$71:AH71)-SUM($A$78:AG78))</f>
        <v>-1898746.6058477908</v>
      </c>
      <c r="AI78" s="227">
        <f>IF(SUM($B$71:AI71)+SUM($A$78:AH78)&gt;0,0,SUM($B$71:AI71)-SUM($A$78:AH78))</f>
        <v>-2005794.4371694177</v>
      </c>
      <c r="AJ78" s="227">
        <f>IF(SUM($B$71:AJ71)+SUM($A$78:AI78)&gt;0,0,SUM($B$71:AJ71)-SUM($A$78:AI78))</f>
        <v>-2118729.8992137387</v>
      </c>
      <c r="AK78" s="227">
        <f>IF(SUM($B$71:AK71)+SUM($A$78:AJ78)&gt;0,0,SUM($B$71:AK71)-SUM($A$78:AJ78))</f>
        <v>-2237876.8116704896</v>
      </c>
      <c r="AL78" s="227">
        <f>IF(SUM($B$71:AL71)+SUM($A$78:AK78)&gt;0,0,SUM($B$71:AL71)-SUM($A$78:AK78))</f>
        <v>-2363576.8043123707</v>
      </c>
      <c r="AM78" s="227">
        <f>IF(SUM($B$71:AM71)+SUM($A$78:AL78)&gt;0,0,SUM($B$71:AM71)-SUM($A$78:AL78))</f>
        <v>-2496190.2965495512</v>
      </c>
      <c r="AN78" s="227">
        <f>IF(SUM($B$71:AN71)+SUM($A$78:AM78)&gt;0,0,SUM($B$71:AN71)-SUM($A$78:AM78))</f>
        <v>-2636097.5308597758</v>
      </c>
      <c r="AO78" s="227">
        <f>IF(SUM($B$71:AO71)+SUM($A$78:AN78)&gt;0,0,SUM($B$71:AO71)-SUM($A$78:AN78))</f>
        <v>-2783699.6630570665</v>
      </c>
      <c r="AP78" s="227">
        <f>IF(SUM($B$71:AP71)+SUM($A$78:AO78)&gt;0,0,SUM($B$71:AP71)-SUM($A$78:AO78))</f>
        <v>-2939419.9125251994</v>
      </c>
    </row>
    <row r="79" spans="1:45" x14ac:dyDescent="0.2">
      <c r="A79" s="235" t="s">
        <v>312</v>
      </c>
      <c r="B79" s="227">
        <f>IF(((SUM($B$59:B59)+SUM($B$61:B64))+SUM($B$81:B81))&lt;0,((SUM($B$59:B59)+SUM($B$61:B64))+SUM($B$81:B81))*0.18-SUM($A$79:A79),IF(SUM(A$79:$B79)&lt;0,0-SUM(A$79:$B79),0))</f>
        <v>-8.9999999664723863E-3</v>
      </c>
      <c r="C79" s="227">
        <f>IF(((SUM($B$59:C59)+SUM($B$61:C64))+SUM($B$81:C81))&lt;0,((SUM($B$59:C59)+SUM($B$61:C64))+SUM($B$81:C81))*0.18-SUM($A$79:B79),IF(SUM($B$79:B79)&lt;0,0-SUM($B$79:B79),0))</f>
        <v>8.9999999664723863E-3</v>
      </c>
      <c r="D79" s="227">
        <f>IF(((SUM($B$59:D59)+SUM($B$61:D64))+SUM($B$81:D81))&lt;0,((SUM($B$59:D59)+SUM($B$61:D64))+SUM($B$81:D81))*0.18-SUM($A$79:C79),IF(SUM($B$79:C79)&lt;0,0-SUM($B$79:C79),0))</f>
        <v>0</v>
      </c>
      <c r="E79" s="227">
        <f>IF(((SUM($B$59:E59)+SUM($B$61:E64))+SUM($B$81:E81))&lt;0,((SUM($B$59:E59)+SUM($B$61:E64))+SUM($B$81:E81))*0.18-SUM($A$79:D79),IF(SUM($B$79:D79)&lt;0,0-SUM($B$79:D79),0))</f>
        <v>0</v>
      </c>
      <c r="F79" s="227">
        <f>IF(((SUM($B$59:F59)+SUM($B$61:F64))+SUM($B$81:F81))&lt;0,((SUM($B$59:F59)+SUM($B$61:F64))+SUM($B$81:F81))*0.18-SUM($A$79:E79),IF(SUM($B$79:E79)&lt;0,0-SUM($B$79:E79),0))</f>
        <v>0</v>
      </c>
      <c r="G79" s="227">
        <f>IF(((SUM($B$59:G59)+SUM($B$61:G64))+SUM($B$81:G81))&lt;0,((SUM($B$59:G59)+SUM($B$61:G64))+SUM($B$81:G81))*0.18-SUM($A$79:F79),IF(SUM($B$79:F79)&lt;0,0-SUM($B$79:F79),0))</f>
        <v>0</v>
      </c>
      <c r="H79" s="227">
        <f>IF(((SUM($B$59:H59)+SUM($B$61:H64))+SUM($B$81:H81))&lt;0,((SUM($B$59:H59)+SUM($B$61:H64))+SUM($B$81:H81))*0.18-SUM($A$79:G79),IF(SUM($B$79:G79)&lt;0,0-SUM($B$79:G79),0))</f>
        <v>0</v>
      </c>
      <c r="I79" s="227">
        <f>IF(((SUM($B$59:I59)+SUM($B$61:I64))+SUM($B$81:I81))&lt;0,((SUM($B$59:I59)+SUM($B$61:I64))+SUM($B$81:I81))*0.18-SUM($A$79:H79),IF(SUM($B$79:H79)&lt;0,0-SUM($B$79:H79),0))</f>
        <v>0</v>
      </c>
      <c r="J79" s="227">
        <f>IF(((SUM($B$59:J59)+SUM($B$61:J64))+SUM($B$81:J81))&lt;0,((SUM($B$59:J59)+SUM($B$61:J64))+SUM($B$81:J81))*0.18-SUM($A$79:I79),IF(SUM($B$79:I79)&lt;0,0-SUM($B$79:I79),0))</f>
        <v>0</v>
      </c>
      <c r="K79" s="227">
        <f>IF(((SUM($B$59:K59)+SUM($B$61:K64))+SUM($B$81:K81))&lt;0,((SUM($B$59:K59)+SUM($B$61:K64))+SUM($B$81:K81))*0.18-SUM($A$79:J79),IF(SUM($B$79:J79)&lt;0,0-SUM($B$79:J79),0))</f>
        <v>0</v>
      </c>
      <c r="L79" s="227">
        <f>IF(((SUM($B$59:L59)+SUM($B$61:L64))+SUM($B$81:L81))&lt;0,((SUM($B$59:L59)+SUM($B$61:L64))+SUM($B$81:L81))*0.18-SUM($A$79:K79),IF(SUM($B$79:K79)&lt;0,0-SUM($B$79:K79),0))</f>
        <v>0</v>
      </c>
      <c r="M79" s="227">
        <f>IF(((SUM($B$59:M59)+SUM($B$61:M64))+SUM($B$81:M81))&lt;0,((SUM($B$59:M59)+SUM($B$61:M64))+SUM($B$81:M81))*0.18-SUM($A$79:L79),IF(SUM($B$79:L79)&lt;0,0-SUM($B$79:L79),0))</f>
        <v>0</v>
      </c>
      <c r="N79" s="227">
        <f>IF(((SUM($B$59:N59)+SUM($B$61:N64))+SUM($B$81:N81))&lt;0,((SUM($B$59:N59)+SUM($B$61:N64))+SUM($B$81:N81))*0.18-SUM($A$79:M79),IF(SUM($B$79:M79)&lt;0,0-SUM($B$79:M79),0))</f>
        <v>0</v>
      </c>
      <c r="O79" s="227">
        <f>IF(((SUM($B$59:O59)+SUM($B$61:O64))+SUM($B$81:O81))&lt;0,((SUM($B$59:O59)+SUM($B$61:O64))+SUM($B$81:O81))*0.18-SUM($A$79:N79),IF(SUM($B$79:N79)&lt;0,0-SUM($B$79:N79),0))</f>
        <v>0</v>
      </c>
      <c r="P79" s="227">
        <f>IF(((SUM($B$59:P59)+SUM($B$61:P64))+SUM($B$81:P81))&lt;0,((SUM($B$59:P59)+SUM($B$61:P64))+SUM($B$81:P81))*0.18-SUM($A$79:O79),IF(SUM($B$79:O79)&lt;0,0-SUM($B$79:O79),0))</f>
        <v>0</v>
      </c>
      <c r="Q79" s="227">
        <f>IF(((SUM($B$59:Q59)+SUM($B$61:Q64))+SUM($B$81:Q81))&lt;0,((SUM($B$59:Q59)+SUM($B$61:Q64))+SUM($B$81:Q81))*0.18-SUM($A$79:P79),IF(SUM($B$79:P79)&lt;0,0-SUM($B$79:P79),0))</f>
        <v>0</v>
      </c>
      <c r="R79" s="227">
        <f>IF(((SUM($B$59:R59)+SUM($B$61:R64))+SUM($B$81:R81))&lt;0,((SUM($B$59:R59)+SUM($B$61:R64))+SUM($B$81:R81))*0.18-SUM($A$79:Q79),IF(SUM($B$79:Q79)&lt;0,0-SUM($B$79:Q79),0))</f>
        <v>0</v>
      </c>
      <c r="S79" s="227">
        <f>IF(((SUM($B$59:S59)+SUM($B$61:S64))+SUM($B$81:S81))&lt;0,((SUM($B$59:S59)+SUM($B$61:S64))+SUM($B$81:S81))*0.18-SUM($A$79:R79),IF(SUM($B$79:R79)&lt;0,0-SUM($B$79:R79),0))</f>
        <v>0</v>
      </c>
      <c r="T79" s="227">
        <f>IF(((SUM($B$59:T59)+SUM($B$61:T64))+SUM($B$81:T81))&lt;0,((SUM($B$59:T59)+SUM($B$61:T64))+SUM($B$81:T81))*0.18-SUM($A$79:S79),IF(SUM($B$79:S79)&lt;0,0-SUM($B$79:S79),0))</f>
        <v>0</v>
      </c>
      <c r="U79" s="227">
        <f>IF(((SUM($B$59:U59)+SUM($B$61:U64))+SUM($B$81:U81))&lt;0,((SUM($B$59:U59)+SUM($B$61:U64))+SUM($B$81:U81))*0.18-SUM($A$79:T79),IF(SUM($B$79:T79)&lt;0,0-SUM($B$79:T79),0))</f>
        <v>0</v>
      </c>
      <c r="V79" s="227">
        <f>IF(((SUM($B$59:V59)+SUM($B$61:V64))+SUM($B$81:V81))&lt;0,((SUM($B$59:V59)+SUM($B$61:V64))+SUM($B$81:V81))*0.18-SUM($A$79:U79),IF(SUM($B$79:U79)&lt;0,0-SUM($B$79:U79),0))</f>
        <v>0</v>
      </c>
      <c r="W79" s="227">
        <f>IF(((SUM($B$59:W59)+SUM($B$61:W64))+SUM($B$81:W81))&lt;0,((SUM($B$59:W59)+SUM($B$61:W64))+SUM($B$81:W81))*0.18-SUM($A$79:V79),IF(SUM($B$79:V79)&lt;0,0-SUM($B$79:V79),0))</f>
        <v>0</v>
      </c>
      <c r="X79" s="227">
        <f>IF(((SUM($B$59:X59)+SUM($B$61:X64))+SUM($B$81:X81))&lt;0,((SUM($B$59:X59)+SUM($B$61:X64))+SUM($B$81:X81))*0.18-SUM($A$79:W79),IF(SUM($B$79:W79)&lt;0,0-SUM($B$79:W79),0))</f>
        <v>0</v>
      </c>
      <c r="Y79" s="227">
        <f>IF(((SUM($B$59:Y59)+SUM($B$61:Y64))+SUM($B$81:Y81))&lt;0,((SUM($B$59:Y59)+SUM($B$61:Y64))+SUM($B$81:Y81))*0.18-SUM($A$79:X79),IF(SUM($B$79:X79)&lt;0,0-SUM($B$79:X79),0))</f>
        <v>0</v>
      </c>
      <c r="Z79" s="227">
        <f>IF(((SUM($B$59:Z59)+SUM($B$61:Z64))+SUM($B$81:Z81))&lt;0,((SUM($B$59:Z59)+SUM($B$61:Z64))+SUM($B$81:Z81))*0.18-SUM($A$79:Y79),IF(SUM($B$79:Y79)&lt;0,0-SUM($B$79:Y79),0))</f>
        <v>0</v>
      </c>
      <c r="AA79" s="227">
        <f>IF(((SUM($B$59:AA59)+SUM($B$61:AA64))+SUM($B$81:AA81))&lt;0,((SUM($B$59:AA59)+SUM($B$61:AA64))+SUM($B$81:AA81))*0.18-SUM($A$79:Z79),IF(SUM($B$79:Z79)&lt;0,0-SUM($B$79:Z79),0))</f>
        <v>0</v>
      </c>
      <c r="AB79" s="227">
        <f>IF(((SUM($B$59:AB59)+SUM($B$61:AB64))+SUM($B$81:AB81))&lt;0,((SUM($B$59:AB59)+SUM($B$61:AB64))+SUM($B$81:AB81))*0.18-SUM($A$79:AA79),IF(SUM($B$79:AA79)&lt;0,0-SUM($B$79:AA79),0))</f>
        <v>0</v>
      </c>
      <c r="AC79" s="227">
        <f>IF(((SUM($B$59:AC59)+SUM($B$61:AC64))+SUM($B$81:AC81))&lt;0,((SUM($B$59:AC59)+SUM($B$61:AC64))+SUM($B$81:AC81))*0.18-SUM($A$79:AB79),IF(SUM($B$79:AB79)&lt;0,0-SUM($B$79:AB79),0))</f>
        <v>0</v>
      </c>
      <c r="AD79" s="227">
        <f>IF(((SUM($B$59:AD59)+SUM($B$61:AD64))+SUM($B$81:AD81))&lt;0,((SUM($B$59:AD59)+SUM($B$61:AD64))+SUM($B$81:AD81))*0.18-SUM($A$79:AC79),IF(SUM($B$79:AC79)&lt;0,0-SUM($B$79:AC79),0))</f>
        <v>0</v>
      </c>
      <c r="AE79" s="227">
        <f>IF(((SUM($B$59:AE59)+SUM($B$61:AE64))+SUM($B$81:AE81))&lt;0,((SUM($B$59:AE59)+SUM($B$61:AE64))+SUM($B$81:AE81))*0.18-SUM($A$79:AD79),IF(SUM($B$79:AD79)&lt;0,0-SUM($B$79:AD79),0))</f>
        <v>0</v>
      </c>
      <c r="AF79" s="227">
        <f>IF(((SUM($B$59:AF59)+SUM($B$61:AF64))+SUM($B$81:AF81))&lt;0,((SUM($B$59:AF59)+SUM($B$61:AF64))+SUM($B$81:AF81))*0.18-SUM($A$79:AE79),IF(SUM($B$79:AE79)&lt;0,0-SUM($B$79:AE79),0))</f>
        <v>0</v>
      </c>
      <c r="AG79" s="227">
        <f>IF(((SUM($B$59:AG59)+SUM($B$61:AG64))+SUM($B$81:AG81))&lt;0,((SUM($B$59:AG59)+SUM($B$61:AG64))+SUM($B$81:AG81))*0.18-SUM($A$79:AF79),IF(SUM($B$79:AF79)&lt;0,0-SUM($B$79:AF79),0))</f>
        <v>0</v>
      </c>
      <c r="AH79" s="227">
        <f>IF(((SUM($B$59:AH59)+SUM($B$61:AH64))+SUM($B$81:AH81))&lt;0,((SUM($B$59:AH59)+SUM($B$61:AH64))+SUM($B$81:AH81))*0.18-SUM($A$79:AG79),IF(SUM($B$79:AG79)&lt;0,0-SUM($B$79:AG79),0))</f>
        <v>0</v>
      </c>
      <c r="AI79" s="227">
        <f>IF(((SUM($B$59:AI59)+SUM($B$61:AI64))+SUM($B$81:AI81))&lt;0,((SUM($B$59:AI59)+SUM($B$61:AI64))+SUM($B$81:AI81))*0.18-SUM($A$79:AH79),IF(SUM($B$79:AH79)&lt;0,0-SUM($B$79:AH79),0))</f>
        <v>0</v>
      </c>
      <c r="AJ79" s="227">
        <f>IF(((SUM($B$59:AJ59)+SUM($B$61:AJ64))+SUM($B$81:AJ81))&lt;0,((SUM($B$59:AJ59)+SUM($B$61:AJ64))+SUM($B$81:AJ81))*0.18-SUM($A$79:AI79),IF(SUM($B$79:AI79)&lt;0,0-SUM($B$79:AI79),0))</f>
        <v>0</v>
      </c>
      <c r="AK79" s="227">
        <f>IF(((SUM($B$59:AK59)+SUM($B$61:AK64))+SUM($B$81:AK81))&lt;0,((SUM($B$59:AK59)+SUM($B$61:AK64))+SUM($B$81:AK81))*0.18-SUM($A$79:AJ79),IF(SUM($B$79:AJ79)&lt;0,0-SUM($B$79:AJ79),0))</f>
        <v>0</v>
      </c>
      <c r="AL79" s="227">
        <f>IF(((SUM($B$59:AL59)+SUM($B$61:AL64))+SUM($B$81:AL81))&lt;0,((SUM($B$59:AL59)+SUM($B$61:AL64))+SUM($B$81:AL81))*0.18-SUM($A$79:AK79),IF(SUM($B$79:AK79)&lt;0,0-SUM($B$79:AK79),0))</f>
        <v>0</v>
      </c>
      <c r="AM79" s="227">
        <f>IF(((SUM($B$59:AM59)+SUM($B$61:AM64))+SUM($B$81:AM81))&lt;0,((SUM($B$59:AM59)+SUM($B$61:AM64))+SUM($B$81:AM81))*0.18-SUM($A$79:AL79),IF(SUM($B$79:AL79)&lt;0,0-SUM($B$79:AL79),0))</f>
        <v>0</v>
      </c>
      <c r="AN79" s="227">
        <f>IF(((SUM($B$59:AN59)+SUM($B$61:AN64))+SUM($B$81:AN81))&lt;0,((SUM($B$59:AN59)+SUM($B$61:AN64))+SUM($B$81:AN81))*0.18-SUM($A$79:AM79),IF(SUM($B$79:AM79)&lt;0,0-SUM($B$79:AM79),0))</f>
        <v>0</v>
      </c>
      <c r="AO79" s="227">
        <f>IF(((SUM($B$59:AO59)+SUM($B$61:AO64))+SUM($B$81:AO81))&lt;0,((SUM($B$59:AO59)+SUM($B$61:AO64))+SUM($B$81:AO81))*0.18-SUM($A$79:AN79),IF(SUM($B$79:AN79)&lt;0,0-SUM($B$79:AN79),0))</f>
        <v>0</v>
      </c>
      <c r="AP79" s="227">
        <f>IF(((SUM($B$59:AP59)+SUM($B$61:AP64))+SUM($B$81:AP81))&lt;0,((SUM($B$59:AP59)+SUM($B$61:AP64))+SUM($B$81:AP81))*0.18-SUM($A$79:AO79),IF(SUM($B$79:AO79)&lt;0,0-SUM($B$79:AO79),0))</f>
        <v>0</v>
      </c>
    </row>
    <row r="80" spans="1:45" x14ac:dyDescent="0.2">
      <c r="A80" s="235" t="s">
        <v>311</v>
      </c>
      <c r="B80" s="227">
        <f>-B59*(B39)</f>
        <v>0</v>
      </c>
      <c r="C80" s="227">
        <f t="shared" ref="C80:AP80" si="25">-(C59-B59)*$B$39</f>
        <v>0</v>
      </c>
      <c r="D80" s="227">
        <f t="shared" si="25"/>
        <v>0</v>
      </c>
      <c r="E80" s="227">
        <f t="shared" si="25"/>
        <v>0</v>
      </c>
      <c r="F80" s="227">
        <f t="shared" si="25"/>
        <v>0</v>
      </c>
      <c r="G80" s="227">
        <f t="shared" si="25"/>
        <v>0</v>
      </c>
      <c r="H80" s="227">
        <f t="shared" si="25"/>
        <v>0</v>
      </c>
      <c r="I80" s="227">
        <f t="shared" si="25"/>
        <v>0</v>
      </c>
      <c r="J80" s="227">
        <f t="shared" si="25"/>
        <v>0</v>
      </c>
      <c r="K80" s="227">
        <f t="shared" si="25"/>
        <v>0</v>
      </c>
      <c r="L80" s="227">
        <f t="shared" si="25"/>
        <v>0</v>
      </c>
      <c r="M80" s="227">
        <f t="shared" si="25"/>
        <v>0</v>
      </c>
      <c r="N80" s="227">
        <f t="shared" si="25"/>
        <v>0</v>
      </c>
      <c r="O80" s="227">
        <f t="shared" si="25"/>
        <v>0</v>
      </c>
      <c r="P80" s="227">
        <f t="shared" si="25"/>
        <v>0</v>
      </c>
      <c r="Q80" s="227">
        <f t="shared" si="25"/>
        <v>0</v>
      </c>
      <c r="R80" s="227">
        <f t="shared" si="25"/>
        <v>0</v>
      </c>
      <c r="S80" s="227">
        <f t="shared" si="25"/>
        <v>0</v>
      </c>
      <c r="T80" s="227">
        <f t="shared" si="25"/>
        <v>0</v>
      </c>
      <c r="U80" s="227">
        <f t="shared" si="25"/>
        <v>0</v>
      </c>
      <c r="V80" s="227">
        <f t="shared" si="25"/>
        <v>0</v>
      </c>
      <c r="W80" s="227">
        <f t="shared" si="25"/>
        <v>0</v>
      </c>
      <c r="X80" s="227">
        <f t="shared" si="25"/>
        <v>0</v>
      </c>
      <c r="Y80" s="227">
        <f t="shared" si="25"/>
        <v>0</v>
      </c>
      <c r="Z80" s="227">
        <f t="shared" si="25"/>
        <v>0</v>
      </c>
      <c r="AA80" s="227">
        <f t="shared" si="25"/>
        <v>0</v>
      </c>
      <c r="AB80" s="227">
        <f t="shared" si="25"/>
        <v>0</v>
      </c>
      <c r="AC80" s="227">
        <f t="shared" si="25"/>
        <v>0</v>
      </c>
      <c r="AD80" s="227">
        <f t="shared" si="25"/>
        <v>0</v>
      </c>
      <c r="AE80" s="227">
        <f t="shared" si="25"/>
        <v>0</v>
      </c>
      <c r="AF80" s="227">
        <f t="shared" si="25"/>
        <v>0</v>
      </c>
      <c r="AG80" s="227">
        <f t="shared" si="25"/>
        <v>0</v>
      </c>
      <c r="AH80" s="227">
        <f t="shared" si="25"/>
        <v>0</v>
      </c>
      <c r="AI80" s="227">
        <f t="shared" si="25"/>
        <v>0</v>
      </c>
      <c r="AJ80" s="227">
        <f t="shared" si="25"/>
        <v>0</v>
      </c>
      <c r="AK80" s="227">
        <f t="shared" si="25"/>
        <v>0</v>
      </c>
      <c r="AL80" s="227">
        <f t="shared" si="25"/>
        <v>0</v>
      </c>
      <c r="AM80" s="227">
        <f t="shared" si="25"/>
        <v>0</v>
      </c>
      <c r="AN80" s="227">
        <f t="shared" si="25"/>
        <v>0</v>
      </c>
      <c r="AO80" s="227">
        <f t="shared" si="25"/>
        <v>0</v>
      </c>
      <c r="AP80" s="227">
        <f t="shared" si="25"/>
        <v>0</v>
      </c>
    </row>
    <row r="81" spans="1:45" x14ac:dyDescent="0.2">
      <c r="A81" s="235" t="s">
        <v>569</v>
      </c>
      <c r="B81" s="227">
        <f>-$B$126</f>
        <v>-5947200</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-5947200</v>
      </c>
      <c r="AR81" s="239"/>
    </row>
    <row r="82" spans="1:45" x14ac:dyDescent="0.2">
      <c r="A82" s="235" t="s">
        <v>310</v>
      </c>
      <c r="B82" s="227">
        <f t="shared" ref="B82:AO82" si="26">B54-B55</f>
        <v>0</v>
      </c>
      <c r="C82" s="227">
        <f t="shared" si="26"/>
        <v>0</v>
      </c>
      <c r="D82" s="227">
        <f t="shared" si="26"/>
        <v>0</v>
      </c>
      <c r="E82" s="227">
        <f t="shared" si="26"/>
        <v>0</v>
      </c>
      <c r="F82" s="227">
        <f t="shared" si="26"/>
        <v>0</v>
      </c>
      <c r="G82" s="227">
        <f t="shared" si="26"/>
        <v>0</v>
      </c>
      <c r="H82" s="227">
        <f t="shared" si="26"/>
        <v>0</v>
      </c>
      <c r="I82" s="227">
        <f t="shared" si="26"/>
        <v>0</v>
      </c>
      <c r="J82" s="227">
        <f t="shared" si="26"/>
        <v>0</v>
      </c>
      <c r="K82" s="227">
        <f t="shared" si="26"/>
        <v>0</v>
      </c>
      <c r="L82" s="227">
        <f t="shared" si="26"/>
        <v>0</v>
      </c>
      <c r="M82" s="227">
        <f t="shared" si="26"/>
        <v>0</v>
      </c>
      <c r="N82" s="227">
        <f t="shared" si="26"/>
        <v>0</v>
      </c>
      <c r="O82" s="227">
        <f t="shared" si="26"/>
        <v>0</v>
      </c>
      <c r="P82" s="227">
        <f t="shared" si="26"/>
        <v>0</v>
      </c>
      <c r="Q82" s="227">
        <f t="shared" si="26"/>
        <v>0</v>
      </c>
      <c r="R82" s="227">
        <f t="shared" si="26"/>
        <v>0</v>
      </c>
      <c r="S82" s="227">
        <f t="shared" si="26"/>
        <v>0</v>
      </c>
      <c r="T82" s="227">
        <f t="shared" si="26"/>
        <v>0</v>
      </c>
      <c r="U82" s="227">
        <f t="shared" si="26"/>
        <v>0</v>
      </c>
      <c r="V82" s="227">
        <f t="shared" si="26"/>
        <v>0</v>
      </c>
      <c r="W82" s="227">
        <f t="shared" si="26"/>
        <v>0</v>
      </c>
      <c r="X82" s="227">
        <f t="shared" si="26"/>
        <v>0</v>
      </c>
      <c r="Y82" s="227">
        <f t="shared" si="26"/>
        <v>0</v>
      </c>
      <c r="Z82" s="227">
        <f t="shared" si="26"/>
        <v>0</v>
      </c>
      <c r="AA82" s="227">
        <f t="shared" si="26"/>
        <v>0</v>
      </c>
      <c r="AB82" s="227">
        <f t="shared" si="26"/>
        <v>0</v>
      </c>
      <c r="AC82" s="227">
        <f t="shared" si="26"/>
        <v>0</v>
      </c>
      <c r="AD82" s="227">
        <f t="shared" si="26"/>
        <v>0</v>
      </c>
      <c r="AE82" s="227">
        <f t="shared" si="26"/>
        <v>0</v>
      </c>
      <c r="AF82" s="227">
        <f t="shared" si="26"/>
        <v>0</v>
      </c>
      <c r="AG82" s="227">
        <f t="shared" si="26"/>
        <v>0</v>
      </c>
      <c r="AH82" s="227">
        <f t="shared" si="26"/>
        <v>0</v>
      </c>
      <c r="AI82" s="227">
        <f t="shared" si="26"/>
        <v>0</v>
      </c>
      <c r="AJ82" s="227">
        <f t="shared" si="26"/>
        <v>0</v>
      </c>
      <c r="AK82" s="227">
        <f t="shared" si="26"/>
        <v>0</v>
      </c>
      <c r="AL82" s="227">
        <f t="shared" si="26"/>
        <v>0</v>
      </c>
      <c r="AM82" s="227">
        <f t="shared" si="26"/>
        <v>0</v>
      </c>
      <c r="AN82" s="227">
        <f t="shared" si="26"/>
        <v>0</v>
      </c>
      <c r="AO82" s="227">
        <f t="shared" si="26"/>
        <v>0</v>
      </c>
      <c r="AP82" s="227">
        <f>AP54-AP55</f>
        <v>0</v>
      </c>
    </row>
    <row r="83" spans="1:45" ht="14.25" x14ac:dyDescent="0.2">
      <c r="A83" s="236" t="s">
        <v>309</v>
      </c>
      <c r="B83" s="234">
        <f>SUM(B75:B82)</f>
        <v>-1189440.0489999996</v>
      </c>
      <c r="C83" s="234">
        <f t="shared" ref="C83:V83" si="27">SUM(C75:C82)</f>
        <v>502925.72255136003</v>
      </c>
      <c r="D83" s="234">
        <f t="shared" si="27"/>
        <v>1061431.309074678</v>
      </c>
      <c r="E83" s="234">
        <f t="shared" si="27"/>
        <v>1695564.8441374928</v>
      </c>
      <c r="F83" s="234">
        <f t="shared" si="27"/>
        <v>1786204.1425650548</v>
      </c>
      <c r="G83" s="234">
        <f t="shared" si="27"/>
        <v>1881828.602406133</v>
      </c>
      <c r="H83" s="234">
        <f t="shared" si="27"/>
        <v>1982712.4075384699</v>
      </c>
      <c r="I83" s="234">
        <f t="shared" si="27"/>
        <v>2089144.8219530857</v>
      </c>
      <c r="J83" s="234">
        <f t="shared" si="27"/>
        <v>2201431.0191605054</v>
      </c>
      <c r="K83" s="234">
        <f t="shared" si="27"/>
        <v>2319892.9572143327</v>
      </c>
      <c r="L83" s="234">
        <f t="shared" si="27"/>
        <v>2444870.3018611213</v>
      </c>
      <c r="M83" s="234">
        <f t="shared" si="27"/>
        <v>2576721.4004634828</v>
      </c>
      <c r="N83" s="234">
        <f t="shared" si="27"/>
        <v>2715824.3094889745</v>
      </c>
      <c r="O83" s="234">
        <f t="shared" si="27"/>
        <v>2862577.8785108672</v>
      </c>
      <c r="P83" s="234">
        <f t="shared" si="27"/>
        <v>3017402.8938289657</v>
      </c>
      <c r="Q83" s="234">
        <f t="shared" si="27"/>
        <v>3180743.2849895586</v>
      </c>
      <c r="R83" s="234">
        <f t="shared" si="27"/>
        <v>3353067.3976639844</v>
      </c>
      <c r="S83" s="234">
        <f t="shared" si="27"/>
        <v>3534869.3365355032</v>
      </c>
      <c r="T83" s="234">
        <f t="shared" si="27"/>
        <v>3726670.3820449552</v>
      </c>
      <c r="U83" s="234">
        <f t="shared" si="27"/>
        <v>3929020.4850574266</v>
      </c>
      <c r="V83" s="234">
        <f t="shared" si="27"/>
        <v>4142499.8437355869</v>
      </c>
      <c r="W83" s="234">
        <f>SUM(W75:W82)</f>
        <v>4367720.567141043</v>
      </c>
      <c r="X83" s="234">
        <f>SUM(X75:X82)</f>
        <v>4605328.4303337988</v>
      </c>
      <c r="Y83" s="234">
        <f>SUM(Y75:Y82)</f>
        <v>4856004.7260021577</v>
      </c>
      <c r="Z83" s="234">
        <f>SUM(Z75:Z82)</f>
        <v>5120468.2179322774</v>
      </c>
      <c r="AA83" s="234">
        <f t="shared" ref="AA83:AP83" si="28">SUM(AA75:AA82)</f>
        <v>5399477.2019185498</v>
      </c>
      <c r="AB83" s="234">
        <f t="shared" si="28"/>
        <v>5693831.6800240707</v>
      </c>
      <c r="AC83" s="234">
        <f t="shared" si="28"/>
        <v>6004375.6544253938</v>
      </c>
      <c r="AD83" s="234">
        <f t="shared" si="28"/>
        <v>6331999.5474187918</v>
      </c>
      <c r="AE83" s="234">
        <f t="shared" si="28"/>
        <v>6677642.7545268247</v>
      </c>
      <c r="AF83" s="234">
        <f t="shared" si="28"/>
        <v>7042296.338025799</v>
      </c>
      <c r="AG83" s="234">
        <f t="shared" si="28"/>
        <v>7427005.8686172161</v>
      </c>
      <c r="AH83" s="234">
        <f t="shared" si="28"/>
        <v>7832874.4233911633</v>
      </c>
      <c r="AI83" s="234">
        <f t="shared" si="28"/>
        <v>8261065.7486776784</v>
      </c>
      <c r="AJ83" s="234">
        <f t="shared" si="28"/>
        <v>8712807.5968549475</v>
      </c>
      <c r="AK83" s="234">
        <f t="shared" si="28"/>
        <v>9189395.2466819752</v>
      </c>
      <c r="AL83" s="234">
        <f t="shared" si="28"/>
        <v>9692195.2172494791</v>
      </c>
      <c r="AM83" s="234">
        <f t="shared" si="28"/>
        <v>10222649.186198197</v>
      </c>
      <c r="AN83" s="234">
        <f t="shared" si="28"/>
        <v>10782278.1234391</v>
      </c>
      <c r="AO83" s="234">
        <f t="shared" si="28"/>
        <v>11372686.652228246</v>
      </c>
      <c r="AP83" s="234">
        <f t="shared" si="28"/>
        <v>11995567.650100805</v>
      </c>
    </row>
    <row r="84" spans="1:45" ht="14.25" x14ac:dyDescent="0.2">
      <c r="A84" s="236" t="s">
        <v>308</v>
      </c>
      <c r="B84" s="234">
        <f>SUM($B$83:B83)</f>
        <v>-1189440.0489999996</v>
      </c>
      <c r="C84" s="234">
        <f>SUM($B$83:C83)</f>
        <v>-686514.32644863962</v>
      </c>
      <c r="D84" s="234">
        <f>SUM($B$83:D83)</f>
        <v>374916.98262603837</v>
      </c>
      <c r="E84" s="234">
        <f>SUM($B$83:E83)</f>
        <v>2070481.8267635312</v>
      </c>
      <c r="F84" s="234">
        <f>SUM($B$83:F83)</f>
        <v>3856685.969328586</v>
      </c>
      <c r="G84" s="234">
        <f>SUM($B$83:G83)</f>
        <v>5738514.571734719</v>
      </c>
      <c r="H84" s="234">
        <f>SUM($B$83:H83)</f>
        <v>7721226.9792731889</v>
      </c>
      <c r="I84" s="234">
        <f>SUM($B$83:I83)</f>
        <v>9810371.801226275</v>
      </c>
      <c r="J84" s="234">
        <f>SUM($B$83:J83)</f>
        <v>12011802.82038678</v>
      </c>
      <c r="K84" s="234">
        <f>SUM($B$83:K83)</f>
        <v>14331695.777601114</v>
      </c>
      <c r="L84" s="234">
        <f>SUM($B$83:L83)</f>
        <v>16776566.079462234</v>
      </c>
      <c r="M84" s="234">
        <f>SUM($B$83:M83)</f>
        <v>19353287.479925718</v>
      </c>
      <c r="N84" s="234">
        <f>SUM($B$83:N83)</f>
        <v>22069111.789414693</v>
      </c>
      <c r="O84" s="234">
        <f>SUM($B$83:O83)</f>
        <v>24931689.667925559</v>
      </c>
      <c r="P84" s="234">
        <f>SUM($B$83:P83)</f>
        <v>27949092.561754525</v>
      </c>
      <c r="Q84" s="234">
        <f>SUM($B$83:Q83)</f>
        <v>31129835.846744083</v>
      </c>
      <c r="R84" s="234">
        <f>SUM($B$83:R83)</f>
        <v>34482903.244408071</v>
      </c>
      <c r="S84" s="234">
        <f>SUM($B$83:S83)</f>
        <v>38017772.580943577</v>
      </c>
      <c r="T84" s="234">
        <f>SUM($B$83:T83)</f>
        <v>41744442.962988533</v>
      </c>
      <c r="U84" s="234">
        <f>SUM($B$83:U83)</f>
        <v>45673463.448045962</v>
      </c>
      <c r="V84" s="234">
        <f>SUM($B$83:V83)</f>
        <v>49815963.291781545</v>
      </c>
      <c r="W84" s="234">
        <f>SUM($B$83:W83)</f>
        <v>54183683.858922586</v>
      </c>
      <c r="X84" s="234">
        <f>SUM($B$83:X83)</f>
        <v>58789012.289256386</v>
      </c>
      <c r="Y84" s="234">
        <f>SUM($B$83:Y83)</f>
        <v>63645017.015258543</v>
      </c>
      <c r="Z84" s="234">
        <f>SUM($B$83:Z83)</f>
        <v>68765485.23319082</v>
      </c>
      <c r="AA84" s="234">
        <f>SUM($B$83:AA83)</f>
        <v>74164962.435109377</v>
      </c>
      <c r="AB84" s="234">
        <f>SUM($B$83:AB83)</f>
        <v>79858794.115133449</v>
      </c>
      <c r="AC84" s="234">
        <f>SUM($B$83:AC83)</f>
        <v>85863169.769558847</v>
      </c>
      <c r="AD84" s="234">
        <f>SUM($B$83:AD83)</f>
        <v>92195169.316977635</v>
      </c>
      <c r="AE84" s="234">
        <f>SUM($B$83:AE83)</f>
        <v>98872812.071504459</v>
      </c>
      <c r="AF84" s="234">
        <f>SUM($B$83:AF83)</f>
        <v>105915108.40953025</v>
      </c>
      <c r="AG84" s="234">
        <f>SUM($B$83:AG83)</f>
        <v>113342114.27814747</v>
      </c>
      <c r="AH84" s="234">
        <f>SUM($B$83:AH83)</f>
        <v>121174988.70153864</v>
      </c>
      <c r="AI84" s="234">
        <f>SUM($B$83:AI83)</f>
        <v>129436054.45021632</v>
      </c>
      <c r="AJ84" s="234">
        <f>SUM($B$83:AJ83)</f>
        <v>138148862.04707128</v>
      </c>
      <c r="AK84" s="234">
        <f>SUM($B$83:AK83)</f>
        <v>147338257.29375327</v>
      </c>
      <c r="AL84" s="234">
        <f>SUM($B$83:AL83)</f>
        <v>157030452.51100275</v>
      </c>
      <c r="AM84" s="234">
        <f>SUM($B$83:AM83)</f>
        <v>167253101.69720095</v>
      </c>
      <c r="AN84" s="234">
        <f>SUM($B$83:AN83)</f>
        <v>178035379.82064006</v>
      </c>
      <c r="AO84" s="234">
        <f>SUM($B$83:AO83)</f>
        <v>189408066.47286829</v>
      </c>
      <c r="AP84" s="234">
        <f>SUM($B$83:AP83)</f>
        <v>201403634.12296909</v>
      </c>
    </row>
    <row r="85" spans="1:45" x14ac:dyDescent="0.2">
      <c r="A85" s="235" t="s">
        <v>570</v>
      </c>
      <c r="B85" s="244">
        <f t="shared" ref="B85:AP85" si="29">1/POWER((1+$B$44),B73)</f>
        <v>1</v>
      </c>
      <c r="C85" s="244">
        <f t="shared" si="29"/>
        <v>0.9109750373485539</v>
      </c>
      <c r="D85" s="244">
        <f t="shared" si="29"/>
        <v>0.75599588161705711</v>
      </c>
      <c r="E85" s="244">
        <f t="shared" si="29"/>
        <v>0.6273824743710017</v>
      </c>
      <c r="F85" s="244">
        <f t="shared" si="29"/>
        <v>0.52064935632448273</v>
      </c>
      <c r="G85" s="244">
        <f t="shared" si="29"/>
        <v>0.43207415462612664</v>
      </c>
      <c r="H85" s="244">
        <f t="shared" si="29"/>
        <v>0.35856776317520883</v>
      </c>
      <c r="I85" s="244">
        <f t="shared" si="29"/>
        <v>0.29756660844415667</v>
      </c>
      <c r="J85" s="244">
        <f t="shared" si="29"/>
        <v>0.24694324352212174</v>
      </c>
      <c r="K85" s="244">
        <f t="shared" si="29"/>
        <v>0.20493215230051592</v>
      </c>
      <c r="L85" s="244">
        <f t="shared" si="29"/>
        <v>0.1700681761830008</v>
      </c>
      <c r="M85" s="244">
        <f t="shared" si="29"/>
        <v>0.14113541591950271</v>
      </c>
      <c r="N85" s="244">
        <f t="shared" si="29"/>
        <v>0.11712482648921385</v>
      </c>
      <c r="O85" s="244">
        <f t="shared" si="29"/>
        <v>9.719902613212765E-2</v>
      </c>
      <c r="P85" s="244">
        <f t="shared" si="29"/>
        <v>8.0663092225832109E-2</v>
      </c>
      <c r="Q85" s="244">
        <f t="shared" si="29"/>
        <v>6.6940325498615838E-2</v>
      </c>
      <c r="R85" s="244">
        <f t="shared" si="29"/>
        <v>5.5552137343249659E-2</v>
      </c>
      <c r="S85" s="244">
        <f t="shared" si="29"/>
        <v>4.6101358791078552E-2</v>
      </c>
      <c r="T85" s="244">
        <f t="shared" si="29"/>
        <v>3.825838903823945E-2</v>
      </c>
      <c r="U85" s="244">
        <f t="shared" si="29"/>
        <v>3.174970044667174E-2</v>
      </c>
      <c r="V85" s="244">
        <f t="shared" si="29"/>
        <v>2.6348299125868668E-2</v>
      </c>
      <c r="W85" s="244">
        <f t="shared" si="29"/>
        <v>2.1865808403210511E-2</v>
      </c>
      <c r="X85" s="244">
        <f t="shared" si="29"/>
        <v>1.814589908980126E-2</v>
      </c>
      <c r="Y85" s="244">
        <f t="shared" si="29"/>
        <v>1.5058837418922204E-2</v>
      </c>
      <c r="Z85" s="244">
        <f t="shared" si="29"/>
        <v>1.2496960513628384E-2</v>
      </c>
      <c r="AA85" s="244">
        <f t="shared" si="29"/>
        <v>1.0370921588073345E-2</v>
      </c>
      <c r="AB85" s="244">
        <f t="shared" si="29"/>
        <v>8.6065739320110735E-3</v>
      </c>
      <c r="AC85" s="244">
        <f t="shared" si="29"/>
        <v>7.1423850058183183E-3</v>
      </c>
      <c r="AD85" s="244">
        <f t="shared" si="29"/>
        <v>5.9272904612600145E-3</v>
      </c>
      <c r="AE85" s="244">
        <f t="shared" si="29"/>
        <v>4.9189132458589318E-3</v>
      </c>
      <c r="AF85" s="244">
        <f t="shared" si="29"/>
        <v>4.082085681210732E-3</v>
      </c>
      <c r="AG85" s="244">
        <f t="shared" si="29"/>
        <v>3.3876229719591129E-3</v>
      </c>
      <c r="AH85" s="244">
        <f t="shared" si="29"/>
        <v>2.8113053709204251E-3</v>
      </c>
      <c r="AI85" s="244">
        <f t="shared" si="29"/>
        <v>2.3330335028385286E-3</v>
      </c>
      <c r="AJ85" s="244">
        <f t="shared" si="29"/>
        <v>1.9361273882477412E-3</v>
      </c>
      <c r="AK85" s="244">
        <f t="shared" si="29"/>
        <v>1.6067447205375444E-3</v>
      </c>
      <c r="AL85" s="244">
        <f t="shared" si="29"/>
        <v>1.3333981083299121E-3</v>
      </c>
      <c r="AM85" s="244">
        <f t="shared" si="29"/>
        <v>1.1065544467468149E-3</v>
      </c>
      <c r="AN85" s="244">
        <f t="shared" si="29"/>
        <v>9.1830244543304122E-4</v>
      </c>
      <c r="AO85" s="244">
        <f t="shared" si="29"/>
        <v>7.6207671820169396E-4</v>
      </c>
      <c r="AP85" s="244">
        <f t="shared" si="29"/>
        <v>6.3242881178563804E-4</v>
      </c>
    </row>
    <row r="86" spans="1:45" ht="28.5" x14ac:dyDescent="0.2">
      <c r="A86" s="233" t="s">
        <v>307</v>
      </c>
      <c r="B86" s="234">
        <f>B83*B85</f>
        <v>-1189440.0489999996</v>
      </c>
      <c r="C86" s="234">
        <f>C83*C85</f>
        <v>458152.77888477367</v>
      </c>
      <c r="D86" s="234">
        <f t="shared" ref="D86:AO86" si="30">D83*D85</f>
        <v>802437.69827985822</v>
      </c>
      <c r="E86" s="234">
        <f t="shared" si="30"/>
        <v>1063767.6673714621</v>
      </c>
      <c r="F86" s="234">
        <f t="shared" si="30"/>
        <v>929986.03709062038</v>
      </c>
      <c r="G86" s="234">
        <f t="shared" si="30"/>
        <v>813089.50253589533</v>
      </c>
      <c r="H86" s="234">
        <f t="shared" si="30"/>
        <v>710936.75299080217</v>
      </c>
      <c r="I86" s="234">
        <f t="shared" si="30"/>
        <v>621659.73921725131</v>
      </c>
      <c r="J86" s="234">
        <f t="shared" si="30"/>
        <v>543628.51626170531</v>
      </c>
      <c r="K86" s="234">
        <f t="shared" si="30"/>
        <v>475420.65682874189</v>
      </c>
      <c r="L86" s="234">
        <f t="shared" si="30"/>
        <v>415794.6332415035</v>
      </c>
      <c r="M86" s="234">
        <f t="shared" si="30"/>
        <v>363666.64656309714</v>
      </c>
      <c r="N86" s="234">
        <f t="shared" si="30"/>
        <v>318090.45102408517</v>
      </c>
      <c r="O86" s="234">
        <f t="shared" si="30"/>
        <v>278239.78201862832</v>
      </c>
      <c r="P86" s="234">
        <f t="shared" si="30"/>
        <v>243393.04790741854</v>
      </c>
      <c r="Q86" s="234">
        <f t="shared" si="30"/>
        <v>212919.99082473764</v>
      </c>
      <c r="R86" s="234">
        <f t="shared" si="30"/>
        <v>186270.06059620238</v>
      </c>
      <c r="S86" s="234">
        <f t="shared" si="30"/>
        <v>162962.27956320503</v>
      </c>
      <c r="T86" s="234">
        <f t="shared" si="30"/>
        <v>142576.40529356032</v>
      </c>
      <c r="U86" s="234">
        <f t="shared" si="30"/>
        <v>124745.2234494102</v>
      </c>
      <c r="V86" s="234">
        <f t="shared" si="30"/>
        <v>109147.82501160946</v>
      </c>
      <c r="W86" s="234">
        <f t="shared" si="30"/>
        <v>95503.741079867992</v>
      </c>
      <c r="X86" s="234">
        <f t="shared" si="30"/>
        <v>83567.824972229952</v>
      </c>
      <c r="Y86" s="234">
        <f t="shared" si="30"/>
        <v>73125.785674384359</v>
      </c>
      <c r="Z86" s="234">
        <f t="shared" si="30"/>
        <v>63990.289130788769</v>
      </c>
      <c r="AA86" s="234">
        <f t="shared" si="30"/>
        <v>55997.554677686952</v>
      </c>
      <c r="AB86" s="234">
        <f t="shared" si="30"/>
        <v>49004.383310553982</v>
      </c>
      <c r="AC86" s="234">
        <f t="shared" si="30"/>
        <v>42885.562643468482</v>
      </c>
      <c r="AD86" s="234">
        <f t="shared" si="30"/>
        <v>37531.600518118132</v>
      </c>
      <c r="AE86" s="234">
        <f t="shared" si="30"/>
        <v>32846.745396355924</v>
      </c>
      <c r="AF86" s="234">
        <f t="shared" si="30"/>
        <v>28747.257044297887</v>
      </c>
      <c r="AG86" s="234">
        <f t="shared" si="30"/>
        <v>25159.895693402825</v>
      </c>
      <c r="AH86" s="234">
        <f t="shared" si="30"/>
        <v>22020.601936224804</v>
      </c>
      <c r="AI86" s="234">
        <f t="shared" si="30"/>
        <v>19273.343160816876</v>
      </c>
      <c r="AJ86" s="234">
        <f t="shared" si="30"/>
        <v>16869.105416803846</v>
      </c>
      <c r="AK86" s="234">
        <f t="shared" si="30"/>
        <v>14765.01229753907</v>
      </c>
      <c r="AL86" s="234">
        <f t="shared" si="30"/>
        <v>12923.554768244676</v>
      </c>
      <c r="AM86" s="234">
        <f t="shared" si="30"/>
        <v>11311.917914520323</v>
      </c>
      <c r="AN86" s="234">
        <f t="shared" si="30"/>
        <v>9901.3923680933076</v>
      </c>
      <c r="AO86" s="234">
        <f t="shared" si="30"/>
        <v>8666.8597210663102</v>
      </c>
      <c r="AP86" s="234">
        <f>AP83*AP85</f>
        <v>7586.3425956474903</v>
      </c>
    </row>
    <row r="87" spans="1:45" ht="14.25" x14ac:dyDescent="0.2">
      <c r="A87" s="233" t="s">
        <v>306</v>
      </c>
      <c r="B87" s="234">
        <f>SUM($B$86:B86)</f>
        <v>-1189440.0489999996</v>
      </c>
      <c r="C87" s="234">
        <f>SUM($B$86:C86)</f>
        <v>-731287.27011522604</v>
      </c>
      <c r="D87" s="234">
        <f>SUM($B$86:D86)</f>
        <v>71150.428164632176</v>
      </c>
      <c r="E87" s="234">
        <f>SUM($B$86:E86)</f>
        <v>1134918.0955360942</v>
      </c>
      <c r="F87" s="234">
        <f>SUM($B$86:F86)</f>
        <v>2064904.1326267147</v>
      </c>
      <c r="G87" s="234">
        <f>SUM($B$86:G86)</f>
        <v>2877993.6351626101</v>
      </c>
      <c r="H87" s="234">
        <f>SUM($B$86:H86)</f>
        <v>3588930.3881534124</v>
      </c>
      <c r="I87" s="234">
        <f>SUM($B$86:I86)</f>
        <v>4210590.1273706639</v>
      </c>
      <c r="J87" s="234">
        <f>SUM($B$86:J86)</f>
        <v>4754218.6436323691</v>
      </c>
      <c r="K87" s="234">
        <f>SUM($B$86:K86)</f>
        <v>5229639.3004611107</v>
      </c>
      <c r="L87" s="234">
        <f>SUM($B$86:L86)</f>
        <v>5645433.9337026142</v>
      </c>
      <c r="M87" s="234">
        <f>SUM($B$86:M86)</f>
        <v>6009100.5802657111</v>
      </c>
      <c r="N87" s="234">
        <f>SUM($B$86:N86)</f>
        <v>6327191.0312897963</v>
      </c>
      <c r="O87" s="234">
        <f>SUM($B$86:O86)</f>
        <v>6605430.8133084243</v>
      </c>
      <c r="P87" s="234">
        <f>SUM($B$86:P86)</f>
        <v>6848823.8612158429</v>
      </c>
      <c r="Q87" s="234">
        <f>SUM($B$86:Q86)</f>
        <v>7061743.8520405805</v>
      </c>
      <c r="R87" s="234">
        <f>SUM($B$86:R86)</f>
        <v>7248013.912636783</v>
      </c>
      <c r="S87" s="234">
        <f>SUM($B$86:S86)</f>
        <v>7410976.1921999883</v>
      </c>
      <c r="T87" s="234">
        <f>SUM($B$86:T86)</f>
        <v>7553552.5974935489</v>
      </c>
      <c r="U87" s="234">
        <f>SUM($B$86:U86)</f>
        <v>7678297.8209429588</v>
      </c>
      <c r="V87" s="234">
        <f>SUM($B$86:V86)</f>
        <v>7787445.6459545679</v>
      </c>
      <c r="W87" s="234">
        <f>SUM($B$86:W86)</f>
        <v>7882949.3870344358</v>
      </c>
      <c r="X87" s="234">
        <f>SUM($B$86:X86)</f>
        <v>7966517.2120066658</v>
      </c>
      <c r="Y87" s="234">
        <f>SUM($B$86:Y86)</f>
        <v>8039642.9976810506</v>
      </c>
      <c r="Z87" s="234">
        <f>SUM($B$86:Z86)</f>
        <v>8103633.2868118398</v>
      </c>
      <c r="AA87" s="234">
        <f>SUM($B$86:AA86)</f>
        <v>8159630.8414895264</v>
      </c>
      <c r="AB87" s="234">
        <f>SUM($B$86:AB86)</f>
        <v>8208635.2248000801</v>
      </c>
      <c r="AC87" s="234">
        <f>SUM($B$86:AC86)</f>
        <v>8251520.7874435484</v>
      </c>
      <c r="AD87" s="234">
        <f>SUM($B$86:AD86)</f>
        <v>8289052.387961667</v>
      </c>
      <c r="AE87" s="234">
        <f>SUM($B$86:AE86)</f>
        <v>8321899.1333580231</v>
      </c>
      <c r="AF87" s="234">
        <f>SUM($B$86:AF86)</f>
        <v>8350646.3904023208</v>
      </c>
      <c r="AG87" s="234">
        <f>SUM($B$86:AG86)</f>
        <v>8375806.2860957235</v>
      </c>
      <c r="AH87" s="234">
        <f>SUM($B$86:AH86)</f>
        <v>8397826.8880319484</v>
      </c>
      <c r="AI87" s="234">
        <f>SUM($B$86:AI86)</f>
        <v>8417100.2311927658</v>
      </c>
      <c r="AJ87" s="234">
        <f>SUM($B$86:AJ86)</f>
        <v>8433969.3366095703</v>
      </c>
      <c r="AK87" s="234">
        <f>SUM($B$86:AK86)</f>
        <v>8448734.3489071093</v>
      </c>
      <c r="AL87" s="234">
        <f>SUM($B$86:AL86)</f>
        <v>8461657.9036753532</v>
      </c>
      <c r="AM87" s="234">
        <f>SUM($B$86:AM86)</f>
        <v>8472969.8215898741</v>
      </c>
      <c r="AN87" s="234">
        <f>SUM($B$86:AN86)</f>
        <v>8482871.2139579672</v>
      </c>
      <c r="AO87" s="234">
        <f>SUM($B$86:AO86)</f>
        <v>8491538.0736790337</v>
      </c>
      <c r="AP87" s="234">
        <f>SUM($B$86:AP86)</f>
        <v>8499124.4162746817</v>
      </c>
    </row>
    <row r="88" spans="1:45" ht="14.25" x14ac:dyDescent="0.2">
      <c r="A88" s="233" t="s">
        <v>305</v>
      </c>
      <c r="B88" s="245">
        <f>IF((ISERR(IRR($B$83:B83))),0,IF(IRR($B$83:B83)&lt;0,0,IRR($B$83:B83)))</f>
        <v>0</v>
      </c>
      <c r="C88" s="245">
        <f>IF((ISERR(IRR($B$83:C83))),0,IF(IRR($B$83:C83)&lt;0,0,IRR($B$83:C83)))</f>
        <v>0</v>
      </c>
      <c r="D88" s="245">
        <f>IF((ISERR(IRR($B$83:D83))),0,IF(IRR($B$83:D83)&lt;0,0,IRR($B$83:D83)))</f>
        <v>0.1794388231874382</v>
      </c>
      <c r="E88" s="245">
        <f>IF((ISERR(IRR($B$83:E83))),0,IF(IRR($B$83:E83)&lt;0,0,IRR($B$83:E83)))</f>
        <v>0.5697835321186322</v>
      </c>
      <c r="F88" s="245">
        <f>IF((ISERR(IRR($B$83:F83))),0,IF(IRR($B$83:F83)&lt;0,0,IRR($B$83:F83)))</f>
        <v>0.71942253748149376</v>
      </c>
      <c r="G88" s="245">
        <f>IF((ISERR(IRR($B$83:G83))),0,IF(IRR($B$83:G83)&lt;0,0,IRR($B$83:G83)))</f>
        <v>0.78696080042945082</v>
      </c>
      <c r="H88" s="245">
        <f>IF((ISERR(IRR($B$83:H83))),0,IF(IRR($B$83:H83)&lt;0,0,IRR($B$83:H83)))</f>
        <v>0.820101008804488</v>
      </c>
      <c r="I88" s="245">
        <f>IF((ISERR(IRR($B$83:I83))),0,IF(IRR($B$83:I83)&lt;0,0,IRR($B$83:I83)))</f>
        <v>0.83721694763929388</v>
      </c>
      <c r="J88" s="245">
        <f>IF((ISERR(IRR($B$83:J83))),0,IF(IRR($B$83:J83)&lt;0,0,IRR($B$83:J83)))</f>
        <v>0.84635236202840747</v>
      </c>
      <c r="K88" s="245">
        <f>IF((ISERR(IRR($B$83:K83))),0,IF(IRR($B$83:K83)&lt;0,0,IRR($B$83:K83)))</f>
        <v>0.85133411411736359</v>
      </c>
      <c r="L88" s="245">
        <f>IF((ISERR(IRR($B$83:L83))),0,IF(IRR($B$83:L83)&lt;0,0,IRR($B$83:L83)))</f>
        <v>0.85408930661977256</v>
      </c>
      <c r="M88" s="245">
        <f>IF((ISERR(IRR($B$83:M83))),0,IF(IRR($B$83:M83)&lt;0,0,IRR($B$83:M83)))</f>
        <v>0.85562719236773566</v>
      </c>
      <c r="N88" s="245">
        <f>IF((ISERR(IRR($B$83:N83))),0,IF(IRR($B$83:N83)&lt;0,0,IRR($B$83:N83)))</f>
        <v>0.85649077013999686</v>
      </c>
      <c r="O88" s="245">
        <f>IF((ISERR(IRR($B$83:O83))),0,IF(IRR($B$83:O83)&lt;0,0,IRR($B$83:O83)))</f>
        <v>0.85697758476542552</v>
      </c>
      <c r="P88" s="245">
        <f>IF((ISERR(IRR($B$83:P83))),0,IF(IRR($B$83:P83)&lt;0,0,IRR($B$83:P83)))</f>
        <v>0.85725269594928877</v>
      </c>
      <c r="Q88" s="245">
        <f>IF((ISERR(IRR($B$83:Q83))),0,IF(IRR($B$83:Q83)&lt;0,0,IRR($B$83:Q83)))</f>
        <v>0.85740841603229123</v>
      </c>
      <c r="R88" s="245">
        <f>IF((ISERR(IRR($B$83:R83))),0,IF(IRR($B$83:R83)&lt;0,0,IRR($B$83:R83)))</f>
        <v>0.85749664711635742</v>
      </c>
      <c r="S88" s="245">
        <f>IF((ISERR(IRR($B$83:S83))),0,IF(IRR($B$83:S83)&lt;0,0,IRR($B$83:S83)))</f>
        <v>0.85754667120583083</v>
      </c>
      <c r="T88" s="245">
        <f>IF((ISERR(IRR($B$83:T83))),0,IF(IRR($B$83:T83)&lt;0,0,IRR($B$83:T83)))</f>
        <v>0.85757504492077308</v>
      </c>
      <c r="U88" s="245">
        <f>IF((ISERR(IRR($B$83:U83))),0,IF(IRR($B$83:U83)&lt;0,0,IRR($B$83:U83)))</f>
        <v>0.85759114281664539</v>
      </c>
      <c r="V88" s="245">
        <f>IF((ISERR(IRR($B$83:V83))),0,IF(IRR($B$83:V83)&lt;0,0,IRR($B$83:V83)))</f>
        <v>0.85760027759952284</v>
      </c>
      <c r="W88" s="245">
        <f>IF((ISERR(IRR($B$83:W83))),0,IF(IRR($B$83:W83)&lt;0,0,IRR($B$83:W83)))</f>
        <v>0.85760546176438601</v>
      </c>
      <c r="X88" s="245">
        <f>IF((ISERR(IRR($B$83:X83))),0,IF(IRR($B$83:X83)&lt;0,0,IRR($B$83:X83)))</f>
        <v>0.857608404121742</v>
      </c>
      <c r="Y88" s="245">
        <f>IF((ISERR(IRR($B$83:Y83))),0,IF(IRR($B$83:Y83)&lt;0,0,IRR($B$83:Y83)))</f>
        <v>0.85761007420614765</v>
      </c>
      <c r="Z88" s="245">
        <f>IF((ISERR(IRR($B$83:Z83))),0,IF(IRR($B$83:Z83)&lt;0,0,IRR($B$83:Z83)))</f>
        <v>0.85761102219170748</v>
      </c>
      <c r="AA88" s="245">
        <f>IF((ISERR(IRR($B$83:AA83))),0,IF(IRR($B$83:AA83)&lt;0,0,IRR($B$83:AA83)))</f>
        <v>0.857611560314534</v>
      </c>
      <c r="AB88" s="245">
        <f>IF((ISERR(IRR($B$83:AB83))),0,IF(IRR($B$83:AB83)&lt;0,0,IRR($B$83:AB83)))</f>
        <v>0.85761186578900928</v>
      </c>
      <c r="AC88" s="245">
        <f>IF((ISERR(IRR($B$83:AC83))),0,IF(IRR($B$83:AC83)&lt;0,0,IRR($B$83:AC83)))</f>
        <v>0.85761203920155493</v>
      </c>
      <c r="AD88" s="245">
        <f>IF((ISERR(IRR($B$83:AD83))),0,IF(IRR($B$83:AD83)&lt;0,0,IRR($B$83:AD83)))</f>
        <v>0.85761213764729161</v>
      </c>
      <c r="AE88" s="245">
        <f>IF((ISERR(IRR($B$83:AE83))),0,IF(IRR($B$83:AE83)&lt;0,0,IRR($B$83:AE83)))</f>
        <v>0.85761219353588158</v>
      </c>
      <c r="AF88" s="245">
        <f>IF((ISERR(IRR($B$83:AF83))),0,IF(IRR($B$83:AF83)&lt;0,0,IRR($B$83:AF83)))</f>
        <v>0.85761222526509173</v>
      </c>
      <c r="AG88" s="245">
        <f>IF((ISERR(IRR($B$83:AG83))),0,IF(IRR($B$83:AG83)&lt;0,0,IRR($B$83:AG83)))</f>
        <v>0.85761224327879026</v>
      </c>
      <c r="AH88" s="245">
        <f>IF((ISERR(IRR($B$83:AH83))),0,IF(IRR($B$83:AH83)&lt;0,0,IRR($B$83:AH83)))</f>
        <v>0.85761225350594961</v>
      </c>
      <c r="AI88" s="245">
        <f>IF((ISERR(IRR($B$83:AI83))),0,IF(IRR($B$83:AI83)&lt;0,0,IRR($B$83:AI83)))</f>
        <v>0.85761225931245444</v>
      </c>
      <c r="AJ88" s="245">
        <f>IF((ISERR(IRR($B$83:AJ83))),0,IF(IRR($B$83:AJ83)&lt;0,0,IRR($B$83:AJ83)))</f>
        <v>0.85761226260917156</v>
      </c>
      <c r="AK88" s="245">
        <f>IF((ISERR(IRR($B$83:AK83))),0,IF(IRR($B$83:AK83)&lt;0,0,IRR($B$83:AK83)))</f>
        <v>0.85761226448095385</v>
      </c>
      <c r="AL88" s="245">
        <f>IF((ISERR(IRR($B$83:AL83))),0,IF(IRR($B$83:AL83)&lt;0,0,IRR($B$83:AL83)))</f>
        <v>0.85761226554371484</v>
      </c>
      <c r="AM88" s="245">
        <f>IF((ISERR(IRR($B$83:AM83))),0,IF(IRR($B$83:AM83)&lt;0,0,IRR($B$83:AM83)))</f>
        <v>0.85761226614713748</v>
      </c>
      <c r="AN88" s="245">
        <f>IF((ISERR(IRR($B$83:AN83))),0,IF(IRR($B$83:AN83)&lt;0,0,IRR($B$83:AN83)))</f>
        <v>0.8576122664897583</v>
      </c>
      <c r="AO88" s="245">
        <f>IF((ISERR(IRR($B$83:AO83))),0,IF(IRR($B$83:AO83)&lt;0,0,IRR($B$83:AO83)))</f>
        <v>0.85761226668429913</v>
      </c>
      <c r="AP88" s="245">
        <f>IF((ISERR(IRR($B$83:AP83))),0,IF(IRR($B$83:AP83)&lt;0,0,IRR($B$83:AP83)))</f>
        <v>0.85761226679476144</v>
      </c>
    </row>
    <row r="89" spans="1:45" ht="14.25" x14ac:dyDescent="0.2">
      <c r="A89" s="233" t="s">
        <v>304</v>
      </c>
      <c r="B89" s="246">
        <f>IF(AND(B84&gt;0,A84&lt;0),(B74-(B84/(B84-A84))),0)</f>
        <v>0</v>
      </c>
      <c r="C89" s="246">
        <f t="shared" ref="C89:AP89" si="31">IF(AND(C84&gt;0,B84&lt;0),(C74-(C84/(C84-B84))),0)</f>
        <v>0</v>
      </c>
      <c r="D89" s="246">
        <f t="shared" si="31"/>
        <v>2.6467816810935423</v>
      </c>
      <c r="E89" s="246">
        <f t="shared" si="31"/>
        <v>0</v>
      </c>
      <c r="F89" s="246">
        <f t="shared" si="31"/>
        <v>0</v>
      </c>
      <c r="G89" s="246">
        <f t="shared" si="31"/>
        <v>0</v>
      </c>
      <c r="H89" s="246">
        <f>IF(AND(H84&gt;0,G84&lt;0),(H74-(H84/(H84-G84))),0)</f>
        <v>0</v>
      </c>
      <c r="I89" s="246">
        <f t="shared" si="31"/>
        <v>0</v>
      </c>
      <c r="J89" s="246">
        <f t="shared" si="31"/>
        <v>0</v>
      </c>
      <c r="K89" s="246">
        <f t="shared" si="31"/>
        <v>0</v>
      </c>
      <c r="L89" s="246">
        <f t="shared" si="31"/>
        <v>0</v>
      </c>
      <c r="M89" s="246">
        <f t="shared" si="31"/>
        <v>0</v>
      </c>
      <c r="N89" s="246">
        <f t="shared" si="31"/>
        <v>0</v>
      </c>
      <c r="O89" s="246">
        <f t="shared" si="31"/>
        <v>0</v>
      </c>
      <c r="P89" s="246">
        <f t="shared" si="31"/>
        <v>0</v>
      </c>
      <c r="Q89" s="246">
        <f t="shared" si="31"/>
        <v>0</v>
      </c>
      <c r="R89" s="246">
        <f t="shared" si="31"/>
        <v>0</v>
      </c>
      <c r="S89" s="246">
        <f t="shared" si="31"/>
        <v>0</v>
      </c>
      <c r="T89" s="246">
        <f t="shared" si="31"/>
        <v>0</v>
      </c>
      <c r="U89" s="246">
        <f t="shared" si="31"/>
        <v>0</v>
      </c>
      <c r="V89" s="246">
        <f t="shared" si="31"/>
        <v>0</v>
      </c>
      <c r="W89" s="246">
        <f t="shared" si="31"/>
        <v>0</v>
      </c>
      <c r="X89" s="246">
        <f t="shared" si="31"/>
        <v>0</v>
      </c>
      <c r="Y89" s="246">
        <f t="shared" si="31"/>
        <v>0</v>
      </c>
      <c r="Z89" s="246">
        <f t="shared" si="31"/>
        <v>0</v>
      </c>
      <c r="AA89" s="246">
        <f t="shared" si="31"/>
        <v>0</v>
      </c>
      <c r="AB89" s="246">
        <f t="shared" si="31"/>
        <v>0</v>
      </c>
      <c r="AC89" s="246">
        <f t="shared" si="31"/>
        <v>0</v>
      </c>
      <c r="AD89" s="246">
        <f t="shared" si="31"/>
        <v>0</v>
      </c>
      <c r="AE89" s="246">
        <f t="shared" si="31"/>
        <v>0</v>
      </c>
      <c r="AF89" s="246">
        <f t="shared" si="31"/>
        <v>0</v>
      </c>
      <c r="AG89" s="246">
        <f t="shared" si="31"/>
        <v>0</v>
      </c>
      <c r="AH89" s="246">
        <f t="shared" si="31"/>
        <v>0</v>
      </c>
      <c r="AI89" s="246">
        <f t="shared" si="31"/>
        <v>0</v>
      </c>
      <c r="AJ89" s="246">
        <f t="shared" si="31"/>
        <v>0</v>
      </c>
      <c r="AK89" s="246">
        <f t="shared" si="31"/>
        <v>0</v>
      </c>
      <c r="AL89" s="246">
        <f t="shared" si="31"/>
        <v>0</v>
      </c>
      <c r="AM89" s="246">
        <f t="shared" si="31"/>
        <v>0</v>
      </c>
      <c r="AN89" s="246">
        <f t="shared" si="31"/>
        <v>0</v>
      </c>
      <c r="AO89" s="246">
        <f t="shared" si="31"/>
        <v>0</v>
      </c>
      <c r="AP89" s="246">
        <f t="shared" si="31"/>
        <v>0</v>
      </c>
    </row>
    <row r="90" spans="1:45" ht="15" thickBot="1" x14ac:dyDescent="0.25">
      <c r="A90" s="247" t="s">
        <v>303</v>
      </c>
      <c r="B90" s="248">
        <f t="shared" ref="B90:AP90" si="32">IF(AND(B87&gt;0,A87&lt;0),(B74-(B87/(B87-A87))),0)</f>
        <v>0</v>
      </c>
      <c r="C90" s="248">
        <f t="shared" si="32"/>
        <v>0</v>
      </c>
      <c r="D90" s="248">
        <f t="shared" si="32"/>
        <v>2.9113321466362394</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19" customFormat="1" x14ac:dyDescent="0.2">
      <c r="A91" s="193"/>
      <c r="B91" s="249">
        <v>2015</v>
      </c>
      <c r="C91" s="249">
        <f>B91+1</f>
        <v>2016</v>
      </c>
      <c r="D91" s="178">
        <f t="shared" ref="D91:AP91" si="33">C91+1</f>
        <v>2017</v>
      </c>
      <c r="E91" s="178">
        <f t="shared" si="33"/>
        <v>2018</v>
      </c>
      <c r="F91" s="178">
        <f t="shared" si="33"/>
        <v>2019</v>
      </c>
      <c r="G91" s="178">
        <f t="shared" si="33"/>
        <v>2020</v>
      </c>
      <c r="H91" s="178">
        <f t="shared" si="33"/>
        <v>2021</v>
      </c>
      <c r="I91" s="178">
        <f t="shared" si="33"/>
        <v>2022</v>
      </c>
      <c r="J91" s="178">
        <f t="shared" si="33"/>
        <v>2023</v>
      </c>
      <c r="K91" s="178">
        <f t="shared" si="33"/>
        <v>2024</v>
      </c>
      <c r="L91" s="178">
        <f t="shared" si="33"/>
        <v>2025</v>
      </c>
      <c r="M91" s="178">
        <f t="shared" si="33"/>
        <v>2026</v>
      </c>
      <c r="N91" s="178">
        <f t="shared" si="33"/>
        <v>2027</v>
      </c>
      <c r="O91" s="178">
        <f t="shared" si="33"/>
        <v>2028</v>
      </c>
      <c r="P91" s="178">
        <f t="shared" si="33"/>
        <v>2029</v>
      </c>
      <c r="Q91" s="178">
        <f t="shared" si="33"/>
        <v>2030</v>
      </c>
      <c r="R91" s="178">
        <f t="shared" si="33"/>
        <v>2031</v>
      </c>
      <c r="S91" s="178">
        <f t="shared" si="33"/>
        <v>2032</v>
      </c>
      <c r="T91" s="178">
        <f t="shared" si="33"/>
        <v>2033</v>
      </c>
      <c r="U91" s="178">
        <f t="shared" si="33"/>
        <v>2034</v>
      </c>
      <c r="V91" s="178">
        <f t="shared" si="33"/>
        <v>2035</v>
      </c>
      <c r="W91" s="178">
        <f t="shared" si="33"/>
        <v>2036</v>
      </c>
      <c r="X91" s="178">
        <f t="shared" si="33"/>
        <v>2037</v>
      </c>
      <c r="Y91" s="178">
        <f t="shared" si="33"/>
        <v>2038</v>
      </c>
      <c r="Z91" s="178">
        <f t="shared" si="33"/>
        <v>2039</v>
      </c>
      <c r="AA91" s="178">
        <f t="shared" si="33"/>
        <v>2040</v>
      </c>
      <c r="AB91" s="178">
        <f t="shared" si="33"/>
        <v>2041</v>
      </c>
      <c r="AC91" s="178">
        <f t="shared" si="33"/>
        <v>2042</v>
      </c>
      <c r="AD91" s="178">
        <f t="shared" si="33"/>
        <v>2043</v>
      </c>
      <c r="AE91" s="178">
        <f t="shared" si="33"/>
        <v>2044</v>
      </c>
      <c r="AF91" s="178">
        <f t="shared" si="33"/>
        <v>2045</v>
      </c>
      <c r="AG91" s="178">
        <f t="shared" si="33"/>
        <v>2046</v>
      </c>
      <c r="AH91" s="178">
        <f t="shared" si="33"/>
        <v>2047</v>
      </c>
      <c r="AI91" s="178">
        <f t="shared" si="33"/>
        <v>2048</v>
      </c>
      <c r="AJ91" s="178">
        <f t="shared" si="33"/>
        <v>2049</v>
      </c>
      <c r="AK91" s="178">
        <f t="shared" si="33"/>
        <v>2050</v>
      </c>
      <c r="AL91" s="178">
        <f t="shared" si="33"/>
        <v>2051</v>
      </c>
      <c r="AM91" s="178">
        <f t="shared" si="33"/>
        <v>2052</v>
      </c>
      <c r="AN91" s="178">
        <f t="shared" si="33"/>
        <v>2053</v>
      </c>
      <c r="AO91" s="178">
        <f t="shared" si="33"/>
        <v>2054</v>
      </c>
      <c r="AP91" s="178">
        <f t="shared" si="33"/>
        <v>2055</v>
      </c>
      <c r="AQ91" s="179"/>
      <c r="AR91" s="179"/>
      <c r="AS91" s="179"/>
    </row>
    <row r="92" spans="1:45" ht="15.6" customHeight="1" x14ac:dyDescent="0.2">
      <c r="A92" s="250" t="s">
        <v>302</v>
      </c>
      <c r="B92" s="110"/>
      <c r="C92" s="110"/>
      <c r="D92" s="110"/>
      <c r="E92" s="110"/>
      <c r="F92" s="110"/>
      <c r="G92" s="110"/>
      <c r="H92" s="110"/>
      <c r="I92" s="110"/>
      <c r="J92" s="110"/>
      <c r="K92" s="110"/>
      <c r="L92" s="251">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29" t="s">
        <v>571</v>
      </c>
      <c r="B97" s="429"/>
      <c r="C97" s="429"/>
      <c r="D97" s="429"/>
      <c r="E97" s="429"/>
      <c r="F97" s="429"/>
      <c r="G97" s="429"/>
      <c r="H97" s="429"/>
      <c r="I97" s="429"/>
      <c r="J97" s="429"/>
      <c r="K97" s="429"/>
      <c r="L97" s="429"/>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252"/>
    </row>
    <row r="99" spans="1:71" s="258" customFormat="1" ht="16.5" hidden="1" thickTop="1" x14ac:dyDescent="0.2">
      <c r="A99" s="253" t="s">
        <v>572</v>
      </c>
      <c r="B99" s="254">
        <f>B81*B85</f>
        <v>-5947200</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-5947200</v>
      </c>
      <c r="AR99" s="257"/>
      <c r="AS99" s="257"/>
    </row>
    <row r="100" spans="1:71" s="261" customFormat="1" hidden="1" x14ac:dyDescent="0.2">
      <c r="A100" s="259">
        <f>AQ99</f>
        <v>-5947200</v>
      </c>
      <c r="B100" s="260"/>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61" customFormat="1" hidden="1" x14ac:dyDescent="0.2">
      <c r="A101" s="259">
        <f>AP87</f>
        <v>8499124.4162746817</v>
      </c>
      <c r="B101" s="260"/>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61" customFormat="1" hidden="1" x14ac:dyDescent="0.2">
      <c r="A102" s="262" t="s">
        <v>573</v>
      </c>
      <c r="B102" s="263">
        <f>(A101+-A100)/-A100</f>
        <v>2.4290967877782288</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61" customFormat="1" hidden="1" x14ac:dyDescent="0.2">
      <c r="A103" s="264"/>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hidden="1" x14ac:dyDescent="0.2">
      <c r="A104" s="265" t="s">
        <v>574</v>
      </c>
      <c r="B104" s="265" t="s">
        <v>575</v>
      </c>
      <c r="C104" s="265" t="s">
        <v>576</v>
      </c>
      <c r="D104" s="265" t="s">
        <v>577</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hidden="1" x14ac:dyDescent="0.2">
      <c r="A105" s="268">
        <f>G30/1000/1000</f>
        <v>5.6454339337026136</v>
      </c>
      <c r="B105" s="269">
        <f>L88</f>
        <v>0.85408930661977256</v>
      </c>
      <c r="C105" s="270">
        <f>G28</f>
        <v>2.6467816810935423</v>
      </c>
      <c r="D105" s="270">
        <f>G29</f>
        <v>2.9113321466362394</v>
      </c>
      <c r="E105" s="271" t="s">
        <v>578</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hidden="1" x14ac:dyDescent="0.2">
      <c r="A106" s="272"/>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hidden="1" x14ac:dyDescent="0.2">
      <c r="A107" s="273"/>
      <c r="B107" s="274">
        <v>2016</v>
      </c>
      <c r="C107" s="274">
        <v>2017</v>
      </c>
      <c r="D107" s="275">
        <f t="shared" ref="D107:AP107" si="35">C107+1</f>
        <v>2018</v>
      </c>
      <c r="E107" s="275">
        <f t="shared" si="35"/>
        <v>2019</v>
      </c>
      <c r="F107" s="275">
        <f t="shared" si="35"/>
        <v>2020</v>
      </c>
      <c r="G107" s="275">
        <f t="shared" si="35"/>
        <v>2021</v>
      </c>
      <c r="H107" s="275">
        <f t="shared" si="35"/>
        <v>2022</v>
      </c>
      <c r="I107" s="275">
        <f t="shared" si="35"/>
        <v>2023</v>
      </c>
      <c r="J107" s="275">
        <f t="shared" si="35"/>
        <v>2024</v>
      </c>
      <c r="K107" s="275">
        <f t="shared" si="35"/>
        <v>2025</v>
      </c>
      <c r="L107" s="275">
        <f t="shared" si="35"/>
        <v>2026</v>
      </c>
      <c r="M107" s="275">
        <f t="shared" si="35"/>
        <v>2027</v>
      </c>
      <c r="N107" s="275">
        <f t="shared" si="35"/>
        <v>2028</v>
      </c>
      <c r="O107" s="275">
        <f t="shared" si="35"/>
        <v>2029</v>
      </c>
      <c r="P107" s="275">
        <f t="shared" si="35"/>
        <v>2030</v>
      </c>
      <c r="Q107" s="275">
        <f t="shared" si="35"/>
        <v>2031</v>
      </c>
      <c r="R107" s="275">
        <f t="shared" si="35"/>
        <v>2032</v>
      </c>
      <c r="S107" s="275">
        <f t="shared" si="35"/>
        <v>2033</v>
      </c>
      <c r="T107" s="275">
        <f t="shared" si="35"/>
        <v>2034</v>
      </c>
      <c r="U107" s="275">
        <f t="shared" si="35"/>
        <v>2035</v>
      </c>
      <c r="V107" s="275">
        <f t="shared" si="35"/>
        <v>2036</v>
      </c>
      <c r="W107" s="275">
        <f t="shared" si="35"/>
        <v>2037</v>
      </c>
      <c r="X107" s="275">
        <f t="shared" si="35"/>
        <v>2038</v>
      </c>
      <c r="Y107" s="275">
        <f t="shared" si="35"/>
        <v>2039</v>
      </c>
      <c r="Z107" s="275">
        <f t="shared" si="35"/>
        <v>2040</v>
      </c>
      <c r="AA107" s="275">
        <f t="shared" si="35"/>
        <v>2041</v>
      </c>
      <c r="AB107" s="275">
        <f t="shared" si="35"/>
        <v>2042</v>
      </c>
      <c r="AC107" s="275">
        <f t="shared" si="35"/>
        <v>2043</v>
      </c>
      <c r="AD107" s="275">
        <f t="shared" si="35"/>
        <v>2044</v>
      </c>
      <c r="AE107" s="275">
        <f t="shared" si="35"/>
        <v>2045</v>
      </c>
      <c r="AF107" s="275">
        <f t="shared" si="35"/>
        <v>2046</v>
      </c>
      <c r="AG107" s="275">
        <f t="shared" si="35"/>
        <v>2047</v>
      </c>
      <c r="AH107" s="275">
        <f t="shared" si="35"/>
        <v>2048</v>
      </c>
      <c r="AI107" s="275">
        <f t="shared" si="35"/>
        <v>2049</v>
      </c>
      <c r="AJ107" s="275">
        <f t="shared" si="35"/>
        <v>2050</v>
      </c>
      <c r="AK107" s="275">
        <f t="shared" si="35"/>
        <v>2051</v>
      </c>
      <c r="AL107" s="275">
        <f t="shared" si="35"/>
        <v>2052</v>
      </c>
      <c r="AM107" s="275">
        <f t="shared" si="35"/>
        <v>2053</v>
      </c>
      <c r="AN107" s="275">
        <f t="shared" si="35"/>
        <v>2054</v>
      </c>
      <c r="AO107" s="275">
        <f t="shared" si="35"/>
        <v>2055</v>
      </c>
      <c r="AP107" s="275">
        <f t="shared" si="35"/>
        <v>2056</v>
      </c>
      <c r="AT107" s="261"/>
      <c r="AU107" s="261"/>
      <c r="AV107" s="261"/>
      <c r="AW107" s="261"/>
      <c r="AX107" s="261"/>
      <c r="AY107" s="261"/>
      <c r="AZ107" s="261"/>
      <c r="BA107" s="261"/>
      <c r="BB107" s="261"/>
      <c r="BC107" s="261"/>
      <c r="BD107" s="261"/>
      <c r="BE107" s="261"/>
      <c r="BF107" s="261"/>
      <c r="BG107" s="261"/>
    </row>
    <row r="108" spans="1:71" ht="12.75" hidden="1" x14ac:dyDescent="0.2">
      <c r="A108" s="276" t="s">
        <v>579</v>
      </c>
      <c r="B108" s="277"/>
      <c r="C108" s="277">
        <f>C109*$B$111*$B$112*1000</f>
        <v>628657.14193920011</v>
      </c>
      <c r="D108" s="277">
        <f t="shared" ref="D108:AP108" si="36">D109*$B$111*$B$112*1000</f>
        <v>1257314.2838784002</v>
      </c>
      <c r="E108" s="277">
        <f>E109*$B$111*$B$112*1000</f>
        <v>1905021.6422400004</v>
      </c>
      <c r="F108" s="277">
        <f t="shared" si="36"/>
        <v>1905021.6422400004</v>
      </c>
      <c r="G108" s="277">
        <f t="shared" si="36"/>
        <v>1905021.6422400004</v>
      </c>
      <c r="H108" s="277">
        <f t="shared" si="36"/>
        <v>1905021.6422400004</v>
      </c>
      <c r="I108" s="277">
        <f t="shared" si="36"/>
        <v>1905021.6422400004</v>
      </c>
      <c r="J108" s="277">
        <f t="shared" si="36"/>
        <v>1905021.6422400004</v>
      </c>
      <c r="K108" s="277">
        <f t="shared" si="36"/>
        <v>1905021.6422400004</v>
      </c>
      <c r="L108" s="277">
        <f t="shared" si="36"/>
        <v>1905021.6422400004</v>
      </c>
      <c r="M108" s="277">
        <f t="shared" si="36"/>
        <v>1905021.6422400004</v>
      </c>
      <c r="N108" s="277">
        <f t="shared" si="36"/>
        <v>1905021.6422400004</v>
      </c>
      <c r="O108" s="277">
        <f t="shared" si="36"/>
        <v>1905021.6422400004</v>
      </c>
      <c r="P108" s="277">
        <f t="shared" si="36"/>
        <v>1905021.6422400004</v>
      </c>
      <c r="Q108" s="277">
        <f t="shared" si="36"/>
        <v>1905021.6422400004</v>
      </c>
      <c r="R108" s="277">
        <f t="shared" si="36"/>
        <v>1905021.6422400004</v>
      </c>
      <c r="S108" s="277">
        <f t="shared" si="36"/>
        <v>1905021.6422400004</v>
      </c>
      <c r="T108" s="277">
        <f t="shared" si="36"/>
        <v>1905021.6422400004</v>
      </c>
      <c r="U108" s="277">
        <f t="shared" si="36"/>
        <v>1905021.6422400004</v>
      </c>
      <c r="V108" s="277">
        <f t="shared" si="36"/>
        <v>1905021.6422400004</v>
      </c>
      <c r="W108" s="277">
        <f t="shared" si="36"/>
        <v>1905021.6422400004</v>
      </c>
      <c r="X108" s="277">
        <f t="shared" si="36"/>
        <v>1905021.6422400004</v>
      </c>
      <c r="Y108" s="277">
        <f t="shared" si="36"/>
        <v>1905021.6422400004</v>
      </c>
      <c r="Z108" s="277">
        <f t="shared" si="36"/>
        <v>1905021.6422400004</v>
      </c>
      <c r="AA108" s="277">
        <f t="shared" si="36"/>
        <v>1905021.6422400004</v>
      </c>
      <c r="AB108" s="277">
        <f t="shared" si="36"/>
        <v>1905021.6422400004</v>
      </c>
      <c r="AC108" s="277">
        <f t="shared" si="36"/>
        <v>1905021.6422400004</v>
      </c>
      <c r="AD108" s="277">
        <f t="shared" si="36"/>
        <v>1905021.6422400004</v>
      </c>
      <c r="AE108" s="277">
        <f t="shared" si="36"/>
        <v>1905021.6422400004</v>
      </c>
      <c r="AF108" s="277">
        <f t="shared" si="36"/>
        <v>1905021.6422400004</v>
      </c>
      <c r="AG108" s="277">
        <f t="shared" si="36"/>
        <v>1905021.6422400004</v>
      </c>
      <c r="AH108" s="277">
        <f t="shared" si="36"/>
        <v>1905021.6422400004</v>
      </c>
      <c r="AI108" s="277">
        <f t="shared" si="36"/>
        <v>1905021.6422400004</v>
      </c>
      <c r="AJ108" s="277">
        <f t="shared" si="36"/>
        <v>1905021.6422400004</v>
      </c>
      <c r="AK108" s="277">
        <f t="shared" si="36"/>
        <v>1905021.6422400004</v>
      </c>
      <c r="AL108" s="277">
        <f t="shared" si="36"/>
        <v>1905021.6422400004</v>
      </c>
      <c r="AM108" s="277">
        <f t="shared" si="36"/>
        <v>1905021.6422400004</v>
      </c>
      <c r="AN108" s="277">
        <f t="shared" si="36"/>
        <v>1905021.6422400004</v>
      </c>
      <c r="AO108" s="277">
        <f t="shared" si="36"/>
        <v>1905021.6422400004</v>
      </c>
      <c r="AP108" s="277">
        <f t="shared" si="36"/>
        <v>1905021.6422400004</v>
      </c>
      <c r="AT108" s="261"/>
      <c r="AU108" s="261"/>
      <c r="AV108" s="261"/>
      <c r="AW108" s="261"/>
      <c r="AX108" s="261"/>
      <c r="AY108" s="261"/>
      <c r="AZ108" s="261"/>
      <c r="BA108" s="261"/>
      <c r="BB108" s="261"/>
      <c r="BC108" s="261"/>
      <c r="BD108" s="261"/>
      <c r="BE108" s="261"/>
      <c r="BF108" s="261"/>
      <c r="BG108" s="261"/>
    </row>
    <row r="109" spans="1:71" ht="12.75" hidden="1" x14ac:dyDescent="0.2">
      <c r="A109" s="276" t="s">
        <v>580</v>
      </c>
      <c r="B109" s="275"/>
      <c r="C109" s="275">
        <f>B109+$I$120*C113</f>
        <v>0.11662200000000002</v>
      </c>
      <c r="D109" s="275">
        <f>C109+$I$120*D113</f>
        <v>0.23324400000000003</v>
      </c>
      <c r="E109" s="275">
        <f t="shared" ref="E109:AP109" si="37">D109+$I$120*E113</f>
        <v>0.35340000000000005</v>
      </c>
      <c r="F109" s="275">
        <f t="shared" si="37"/>
        <v>0.35340000000000005</v>
      </c>
      <c r="G109" s="275">
        <f t="shared" si="37"/>
        <v>0.35340000000000005</v>
      </c>
      <c r="H109" s="275">
        <f t="shared" si="37"/>
        <v>0.35340000000000005</v>
      </c>
      <c r="I109" s="275">
        <f t="shared" si="37"/>
        <v>0.35340000000000005</v>
      </c>
      <c r="J109" s="275">
        <f t="shared" si="37"/>
        <v>0.35340000000000005</v>
      </c>
      <c r="K109" s="275">
        <f t="shared" si="37"/>
        <v>0.35340000000000005</v>
      </c>
      <c r="L109" s="275">
        <f t="shared" si="37"/>
        <v>0.35340000000000005</v>
      </c>
      <c r="M109" s="275">
        <f t="shared" si="37"/>
        <v>0.35340000000000005</v>
      </c>
      <c r="N109" s="275">
        <f t="shared" si="37"/>
        <v>0.35340000000000005</v>
      </c>
      <c r="O109" s="275">
        <f t="shared" si="37"/>
        <v>0.35340000000000005</v>
      </c>
      <c r="P109" s="275">
        <f t="shared" si="37"/>
        <v>0.35340000000000005</v>
      </c>
      <c r="Q109" s="275">
        <f t="shared" si="37"/>
        <v>0.35340000000000005</v>
      </c>
      <c r="R109" s="275">
        <f t="shared" si="37"/>
        <v>0.35340000000000005</v>
      </c>
      <c r="S109" s="275">
        <f t="shared" si="37"/>
        <v>0.35340000000000005</v>
      </c>
      <c r="T109" s="275">
        <f t="shared" si="37"/>
        <v>0.35340000000000005</v>
      </c>
      <c r="U109" s="275">
        <f t="shared" si="37"/>
        <v>0.35340000000000005</v>
      </c>
      <c r="V109" s="275">
        <f t="shared" si="37"/>
        <v>0.35340000000000005</v>
      </c>
      <c r="W109" s="275">
        <f t="shared" si="37"/>
        <v>0.35340000000000005</v>
      </c>
      <c r="X109" s="275">
        <f t="shared" si="37"/>
        <v>0.35340000000000005</v>
      </c>
      <c r="Y109" s="275">
        <f t="shared" si="37"/>
        <v>0.35340000000000005</v>
      </c>
      <c r="Z109" s="275">
        <f t="shared" si="37"/>
        <v>0.35340000000000005</v>
      </c>
      <c r="AA109" s="275">
        <f t="shared" si="37"/>
        <v>0.35340000000000005</v>
      </c>
      <c r="AB109" s="275">
        <f t="shared" si="37"/>
        <v>0.35340000000000005</v>
      </c>
      <c r="AC109" s="275">
        <f t="shared" si="37"/>
        <v>0.35340000000000005</v>
      </c>
      <c r="AD109" s="275">
        <f t="shared" si="37"/>
        <v>0.35340000000000005</v>
      </c>
      <c r="AE109" s="275">
        <f t="shared" si="37"/>
        <v>0.35340000000000005</v>
      </c>
      <c r="AF109" s="275">
        <f t="shared" si="37"/>
        <v>0.35340000000000005</v>
      </c>
      <c r="AG109" s="275">
        <f t="shared" si="37"/>
        <v>0.35340000000000005</v>
      </c>
      <c r="AH109" s="275">
        <f t="shared" si="37"/>
        <v>0.35340000000000005</v>
      </c>
      <c r="AI109" s="275">
        <f t="shared" si="37"/>
        <v>0.35340000000000005</v>
      </c>
      <c r="AJ109" s="275">
        <f t="shared" si="37"/>
        <v>0.35340000000000005</v>
      </c>
      <c r="AK109" s="275">
        <f t="shared" si="37"/>
        <v>0.35340000000000005</v>
      </c>
      <c r="AL109" s="275">
        <f t="shared" si="37"/>
        <v>0.35340000000000005</v>
      </c>
      <c r="AM109" s="275">
        <f t="shared" si="37"/>
        <v>0.35340000000000005</v>
      </c>
      <c r="AN109" s="275">
        <f t="shared" si="37"/>
        <v>0.35340000000000005</v>
      </c>
      <c r="AO109" s="275">
        <f t="shared" si="37"/>
        <v>0.35340000000000005</v>
      </c>
      <c r="AP109" s="275">
        <f t="shared" si="37"/>
        <v>0.35340000000000005</v>
      </c>
      <c r="AT109" s="261"/>
      <c r="AU109" s="261"/>
      <c r="AV109" s="261"/>
      <c r="AW109" s="261"/>
      <c r="AX109" s="261"/>
      <c r="AY109" s="261"/>
      <c r="AZ109" s="261"/>
      <c r="BA109" s="261"/>
      <c r="BB109" s="261"/>
      <c r="BC109" s="261"/>
      <c r="BD109" s="261"/>
      <c r="BE109" s="261"/>
      <c r="BF109" s="261"/>
      <c r="BG109" s="261"/>
    </row>
    <row r="110" spans="1:71" ht="12.75" hidden="1" x14ac:dyDescent="0.2">
      <c r="A110" s="276" t="s">
        <v>581</v>
      </c>
      <c r="B110" s="278">
        <v>0.93</v>
      </c>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T110" s="261"/>
      <c r="AU110" s="261"/>
      <c r="AV110" s="261"/>
      <c r="AW110" s="261"/>
      <c r="AX110" s="261"/>
      <c r="AY110" s="261"/>
      <c r="AZ110" s="261"/>
      <c r="BA110" s="261"/>
      <c r="BB110" s="261"/>
      <c r="BC110" s="261"/>
      <c r="BD110" s="261"/>
      <c r="BE110" s="261"/>
      <c r="BF110" s="261"/>
      <c r="BG110" s="261"/>
    </row>
    <row r="111" spans="1:71" ht="12.75" hidden="1" x14ac:dyDescent="0.2">
      <c r="A111" s="276" t="s">
        <v>582</v>
      </c>
      <c r="B111" s="278">
        <v>4380</v>
      </c>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T111" s="261"/>
      <c r="AU111" s="261"/>
      <c r="AV111" s="261"/>
      <c r="AW111" s="261"/>
      <c r="AX111" s="261"/>
      <c r="AY111" s="261"/>
      <c r="AZ111" s="261"/>
      <c r="BA111" s="261"/>
      <c r="BB111" s="261"/>
      <c r="BC111" s="261"/>
      <c r="BD111" s="261"/>
      <c r="BE111" s="261"/>
      <c r="BF111" s="261"/>
      <c r="BG111" s="261"/>
    </row>
    <row r="112" spans="1:71" ht="12.75" hidden="1" x14ac:dyDescent="0.2">
      <c r="A112" s="276" t="s">
        <v>583</v>
      </c>
      <c r="B112" s="274">
        <f>$B$131</f>
        <v>1.23072</v>
      </c>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5"/>
      <c r="AH112" s="275"/>
      <c r="AI112" s="275"/>
      <c r="AJ112" s="275"/>
      <c r="AK112" s="275"/>
      <c r="AL112" s="275"/>
      <c r="AM112" s="275"/>
      <c r="AN112" s="275"/>
      <c r="AO112" s="275"/>
      <c r="AP112" s="275"/>
      <c r="AT112" s="261"/>
      <c r="AU112" s="261"/>
      <c r="AV112" s="261"/>
      <c r="AW112" s="261"/>
      <c r="AX112" s="261"/>
      <c r="AY112" s="261"/>
      <c r="AZ112" s="261"/>
      <c r="BA112" s="261"/>
      <c r="BB112" s="261"/>
      <c r="BC112" s="261"/>
      <c r="BD112" s="261"/>
      <c r="BE112" s="261"/>
      <c r="BF112" s="261"/>
      <c r="BG112" s="261"/>
    </row>
    <row r="113" spans="1:71" ht="15" hidden="1" x14ac:dyDescent="0.2">
      <c r="A113" s="279" t="s">
        <v>584</v>
      </c>
      <c r="B113" s="280">
        <v>0</v>
      </c>
      <c r="C113" s="281">
        <v>0.33</v>
      </c>
      <c r="D113" s="281">
        <v>0.33</v>
      </c>
      <c r="E113" s="281">
        <v>0.34</v>
      </c>
      <c r="F113" s="280">
        <v>0</v>
      </c>
      <c r="G113" s="280">
        <v>0</v>
      </c>
      <c r="H113" s="280">
        <v>0</v>
      </c>
      <c r="I113" s="280">
        <v>0</v>
      </c>
      <c r="J113" s="280">
        <v>0</v>
      </c>
      <c r="K113" s="280">
        <v>0</v>
      </c>
      <c r="L113" s="280">
        <v>0</v>
      </c>
      <c r="M113" s="280">
        <v>0</v>
      </c>
      <c r="N113" s="280">
        <v>0</v>
      </c>
      <c r="O113" s="280">
        <v>0</v>
      </c>
      <c r="P113" s="280">
        <v>0</v>
      </c>
      <c r="Q113" s="280">
        <v>0</v>
      </c>
      <c r="R113" s="280">
        <v>0</v>
      </c>
      <c r="S113" s="280">
        <v>0</v>
      </c>
      <c r="T113" s="280">
        <v>0</v>
      </c>
      <c r="U113" s="280">
        <v>0</v>
      </c>
      <c r="V113" s="280">
        <v>0</v>
      </c>
      <c r="W113" s="280">
        <v>0</v>
      </c>
      <c r="X113" s="280">
        <v>0</v>
      </c>
      <c r="Y113" s="280">
        <v>0</v>
      </c>
      <c r="Z113" s="280">
        <v>0</v>
      </c>
      <c r="AA113" s="280">
        <v>0</v>
      </c>
      <c r="AB113" s="280">
        <v>0</v>
      </c>
      <c r="AC113" s="280">
        <v>0</v>
      </c>
      <c r="AD113" s="280">
        <v>0</v>
      </c>
      <c r="AE113" s="280">
        <v>0</v>
      </c>
      <c r="AF113" s="280">
        <v>0</v>
      </c>
      <c r="AG113" s="280">
        <v>0</v>
      </c>
      <c r="AH113" s="280">
        <v>0</v>
      </c>
      <c r="AI113" s="280">
        <v>0</v>
      </c>
      <c r="AJ113" s="280">
        <v>0</v>
      </c>
      <c r="AK113" s="280">
        <v>0</v>
      </c>
      <c r="AL113" s="280">
        <v>0</v>
      </c>
      <c r="AM113" s="280">
        <v>0</v>
      </c>
      <c r="AN113" s="280">
        <v>0</v>
      </c>
      <c r="AO113" s="280">
        <v>0</v>
      </c>
      <c r="AP113" s="280">
        <v>0</v>
      </c>
      <c r="AT113" s="261"/>
      <c r="AU113" s="261"/>
      <c r="AV113" s="261"/>
      <c r="AW113" s="261"/>
      <c r="AX113" s="261"/>
      <c r="AY113" s="261"/>
      <c r="AZ113" s="261"/>
      <c r="BA113" s="261"/>
      <c r="BB113" s="261"/>
      <c r="BC113" s="261"/>
      <c r="BD113" s="261"/>
      <c r="BE113" s="261"/>
      <c r="BF113" s="261"/>
      <c r="BG113" s="261"/>
    </row>
    <row r="114" spans="1:71" ht="12.75" hidden="1" x14ac:dyDescent="0.2">
      <c r="A114" s="272"/>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hidden="1" x14ac:dyDescent="0.2">
      <c r="A115" s="272"/>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hidden="1" x14ac:dyDescent="0.2">
      <c r="A116" s="273"/>
      <c r="B116" s="417" t="s">
        <v>585</v>
      </c>
      <c r="C116" s="418"/>
      <c r="D116" s="417" t="s">
        <v>586</v>
      </c>
      <c r="E116" s="418"/>
      <c r="F116" s="273"/>
      <c r="G116" s="273"/>
      <c r="H116" s="273"/>
      <c r="I116" s="273"/>
      <c r="J116" s="273"/>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hidden="1" x14ac:dyDescent="0.2">
      <c r="A117" s="276" t="s">
        <v>587</v>
      </c>
      <c r="B117" s="282">
        <v>0.25</v>
      </c>
      <c r="C117" s="273" t="s">
        <v>588</v>
      </c>
      <c r="D117" s="282">
        <v>0.63</v>
      </c>
      <c r="E117" s="273" t="s">
        <v>588</v>
      </c>
      <c r="F117" s="273"/>
      <c r="G117" s="273"/>
      <c r="H117" s="273"/>
      <c r="I117" s="273"/>
      <c r="J117" s="273"/>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hidden="1" x14ac:dyDescent="0.2">
      <c r="A118" s="276" t="s">
        <v>587</v>
      </c>
      <c r="B118" s="273">
        <f>$B$110*B117</f>
        <v>0.23250000000000001</v>
      </c>
      <c r="C118" s="273" t="s">
        <v>132</v>
      </c>
      <c r="D118" s="273">
        <f>$B$110*D117</f>
        <v>0.58590000000000009</v>
      </c>
      <c r="E118" s="273" t="s">
        <v>132</v>
      </c>
      <c r="F118" s="276" t="s">
        <v>589</v>
      </c>
      <c r="G118" s="273">
        <f>D117-B117</f>
        <v>0.38</v>
      </c>
      <c r="H118" s="273" t="s">
        <v>588</v>
      </c>
      <c r="I118" s="283">
        <f>$B$110*G118</f>
        <v>0.35340000000000005</v>
      </c>
      <c r="J118" s="273" t="s">
        <v>132</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hidden="1" x14ac:dyDescent="0.2">
      <c r="A119" s="273"/>
      <c r="B119" s="273"/>
      <c r="C119" s="273"/>
      <c r="D119" s="273"/>
      <c r="E119" s="273"/>
      <c r="F119" s="276" t="s">
        <v>590</v>
      </c>
      <c r="G119" s="273">
        <f>I119/$B$110</f>
        <v>0</v>
      </c>
      <c r="H119" s="273" t="s">
        <v>588</v>
      </c>
      <c r="I119" s="282"/>
      <c r="J119" s="273" t="s">
        <v>132</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51" hidden="1" x14ac:dyDescent="0.2">
      <c r="A120" s="284"/>
      <c r="B120" s="285"/>
      <c r="C120" s="285"/>
      <c r="D120" s="285"/>
      <c r="E120" s="285"/>
      <c r="F120" s="286" t="s">
        <v>591</v>
      </c>
      <c r="G120" s="283">
        <f>G118</f>
        <v>0.38</v>
      </c>
      <c r="H120" s="273" t="s">
        <v>588</v>
      </c>
      <c r="I120" s="278">
        <f>I118</f>
        <v>0.35340000000000005</v>
      </c>
      <c r="J120" s="273" t="s">
        <v>132</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hidden="1" x14ac:dyDescent="0.2">
      <c r="A121" s="287"/>
      <c r="B121" s="271"/>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hidden="1" x14ac:dyDescent="0.2">
      <c r="A122" s="288" t="s">
        <v>592</v>
      </c>
      <c r="B122" s="289">
        <v>5.9471999999999996</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hidden="1" x14ac:dyDescent="0.2">
      <c r="A123" s="288" t="s">
        <v>348</v>
      </c>
      <c r="B123" s="290">
        <v>25</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hidden="1" x14ac:dyDescent="0.2">
      <c r="A124" s="288" t="s">
        <v>593</v>
      </c>
      <c r="B124" s="290" t="s">
        <v>605</v>
      </c>
      <c r="C124" s="291" t="s">
        <v>594</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19" customFormat="1" ht="12.75" hidden="1" x14ac:dyDescent="0.2">
      <c r="A125" s="292"/>
      <c r="B125" s="293"/>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hidden="1" x14ac:dyDescent="0.2">
      <c r="A126" s="288" t="s">
        <v>595</v>
      </c>
      <c r="B126" s="296">
        <f>$B$122*1000*1000</f>
        <v>5947200</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hidden="1" x14ac:dyDescent="0.2">
      <c r="A127" s="288" t="s">
        <v>596</v>
      </c>
      <c r="B127" s="297">
        <v>0.01</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hidden="1" x14ac:dyDescent="0.2">
      <c r="A128" s="287"/>
      <c r="B128" s="298"/>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hidden="1" x14ac:dyDescent="0.2">
      <c r="A129" s="288" t="s">
        <v>597</v>
      </c>
      <c r="B129" s="299">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hidden="1" x14ac:dyDescent="0.2">
      <c r="A130" s="300"/>
      <c r="B130" s="30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hidden="1" x14ac:dyDescent="0.2">
      <c r="A131" s="302" t="s">
        <v>598</v>
      </c>
      <c r="B131" s="303">
        <v>1.23072</v>
      </c>
      <c r="C131" s="271" t="s">
        <v>599</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hidden="1" x14ac:dyDescent="0.2">
      <c r="A132" s="302" t="s">
        <v>600</v>
      </c>
      <c r="B132" s="303">
        <v>1.20268</v>
      </c>
      <c r="C132" s="271" t="s">
        <v>599</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hidden="1" x14ac:dyDescent="0.2">
      <c r="A133" s="287"/>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19"/>
      <c r="AR133" s="219"/>
      <c r="AS133" s="219"/>
      <c r="BH133" s="271"/>
      <c r="BI133" s="271"/>
      <c r="BJ133" s="271"/>
      <c r="BK133" s="271"/>
      <c r="BL133" s="271"/>
      <c r="BM133" s="271"/>
      <c r="BN133" s="271"/>
      <c r="BO133" s="271"/>
      <c r="BP133" s="271"/>
      <c r="BQ133" s="271"/>
      <c r="BR133" s="271"/>
      <c r="BS133" s="271"/>
    </row>
    <row r="134" spans="1:71" hidden="1" x14ac:dyDescent="0.2">
      <c r="A134" s="288" t="s">
        <v>601</v>
      </c>
      <c r="C134" s="295" t="s">
        <v>602</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19"/>
      <c r="AR134" s="219"/>
      <c r="AS134" s="219"/>
      <c r="BH134" s="295"/>
      <c r="BI134" s="295"/>
      <c r="BJ134" s="295"/>
      <c r="BK134" s="295"/>
      <c r="BL134" s="295"/>
      <c r="BM134" s="295"/>
      <c r="BN134" s="295"/>
      <c r="BO134" s="295"/>
      <c r="BP134" s="295"/>
      <c r="BQ134" s="295"/>
      <c r="BR134" s="295"/>
      <c r="BS134" s="295"/>
    </row>
    <row r="135" spans="1:71" ht="12.75" hidden="1" x14ac:dyDescent="0.2">
      <c r="A135" s="288"/>
      <c r="B135" s="304">
        <v>2016</v>
      </c>
      <c r="C135" s="304">
        <f>B135+1</f>
        <v>2017</v>
      </c>
      <c r="D135" s="304">
        <f t="shared" ref="D135:AY135" si="38">C135+1</f>
        <v>2018</v>
      </c>
      <c r="E135" s="304">
        <f t="shared" si="38"/>
        <v>2019</v>
      </c>
      <c r="F135" s="304">
        <f t="shared" si="38"/>
        <v>2020</v>
      </c>
      <c r="G135" s="304">
        <f t="shared" si="38"/>
        <v>2021</v>
      </c>
      <c r="H135" s="304">
        <f t="shared" si="38"/>
        <v>2022</v>
      </c>
      <c r="I135" s="304">
        <f t="shared" si="38"/>
        <v>2023</v>
      </c>
      <c r="J135" s="304">
        <f t="shared" si="38"/>
        <v>2024</v>
      </c>
      <c r="K135" s="304">
        <f t="shared" si="38"/>
        <v>2025</v>
      </c>
      <c r="L135" s="304">
        <f t="shared" si="38"/>
        <v>2026</v>
      </c>
      <c r="M135" s="304">
        <f t="shared" si="38"/>
        <v>2027</v>
      </c>
      <c r="N135" s="304">
        <f t="shared" si="38"/>
        <v>2028</v>
      </c>
      <c r="O135" s="304">
        <f t="shared" si="38"/>
        <v>2029</v>
      </c>
      <c r="P135" s="304">
        <f t="shared" si="38"/>
        <v>2030</v>
      </c>
      <c r="Q135" s="304">
        <f t="shared" si="38"/>
        <v>2031</v>
      </c>
      <c r="R135" s="304">
        <f t="shared" si="38"/>
        <v>2032</v>
      </c>
      <c r="S135" s="304">
        <f t="shared" si="38"/>
        <v>2033</v>
      </c>
      <c r="T135" s="304">
        <f t="shared" si="38"/>
        <v>2034</v>
      </c>
      <c r="U135" s="304">
        <f t="shared" si="38"/>
        <v>2035</v>
      </c>
      <c r="V135" s="304">
        <f t="shared" si="38"/>
        <v>2036</v>
      </c>
      <c r="W135" s="304">
        <f t="shared" si="38"/>
        <v>2037</v>
      </c>
      <c r="X135" s="304">
        <f t="shared" si="38"/>
        <v>2038</v>
      </c>
      <c r="Y135" s="304">
        <f t="shared" si="38"/>
        <v>2039</v>
      </c>
      <c r="Z135" s="304">
        <f t="shared" si="38"/>
        <v>2040</v>
      </c>
      <c r="AA135" s="304">
        <f t="shared" si="38"/>
        <v>2041</v>
      </c>
      <c r="AB135" s="304">
        <f t="shared" si="38"/>
        <v>2042</v>
      </c>
      <c r="AC135" s="304">
        <f t="shared" si="38"/>
        <v>2043</v>
      </c>
      <c r="AD135" s="304">
        <f t="shared" si="38"/>
        <v>2044</v>
      </c>
      <c r="AE135" s="304">
        <f t="shared" si="38"/>
        <v>2045</v>
      </c>
      <c r="AF135" s="304">
        <f t="shared" si="38"/>
        <v>2046</v>
      </c>
      <c r="AG135" s="304">
        <f t="shared" si="38"/>
        <v>2047</v>
      </c>
      <c r="AH135" s="304">
        <f t="shared" si="38"/>
        <v>2048</v>
      </c>
      <c r="AI135" s="304">
        <f t="shared" si="38"/>
        <v>2049</v>
      </c>
      <c r="AJ135" s="304">
        <f t="shared" si="38"/>
        <v>2050</v>
      </c>
      <c r="AK135" s="304">
        <f t="shared" si="38"/>
        <v>2051</v>
      </c>
      <c r="AL135" s="304">
        <f t="shared" si="38"/>
        <v>2052</v>
      </c>
      <c r="AM135" s="304">
        <f t="shared" si="38"/>
        <v>2053</v>
      </c>
      <c r="AN135" s="304">
        <f t="shared" si="38"/>
        <v>2054</v>
      </c>
      <c r="AO135" s="304">
        <f t="shared" si="38"/>
        <v>2055</v>
      </c>
      <c r="AP135" s="304">
        <f t="shared" si="38"/>
        <v>2056</v>
      </c>
      <c r="AQ135" s="304">
        <f t="shared" si="38"/>
        <v>2057</v>
      </c>
      <c r="AR135" s="304">
        <f t="shared" si="38"/>
        <v>2058</v>
      </c>
      <c r="AS135" s="304">
        <f t="shared" si="38"/>
        <v>2059</v>
      </c>
      <c r="AT135" s="304">
        <f t="shared" si="38"/>
        <v>2060</v>
      </c>
      <c r="AU135" s="304">
        <f t="shared" si="38"/>
        <v>2061</v>
      </c>
      <c r="AV135" s="304">
        <f t="shared" si="38"/>
        <v>2062</v>
      </c>
      <c r="AW135" s="304">
        <f t="shared" si="38"/>
        <v>2063</v>
      </c>
      <c r="AX135" s="304">
        <f t="shared" si="38"/>
        <v>2064</v>
      </c>
      <c r="AY135" s="304">
        <f t="shared" si="38"/>
        <v>2065</v>
      </c>
    </row>
    <row r="136" spans="1:71" ht="12.75" hidden="1" x14ac:dyDescent="0.2">
      <c r="A136" s="288" t="s">
        <v>603</v>
      </c>
      <c r="B136" s="304"/>
      <c r="C136" s="305">
        <v>5.8000000000000003E-2</v>
      </c>
      <c r="D136" s="305">
        <v>5.5E-2</v>
      </c>
      <c r="E136" s="306">
        <f t="shared" ref="E136:AY136" si="39">D136</f>
        <v>5.5E-2</v>
      </c>
      <c r="F136" s="306">
        <f t="shared" si="39"/>
        <v>5.5E-2</v>
      </c>
      <c r="G136" s="306">
        <f t="shared" si="39"/>
        <v>5.5E-2</v>
      </c>
      <c r="H136" s="306">
        <f t="shared" si="39"/>
        <v>5.5E-2</v>
      </c>
      <c r="I136" s="306">
        <f t="shared" si="39"/>
        <v>5.5E-2</v>
      </c>
      <c r="J136" s="306">
        <f t="shared" si="39"/>
        <v>5.5E-2</v>
      </c>
      <c r="K136" s="306">
        <f t="shared" si="39"/>
        <v>5.5E-2</v>
      </c>
      <c r="L136" s="306">
        <f t="shared" si="39"/>
        <v>5.5E-2</v>
      </c>
      <c r="M136" s="306">
        <f t="shared" si="39"/>
        <v>5.5E-2</v>
      </c>
      <c r="N136" s="306">
        <f t="shared" si="39"/>
        <v>5.5E-2</v>
      </c>
      <c r="O136" s="306">
        <f t="shared" si="39"/>
        <v>5.5E-2</v>
      </c>
      <c r="P136" s="306">
        <f t="shared" si="39"/>
        <v>5.5E-2</v>
      </c>
      <c r="Q136" s="306">
        <f t="shared" si="39"/>
        <v>5.5E-2</v>
      </c>
      <c r="R136" s="306">
        <f t="shared" si="39"/>
        <v>5.5E-2</v>
      </c>
      <c r="S136" s="306">
        <f t="shared" si="39"/>
        <v>5.5E-2</v>
      </c>
      <c r="T136" s="306">
        <f t="shared" si="39"/>
        <v>5.5E-2</v>
      </c>
      <c r="U136" s="306">
        <f t="shared" si="39"/>
        <v>5.5E-2</v>
      </c>
      <c r="V136" s="306">
        <f t="shared" si="39"/>
        <v>5.5E-2</v>
      </c>
      <c r="W136" s="306">
        <f t="shared" si="39"/>
        <v>5.5E-2</v>
      </c>
      <c r="X136" s="306">
        <f t="shared" si="39"/>
        <v>5.5E-2</v>
      </c>
      <c r="Y136" s="306">
        <f t="shared" si="39"/>
        <v>5.5E-2</v>
      </c>
      <c r="Z136" s="306">
        <f t="shared" si="39"/>
        <v>5.5E-2</v>
      </c>
      <c r="AA136" s="306">
        <f t="shared" si="39"/>
        <v>5.5E-2</v>
      </c>
      <c r="AB136" s="306">
        <f t="shared" si="39"/>
        <v>5.5E-2</v>
      </c>
      <c r="AC136" s="306">
        <f t="shared" si="39"/>
        <v>5.5E-2</v>
      </c>
      <c r="AD136" s="306">
        <f t="shared" si="39"/>
        <v>5.5E-2</v>
      </c>
      <c r="AE136" s="306">
        <f t="shared" si="39"/>
        <v>5.5E-2</v>
      </c>
      <c r="AF136" s="306">
        <f t="shared" si="39"/>
        <v>5.5E-2</v>
      </c>
      <c r="AG136" s="306">
        <f t="shared" si="39"/>
        <v>5.5E-2</v>
      </c>
      <c r="AH136" s="306">
        <f t="shared" si="39"/>
        <v>5.5E-2</v>
      </c>
      <c r="AI136" s="306">
        <f t="shared" si="39"/>
        <v>5.5E-2</v>
      </c>
      <c r="AJ136" s="306">
        <f t="shared" si="39"/>
        <v>5.5E-2</v>
      </c>
      <c r="AK136" s="306">
        <f t="shared" si="39"/>
        <v>5.5E-2</v>
      </c>
      <c r="AL136" s="306">
        <f t="shared" si="39"/>
        <v>5.5E-2</v>
      </c>
      <c r="AM136" s="306">
        <f t="shared" si="39"/>
        <v>5.5E-2</v>
      </c>
      <c r="AN136" s="306">
        <f t="shared" si="39"/>
        <v>5.5E-2</v>
      </c>
      <c r="AO136" s="306">
        <f t="shared" si="39"/>
        <v>5.5E-2</v>
      </c>
      <c r="AP136" s="306">
        <f t="shared" si="39"/>
        <v>5.5E-2</v>
      </c>
      <c r="AQ136" s="306">
        <f t="shared" si="39"/>
        <v>5.5E-2</v>
      </c>
      <c r="AR136" s="306">
        <f t="shared" si="39"/>
        <v>5.5E-2</v>
      </c>
      <c r="AS136" s="306">
        <f t="shared" si="39"/>
        <v>5.5E-2</v>
      </c>
      <c r="AT136" s="306">
        <f t="shared" si="39"/>
        <v>5.5E-2</v>
      </c>
      <c r="AU136" s="306">
        <f t="shared" si="39"/>
        <v>5.5E-2</v>
      </c>
      <c r="AV136" s="306">
        <f t="shared" si="39"/>
        <v>5.5E-2</v>
      </c>
      <c r="AW136" s="306">
        <f t="shared" si="39"/>
        <v>5.5E-2</v>
      </c>
      <c r="AX136" s="306">
        <f t="shared" si="39"/>
        <v>5.5E-2</v>
      </c>
      <c r="AY136" s="306">
        <f t="shared" si="39"/>
        <v>5.5E-2</v>
      </c>
    </row>
    <row r="137" spans="1:71" s="219" customFormat="1" ht="15" hidden="1" x14ac:dyDescent="0.2">
      <c r="A137" s="288" t="s">
        <v>604</v>
      </c>
      <c r="B137" s="307"/>
      <c r="C137" s="221">
        <f>(1+B137)*(1+C136)-1</f>
        <v>5.8000000000000052E-2</v>
      </c>
      <c r="D137" s="221">
        <f t="shared" ref="D137:AY137" si="40">(1+C137)*(1+D136)-1</f>
        <v>0.11619000000000002</v>
      </c>
      <c r="E137" s="221">
        <f t="shared" si="40"/>
        <v>0.17758045</v>
      </c>
      <c r="F137" s="221">
        <f t="shared" si="40"/>
        <v>0.24234737475000001</v>
      </c>
      <c r="G137" s="221">
        <f t="shared" si="40"/>
        <v>0.31067648036124984</v>
      </c>
      <c r="H137" s="221">
        <f t="shared" si="40"/>
        <v>0.38276368678111861</v>
      </c>
      <c r="I137" s="221">
        <f t="shared" si="40"/>
        <v>0.45881568955408003</v>
      </c>
      <c r="J137" s="221">
        <f t="shared" si="40"/>
        <v>0.53905055247955436</v>
      </c>
      <c r="K137" s="221">
        <f t="shared" si="40"/>
        <v>0.62369833286592979</v>
      </c>
      <c r="L137" s="221">
        <f t="shared" si="40"/>
        <v>0.71300174117355586</v>
      </c>
      <c r="M137" s="221">
        <f t="shared" si="40"/>
        <v>0.80721683693810142</v>
      </c>
      <c r="N137" s="221">
        <f t="shared" si="40"/>
        <v>0.90661376296969687</v>
      </c>
      <c r="O137" s="221">
        <f t="shared" si="40"/>
        <v>1.0114775199330301</v>
      </c>
      <c r="P137" s="221">
        <f t="shared" si="40"/>
        <v>1.1221087835293466</v>
      </c>
      <c r="Q137" s="221">
        <f t="shared" si="40"/>
        <v>1.2388247666234604</v>
      </c>
      <c r="R137" s="221">
        <f t="shared" si="40"/>
        <v>1.3619601287877505</v>
      </c>
      <c r="S137" s="221">
        <f t="shared" si="40"/>
        <v>1.4918679358710767</v>
      </c>
      <c r="T137" s="221">
        <f t="shared" si="40"/>
        <v>1.6289206723439857</v>
      </c>
      <c r="U137" s="221">
        <f t="shared" si="40"/>
        <v>1.7735113093229047</v>
      </c>
      <c r="V137" s="221">
        <f t="shared" si="40"/>
        <v>1.9260544313356642</v>
      </c>
      <c r="W137" s="221">
        <f t="shared" si="40"/>
        <v>2.0869874250591254</v>
      </c>
      <c r="X137" s="221">
        <f t="shared" si="40"/>
        <v>2.2567717334373771</v>
      </c>
      <c r="Y137" s="221">
        <f t="shared" si="40"/>
        <v>2.4358941787764326</v>
      </c>
      <c r="Z137" s="221">
        <f t="shared" si="40"/>
        <v>2.6248683586091359</v>
      </c>
      <c r="AA137" s="221">
        <f t="shared" si="40"/>
        <v>2.8242361183326383</v>
      </c>
      <c r="AB137" s="221">
        <f t="shared" si="40"/>
        <v>3.0345691048409336</v>
      </c>
      <c r="AC137" s="221">
        <f t="shared" si="40"/>
        <v>3.2564704056071845</v>
      </c>
      <c r="AD137" s="221">
        <f t="shared" si="40"/>
        <v>3.4905762779155793</v>
      </c>
      <c r="AE137" s="221">
        <f t="shared" si="40"/>
        <v>3.7375579732009356</v>
      </c>
      <c r="AF137" s="221">
        <f t="shared" si="40"/>
        <v>3.9981236617269866</v>
      </c>
      <c r="AG137" s="221">
        <f t="shared" si="40"/>
        <v>4.2730204631219708</v>
      </c>
      <c r="AH137" s="221">
        <f t="shared" si="40"/>
        <v>4.563036588593679</v>
      </c>
      <c r="AI137" s="221">
        <f t="shared" si="40"/>
        <v>4.8690036009663311</v>
      </c>
      <c r="AJ137" s="221">
        <f t="shared" si="40"/>
        <v>5.1917987990194794</v>
      </c>
      <c r="AK137" s="221">
        <f t="shared" si="40"/>
        <v>5.5323477329655502</v>
      </c>
      <c r="AL137" s="221">
        <f t="shared" si="40"/>
        <v>5.8916268582786548</v>
      </c>
      <c r="AM137" s="221">
        <f t="shared" si="40"/>
        <v>6.2706663354839804</v>
      </c>
      <c r="AN137" s="221">
        <f t="shared" si="40"/>
        <v>6.6705529839355986</v>
      </c>
      <c r="AO137" s="221">
        <f t="shared" si="40"/>
        <v>7.0924333980520569</v>
      </c>
      <c r="AP137" s="221">
        <f t="shared" si="40"/>
        <v>7.5375172349449198</v>
      </c>
      <c r="AQ137" s="221">
        <f t="shared" si="40"/>
        <v>8.0070806828668903</v>
      </c>
      <c r="AR137" s="221">
        <f t="shared" si="40"/>
        <v>8.5024701204245687</v>
      </c>
      <c r="AS137" s="221">
        <f t="shared" si="40"/>
        <v>9.0251059770479198</v>
      </c>
      <c r="AT137" s="221">
        <f t="shared" si="40"/>
        <v>9.5764868057855548</v>
      </c>
      <c r="AU137" s="221">
        <f t="shared" si="40"/>
        <v>10.15819358010376</v>
      </c>
      <c r="AV137" s="221">
        <f t="shared" si="40"/>
        <v>10.771894227009465</v>
      </c>
      <c r="AW137" s="221">
        <f>(1+AV137)*(1+AW136)-1</f>
        <v>11.419348409494985</v>
      </c>
      <c r="AX137" s="221">
        <f t="shared" si="40"/>
        <v>12.102412572017208</v>
      </c>
      <c r="AY137" s="221">
        <f t="shared" si="40"/>
        <v>12.823045263478154</v>
      </c>
    </row>
    <row r="138" spans="1:71" s="219" customFormat="1" hidden="1" x14ac:dyDescent="0.2">
      <c r="A138" s="308"/>
      <c r="B138" s="307"/>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9"/>
    </row>
    <row r="139" spans="1:71" ht="12.75" hidden="1" x14ac:dyDescent="0.2">
      <c r="A139" s="287"/>
      <c r="B139" s="304">
        <v>2016</v>
      </c>
      <c r="C139" s="304">
        <f>B139+1</f>
        <v>2017</v>
      </c>
      <c r="D139" s="304">
        <f t="shared" ref="D139:AY140" si="41">C139+1</f>
        <v>2018</v>
      </c>
      <c r="E139" s="304">
        <f t="shared" si="41"/>
        <v>2019</v>
      </c>
      <c r="F139" s="304">
        <f t="shared" si="41"/>
        <v>2020</v>
      </c>
      <c r="G139" s="304">
        <f t="shared" si="41"/>
        <v>2021</v>
      </c>
      <c r="H139" s="304">
        <f t="shared" si="41"/>
        <v>2022</v>
      </c>
      <c r="I139" s="304">
        <f t="shared" si="41"/>
        <v>2023</v>
      </c>
      <c r="J139" s="304">
        <f t="shared" si="41"/>
        <v>2024</v>
      </c>
      <c r="K139" s="304">
        <f t="shared" si="41"/>
        <v>2025</v>
      </c>
      <c r="L139" s="304">
        <f t="shared" si="41"/>
        <v>2026</v>
      </c>
      <c r="M139" s="304">
        <f t="shared" si="41"/>
        <v>2027</v>
      </c>
      <c r="N139" s="304">
        <f t="shared" si="41"/>
        <v>2028</v>
      </c>
      <c r="O139" s="304">
        <f t="shared" si="41"/>
        <v>2029</v>
      </c>
      <c r="P139" s="304">
        <f t="shared" si="41"/>
        <v>2030</v>
      </c>
      <c r="Q139" s="304">
        <f t="shared" si="41"/>
        <v>2031</v>
      </c>
      <c r="R139" s="304">
        <f t="shared" si="41"/>
        <v>2032</v>
      </c>
      <c r="S139" s="304">
        <f t="shared" si="41"/>
        <v>2033</v>
      </c>
      <c r="T139" s="304">
        <f t="shared" si="41"/>
        <v>2034</v>
      </c>
      <c r="U139" s="304">
        <f t="shared" si="41"/>
        <v>2035</v>
      </c>
      <c r="V139" s="304">
        <f t="shared" si="41"/>
        <v>2036</v>
      </c>
      <c r="W139" s="304">
        <f t="shared" si="41"/>
        <v>2037</v>
      </c>
      <c r="X139" s="304">
        <f t="shared" si="41"/>
        <v>2038</v>
      </c>
      <c r="Y139" s="304">
        <f t="shared" si="41"/>
        <v>2039</v>
      </c>
      <c r="Z139" s="304">
        <f t="shared" si="41"/>
        <v>2040</v>
      </c>
      <c r="AA139" s="304">
        <f t="shared" si="41"/>
        <v>2041</v>
      </c>
      <c r="AB139" s="304">
        <f t="shared" si="41"/>
        <v>2042</v>
      </c>
      <c r="AC139" s="304">
        <f t="shared" si="41"/>
        <v>2043</v>
      </c>
      <c r="AD139" s="304">
        <f t="shared" si="41"/>
        <v>2044</v>
      </c>
      <c r="AE139" s="304">
        <f t="shared" si="41"/>
        <v>2045</v>
      </c>
      <c r="AF139" s="304">
        <f t="shared" si="41"/>
        <v>2046</v>
      </c>
      <c r="AG139" s="304">
        <f t="shared" si="41"/>
        <v>2047</v>
      </c>
      <c r="AH139" s="304">
        <f t="shared" si="41"/>
        <v>2048</v>
      </c>
      <c r="AI139" s="304">
        <f t="shared" si="41"/>
        <v>2049</v>
      </c>
      <c r="AJ139" s="304">
        <f t="shared" si="41"/>
        <v>2050</v>
      </c>
      <c r="AK139" s="304">
        <f t="shared" si="41"/>
        <v>2051</v>
      </c>
      <c r="AL139" s="304">
        <f t="shared" si="41"/>
        <v>2052</v>
      </c>
      <c r="AM139" s="304">
        <f t="shared" si="41"/>
        <v>2053</v>
      </c>
      <c r="AN139" s="304">
        <f t="shared" si="41"/>
        <v>2054</v>
      </c>
      <c r="AO139" s="304">
        <f t="shared" si="41"/>
        <v>2055</v>
      </c>
      <c r="AP139" s="304">
        <f t="shared" si="41"/>
        <v>2056</v>
      </c>
      <c r="AQ139" s="304">
        <f t="shared" si="41"/>
        <v>2057</v>
      </c>
      <c r="AR139" s="304">
        <f t="shared" si="41"/>
        <v>2058</v>
      </c>
      <c r="AS139" s="304">
        <f t="shared" si="41"/>
        <v>2059</v>
      </c>
      <c r="AT139" s="304">
        <f t="shared" si="41"/>
        <v>2060</v>
      </c>
      <c r="AU139" s="304">
        <f t="shared" si="41"/>
        <v>2061</v>
      </c>
      <c r="AV139" s="304">
        <f t="shared" si="41"/>
        <v>2062</v>
      </c>
      <c r="AW139" s="304">
        <f t="shared" si="41"/>
        <v>2063</v>
      </c>
      <c r="AX139" s="304">
        <f t="shared" si="41"/>
        <v>2064</v>
      </c>
      <c r="AY139" s="304">
        <f t="shared" si="41"/>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hidden="1" x14ac:dyDescent="0.2">
      <c r="A140" s="287"/>
      <c r="B140" s="310">
        <f>1</f>
        <v>1</v>
      </c>
      <c r="C140" s="310">
        <f t="shared" ref="C140" si="42">B140+1</f>
        <v>2</v>
      </c>
      <c r="D140" s="310">
        <f t="shared" si="41"/>
        <v>3</v>
      </c>
      <c r="E140" s="310">
        <f>D140+1</f>
        <v>4</v>
      </c>
      <c r="F140" s="310">
        <f t="shared" si="41"/>
        <v>5</v>
      </c>
      <c r="G140" s="310">
        <f t="shared" si="41"/>
        <v>6</v>
      </c>
      <c r="H140" s="310">
        <f t="shared" si="41"/>
        <v>7</v>
      </c>
      <c r="I140" s="310">
        <f t="shared" si="41"/>
        <v>8</v>
      </c>
      <c r="J140" s="310">
        <f t="shared" si="41"/>
        <v>9</v>
      </c>
      <c r="K140" s="310">
        <f t="shared" si="41"/>
        <v>10</v>
      </c>
      <c r="L140" s="310">
        <f t="shared" si="41"/>
        <v>11</v>
      </c>
      <c r="M140" s="310">
        <f t="shared" si="41"/>
        <v>12</v>
      </c>
      <c r="N140" s="310">
        <f t="shared" si="41"/>
        <v>13</v>
      </c>
      <c r="O140" s="310">
        <f t="shared" si="41"/>
        <v>14</v>
      </c>
      <c r="P140" s="310">
        <f t="shared" si="41"/>
        <v>15</v>
      </c>
      <c r="Q140" s="310">
        <f t="shared" si="41"/>
        <v>16</v>
      </c>
      <c r="R140" s="310">
        <f t="shared" si="41"/>
        <v>17</v>
      </c>
      <c r="S140" s="310">
        <f t="shared" si="41"/>
        <v>18</v>
      </c>
      <c r="T140" s="310">
        <f t="shared" si="41"/>
        <v>19</v>
      </c>
      <c r="U140" s="310">
        <f t="shared" si="41"/>
        <v>20</v>
      </c>
      <c r="V140" s="310">
        <f t="shared" si="41"/>
        <v>21</v>
      </c>
      <c r="W140" s="310">
        <f t="shared" si="41"/>
        <v>22</v>
      </c>
      <c r="X140" s="310">
        <f t="shared" si="41"/>
        <v>23</v>
      </c>
      <c r="Y140" s="310">
        <f t="shared" si="41"/>
        <v>24</v>
      </c>
      <c r="Z140" s="310">
        <f t="shared" si="41"/>
        <v>25</v>
      </c>
      <c r="AA140" s="310">
        <f t="shared" si="41"/>
        <v>26</v>
      </c>
      <c r="AB140" s="310">
        <f t="shared" si="41"/>
        <v>27</v>
      </c>
      <c r="AC140" s="310">
        <f t="shared" si="41"/>
        <v>28</v>
      </c>
      <c r="AD140" s="310">
        <f t="shared" si="41"/>
        <v>29</v>
      </c>
      <c r="AE140" s="310">
        <f t="shared" si="41"/>
        <v>30</v>
      </c>
      <c r="AF140" s="310">
        <f t="shared" si="41"/>
        <v>31</v>
      </c>
      <c r="AG140" s="310">
        <f t="shared" si="41"/>
        <v>32</v>
      </c>
      <c r="AH140" s="310">
        <f t="shared" si="41"/>
        <v>33</v>
      </c>
      <c r="AI140" s="310">
        <f t="shared" si="41"/>
        <v>34</v>
      </c>
      <c r="AJ140" s="310">
        <f t="shared" si="41"/>
        <v>35</v>
      </c>
      <c r="AK140" s="310">
        <f t="shared" si="41"/>
        <v>36</v>
      </c>
      <c r="AL140" s="310">
        <f t="shared" si="41"/>
        <v>37</v>
      </c>
      <c r="AM140" s="310">
        <f t="shared" si="41"/>
        <v>38</v>
      </c>
      <c r="AN140" s="310">
        <f t="shared" si="41"/>
        <v>39</v>
      </c>
      <c r="AO140" s="310">
        <f t="shared" si="41"/>
        <v>40</v>
      </c>
      <c r="AP140" s="310">
        <f>AO140+1</f>
        <v>41</v>
      </c>
      <c r="AQ140" s="310">
        <f t="shared" si="41"/>
        <v>42</v>
      </c>
      <c r="AR140" s="310">
        <f t="shared" si="41"/>
        <v>43</v>
      </c>
      <c r="AS140" s="310">
        <f t="shared" si="41"/>
        <v>44</v>
      </c>
      <c r="AT140" s="310">
        <f t="shared" si="41"/>
        <v>45</v>
      </c>
      <c r="AU140" s="310">
        <f t="shared" si="41"/>
        <v>46</v>
      </c>
      <c r="AV140" s="310">
        <f t="shared" si="41"/>
        <v>47</v>
      </c>
      <c r="AW140" s="310">
        <f t="shared" si="41"/>
        <v>48</v>
      </c>
      <c r="AX140" s="310">
        <f t="shared" si="41"/>
        <v>49</v>
      </c>
      <c r="AY140" s="310">
        <f t="shared" si="41"/>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hidden="1" x14ac:dyDescent="0.2">
      <c r="A141" s="287"/>
      <c r="B141" s="311">
        <v>0.5</v>
      </c>
      <c r="C141" s="311">
        <f>AVERAGE(B140:C140)</f>
        <v>1.5</v>
      </c>
      <c r="D141" s="311">
        <f>AVERAGE(C140:D140)</f>
        <v>2.5</v>
      </c>
      <c r="E141" s="311">
        <f>AVERAGE(D140:E140)</f>
        <v>3.5</v>
      </c>
      <c r="F141" s="311">
        <f t="shared" ref="F141:AO141" si="43">AVERAGE(E140:F140)</f>
        <v>4.5</v>
      </c>
      <c r="G141" s="311">
        <f t="shared" si="43"/>
        <v>5.5</v>
      </c>
      <c r="H141" s="311">
        <f t="shared" si="43"/>
        <v>6.5</v>
      </c>
      <c r="I141" s="311">
        <f t="shared" si="43"/>
        <v>7.5</v>
      </c>
      <c r="J141" s="311">
        <f t="shared" si="43"/>
        <v>8.5</v>
      </c>
      <c r="K141" s="311">
        <f t="shared" si="43"/>
        <v>9.5</v>
      </c>
      <c r="L141" s="311">
        <f t="shared" si="43"/>
        <v>10.5</v>
      </c>
      <c r="M141" s="311">
        <f t="shared" si="43"/>
        <v>11.5</v>
      </c>
      <c r="N141" s="311">
        <f t="shared" si="43"/>
        <v>12.5</v>
      </c>
      <c r="O141" s="311">
        <f t="shared" si="43"/>
        <v>13.5</v>
      </c>
      <c r="P141" s="311">
        <f t="shared" si="43"/>
        <v>14.5</v>
      </c>
      <c r="Q141" s="311">
        <f t="shared" si="43"/>
        <v>15.5</v>
      </c>
      <c r="R141" s="311">
        <f t="shared" si="43"/>
        <v>16.5</v>
      </c>
      <c r="S141" s="311">
        <f t="shared" si="43"/>
        <v>17.5</v>
      </c>
      <c r="T141" s="311">
        <f t="shared" si="43"/>
        <v>18.5</v>
      </c>
      <c r="U141" s="311">
        <f t="shared" si="43"/>
        <v>19.5</v>
      </c>
      <c r="V141" s="311">
        <f t="shared" si="43"/>
        <v>20.5</v>
      </c>
      <c r="W141" s="311">
        <f t="shared" si="43"/>
        <v>21.5</v>
      </c>
      <c r="X141" s="311">
        <f t="shared" si="43"/>
        <v>22.5</v>
      </c>
      <c r="Y141" s="311">
        <f t="shared" si="43"/>
        <v>23.5</v>
      </c>
      <c r="Z141" s="311">
        <f t="shared" si="43"/>
        <v>24.5</v>
      </c>
      <c r="AA141" s="311">
        <f t="shared" si="43"/>
        <v>25.5</v>
      </c>
      <c r="AB141" s="311">
        <f t="shared" si="43"/>
        <v>26.5</v>
      </c>
      <c r="AC141" s="311">
        <f t="shared" si="43"/>
        <v>27.5</v>
      </c>
      <c r="AD141" s="311">
        <f t="shared" si="43"/>
        <v>28.5</v>
      </c>
      <c r="AE141" s="311">
        <f t="shared" si="43"/>
        <v>29.5</v>
      </c>
      <c r="AF141" s="311">
        <f t="shared" si="43"/>
        <v>30.5</v>
      </c>
      <c r="AG141" s="311">
        <f t="shared" si="43"/>
        <v>31.5</v>
      </c>
      <c r="AH141" s="311">
        <f t="shared" si="43"/>
        <v>32.5</v>
      </c>
      <c r="AI141" s="311">
        <f t="shared" si="43"/>
        <v>33.5</v>
      </c>
      <c r="AJ141" s="311">
        <f t="shared" si="43"/>
        <v>34.5</v>
      </c>
      <c r="AK141" s="311">
        <f t="shared" si="43"/>
        <v>35.5</v>
      </c>
      <c r="AL141" s="311">
        <f t="shared" si="43"/>
        <v>36.5</v>
      </c>
      <c r="AM141" s="311">
        <f t="shared" si="43"/>
        <v>37.5</v>
      </c>
      <c r="AN141" s="311">
        <f t="shared" si="43"/>
        <v>38.5</v>
      </c>
      <c r="AO141" s="311">
        <f t="shared" si="43"/>
        <v>39.5</v>
      </c>
      <c r="AP141" s="311">
        <f>AVERAGE(AO140:AP140)</f>
        <v>40.5</v>
      </c>
      <c r="AQ141" s="311">
        <f t="shared" ref="AQ141:AY141" si="44">AVERAGE(AP140:AQ140)</f>
        <v>41.5</v>
      </c>
      <c r="AR141" s="311">
        <f t="shared" si="44"/>
        <v>42.5</v>
      </c>
      <c r="AS141" s="311">
        <f t="shared" si="44"/>
        <v>43.5</v>
      </c>
      <c r="AT141" s="311">
        <f t="shared" si="44"/>
        <v>44.5</v>
      </c>
      <c r="AU141" s="311">
        <f t="shared" si="44"/>
        <v>45.5</v>
      </c>
      <c r="AV141" s="311">
        <f t="shared" si="44"/>
        <v>46.5</v>
      </c>
      <c r="AW141" s="311">
        <f t="shared" si="44"/>
        <v>47.5</v>
      </c>
      <c r="AX141" s="311">
        <f t="shared" si="44"/>
        <v>48.5</v>
      </c>
      <c r="AY141" s="311">
        <f t="shared" si="44"/>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hidden="1" x14ac:dyDescent="0.2">
      <c r="A142" s="287"/>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hidden="1" x14ac:dyDescent="0.2">
      <c r="A143" s="287"/>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87"/>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87"/>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87"/>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87"/>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87"/>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87"/>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87"/>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87"/>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87"/>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87"/>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87"/>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87"/>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72"/>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72"/>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72"/>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72"/>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72"/>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72"/>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72"/>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72"/>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72"/>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72"/>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72"/>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72"/>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72"/>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72"/>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72"/>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72"/>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72"/>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72"/>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72"/>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72"/>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72"/>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72"/>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72"/>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72"/>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72"/>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72"/>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72"/>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72"/>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72"/>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72"/>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72"/>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72"/>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72"/>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72"/>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72"/>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72"/>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72"/>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72"/>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72"/>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72"/>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72"/>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72"/>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72"/>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72"/>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72"/>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72"/>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72"/>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72"/>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72"/>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72"/>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72"/>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72"/>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72"/>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21" zoomScale="80" zoomScaleSheetLayoutView="80" workbookViewId="0">
      <selection activeCell="B21" sqref="B21:B24"/>
    </sheetView>
  </sheetViews>
  <sheetFormatPr defaultRowHeight="15.75" x14ac:dyDescent="0.25"/>
  <cols>
    <col min="1" max="1" width="9.28515625" style="69"/>
    <col min="2" max="2" width="37.7109375" style="342" customWidth="1"/>
    <col min="3" max="4" width="14.28515625" style="69" customWidth="1"/>
    <col min="5" max="6" width="0" style="69" hidden="1" customWidth="1"/>
    <col min="7" max="10" width="14.285156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'1. паспорт местоположение'!A5:C5</f>
        <v>Год раскрытия информации: 2016 год</v>
      </c>
      <c r="B5" s="369"/>
      <c r="C5" s="369"/>
      <c r="D5" s="369"/>
      <c r="E5" s="369"/>
      <c r="F5" s="369"/>
      <c r="G5" s="369"/>
      <c r="H5" s="369"/>
      <c r="I5" s="369"/>
      <c r="J5" s="369"/>
      <c r="K5" s="369"/>
      <c r="L5" s="369"/>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5" t="str">
        <f>'1. паспорт местоположение'!A9:C9</f>
        <v xml:space="preserve">                         АО "Янтарьэнерго"                         </v>
      </c>
      <c r="B9" s="375"/>
      <c r="C9" s="375"/>
      <c r="D9" s="375"/>
      <c r="E9" s="375"/>
      <c r="F9" s="375"/>
      <c r="G9" s="375"/>
      <c r="H9" s="375"/>
      <c r="I9" s="375"/>
      <c r="J9" s="375"/>
      <c r="K9" s="375"/>
      <c r="L9" s="375"/>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5" t="str">
        <f>'1. паспорт местоположение'!A12:C12</f>
        <v>G_2272</v>
      </c>
      <c r="B12" s="375"/>
      <c r="C12" s="375"/>
      <c r="D12" s="375"/>
      <c r="E12" s="375"/>
      <c r="F12" s="375"/>
      <c r="G12" s="375"/>
      <c r="H12" s="375"/>
      <c r="I12" s="375"/>
      <c r="J12" s="375"/>
      <c r="K12" s="375"/>
      <c r="L12" s="375"/>
    </row>
    <row r="13" spans="1:44" x14ac:dyDescent="0.25">
      <c r="A13" s="370" t="s">
        <v>8</v>
      </c>
      <c r="B13" s="370"/>
      <c r="C13" s="370"/>
      <c r="D13" s="370"/>
      <c r="E13" s="370"/>
      <c r="F13" s="370"/>
      <c r="G13" s="370"/>
      <c r="H13" s="370"/>
      <c r="I13" s="370"/>
      <c r="J13" s="370"/>
      <c r="K13" s="370"/>
      <c r="L13" s="370"/>
    </row>
    <row r="14" spans="1:44" ht="18.75" x14ac:dyDescent="0.25">
      <c r="A14" s="379"/>
      <c r="B14" s="379"/>
      <c r="C14" s="379"/>
      <c r="D14" s="379"/>
      <c r="E14" s="379"/>
      <c r="F14" s="379"/>
      <c r="G14" s="379"/>
      <c r="H14" s="379"/>
      <c r="I14" s="379"/>
      <c r="J14" s="379"/>
      <c r="K14" s="379"/>
      <c r="L14" s="379"/>
    </row>
    <row r="15" spans="1:44" x14ac:dyDescent="0.25">
      <c r="A15" s="380" t="str">
        <f>'1. паспорт местоположение'!A15:C15</f>
        <v>Строительство КЛ 6 кВ КТП-28 - ТП-99, реконструкция КТП-28 (инв.№5455939) в г. Калининграде</v>
      </c>
      <c r="B15" s="380"/>
      <c r="C15" s="380"/>
      <c r="D15" s="380"/>
      <c r="E15" s="380"/>
      <c r="F15" s="380"/>
      <c r="G15" s="380"/>
      <c r="H15" s="380"/>
      <c r="I15" s="380"/>
      <c r="J15" s="380"/>
      <c r="K15" s="380"/>
      <c r="L15" s="380"/>
    </row>
    <row r="16" spans="1:44" x14ac:dyDescent="0.25">
      <c r="A16" s="370" t="s">
        <v>7</v>
      </c>
      <c r="B16" s="370"/>
      <c r="C16" s="370"/>
      <c r="D16" s="370"/>
      <c r="E16" s="370"/>
      <c r="F16" s="370"/>
      <c r="G16" s="370"/>
      <c r="H16" s="370"/>
      <c r="I16" s="370"/>
      <c r="J16" s="370"/>
      <c r="K16" s="370"/>
      <c r="L16" s="370"/>
    </row>
    <row r="17" spans="1:12" ht="15.75" customHeight="1" x14ac:dyDescent="0.25">
      <c r="L17" s="89"/>
    </row>
    <row r="18" spans="1:12" x14ac:dyDescent="0.25">
      <c r="K18" s="88"/>
    </row>
    <row r="19" spans="1:12" ht="15.75" customHeight="1" x14ac:dyDescent="0.25">
      <c r="A19" s="440" t="s">
        <v>507</v>
      </c>
      <c r="B19" s="440"/>
      <c r="C19" s="440"/>
      <c r="D19" s="440"/>
      <c r="E19" s="440"/>
      <c r="F19" s="440"/>
      <c r="G19" s="440"/>
      <c r="H19" s="440"/>
      <c r="I19" s="440"/>
      <c r="J19" s="440"/>
      <c r="K19" s="440"/>
      <c r="L19" s="440"/>
    </row>
    <row r="20" spans="1:12" x14ac:dyDescent="0.25">
      <c r="A20" s="71"/>
      <c r="B20" s="335"/>
      <c r="C20" s="87"/>
      <c r="D20" s="87"/>
      <c r="E20" s="87"/>
      <c r="F20" s="87"/>
      <c r="G20" s="87"/>
      <c r="H20" s="87"/>
      <c r="I20" s="87"/>
      <c r="J20" s="87"/>
      <c r="K20" s="87"/>
      <c r="L20" s="87"/>
    </row>
    <row r="21" spans="1:12" ht="28.5" customHeight="1" x14ac:dyDescent="0.25">
      <c r="A21" s="430" t="s">
        <v>225</v>
      </c>
      <c r="B21" s="430" t="s">
        <v>224</v>
      </c>
      <c r="C21" s="436" t="s">
        <v>439</v>
      </c>
      <c r="D21" s="436"/>
      <c r="E21" s="436"/>
      <c r="F21" s="436"/>
      <c r="G21" s="436"/>
      <c r="H21" s="436"/>
      <c r="I21" s="431" t="s">
        <v>223</v>
      </c>
      <c r="J21" s="433" t="s">
        <v>441</v>
      </c>
      <c r="K21" s="430" t="s">
        <v>222</v>
      </c>
      <c r="L21" s="432" t="s">
        <v>440</v>
      </c>
    </row>
    <row r="22" spans="1:12" ht="58.5" customHeight="1" x14ac:dyDescent="0.25">
      <c r="A22" s="430"/>
      <c r="B22" s="430"/>
      <c r="C22" s="437" t="s">
        <v>3</v>
      </c>
      <c r="D22" s="437"/>
      <c r="E22" s="143"/>
      <c r="F22" s="144"/>
      <c r="G22" s="438" t="s">
        <v>2</v>
      </c>
      <c r="H22" s="439"/>
      <c r="I22" s="431"/>
      <c r="J22" s="434"/>
      <c r="K22" s="430"/>
      <c r="L22" s="432"/>
    </row>
    <row r="23" spans="1:12" ht="47.25" x14ac:dyDescent="0.25">
      <c r="A23" s="430"/>
      <c r="B23" s="430"/>
      <c r="C23" s="86" t="s">
        <v>221</v>
      </c>
      <c r="D23" s="86" t="s">
        <v>220</v>
      </c>
      <c r="E23" s="86" t="s">
        <v>221</v>
      </c>
      <c r="F23" s="86" t="s">
        <v>220</v>
      </c>
      <c r="G23" s="86" t="s">
        <v>221</v>
      </c>
      <c r="H23" s="86" t="s">
        <v>220</v>
      </c>
      <c r="I23" s="431"/>
      <c r="J23" s="435"/>
      <c r="K23" s="430"/>
      <c r="L23" s="432"/>
    </row>
    <row r="24" spans="1:12" x14ac:dyDescent="0.25">
      <c r="A24" s="77">
        <v>1</v>
      </c>
      <c r="B24" s="332">
        <v>2</v>
      </c>
      <c r="C24" s="86">
        <v>3</v>
      </c>
      <c r="D24" s="86">
        <v>4</v>
      </c>
      <c r="E24" s="86">
        <v>5</v>
      </c>
      <c r="F24" s="86">
        <v>6</v>
      </c>
      <c r="G24" s="86">
        <v>7</v>
      </c>
      <c r="H24" s="86">
        <v>8</v>
      </c>
      <c r="I24" s="86">
        <v>9</v>
      </c>
      <c r="J24" s="86">
        <v>10</v>
      </c>
      <c r="K24" s="86">
        <v>11</v>
      </c>
      <c r="L24" s="86">
        <v>12</v>
      </c>
    </row>
    <row r="25" spans="1:12" x14ac:dyDescent="0.25">
      <c r="A25" s="84">
        <v>1</v>
      </c>
      <c r="B25" s="343" t="s">
        <v>219</v>
      </c>
      <c r="C25" s="337"/>
      <c r="D25" s="337"/>
      <c r="E25" s="337"/>
      <c r="F25" s="337"/>
      <c r="G25" s="337"/>
      <c r="H25" s="337"/>
      <c r="I25" s="337"/>
      <c r="J25" s="337"/>
      <c r="K25" s="82"/>
      <c r="L25" s="97"/>
    </row>
    <row r="26" spans="1:12" ht="31.15" customHeight="1" x14ac:dyDescent="0.25">
      <c r="A26" s="84" t="s">
        <v>218</v>
      </c>
      <c r="B26" s="344" t="s">
        <v>446</v>
      </c>
      <c r="C26" s="338"/>
      <c r="D26" s="339">
        <v>40760</v>
      </c>
      <c r="E26" s="340"/>
      <c r="F26" s="340"/>
      <c r="G26" s="340"/>
      <c r="H26" s="339">
        <v>40760</v>
      </c>
      <c r="I26" s="340"/>
      <c r="J26" s="340"/>
      <c r="K26" s="82"/>
      <c r="L26" s="82"/>
    </row>
    <row r="27" spans="1:12" s="73" customFormat="1" ht="39" customHeight="1" x14ac:dyDescent="0.25">
      <c r="A27" s="84" t="s">
        <v>217</v>
      </c>
      <c r="B27" s="344" t="s">
        <v>448</v>
      </c>
      <c r="C27" s="83" t="s">
        <v>624</v>
      </c>
      <c r="D27" s="83" t="s">
        <v>624</v>
      </c>
      <c r="E27" s="340"/>
      <c r="F27" s="340"/>
      <c r="G27" s="83" t="s">
        <v>624</v>
      </c>
      <c r="H27" s="83" t="s">
        <v>624</v>
      </c>
      <c r="I27" s="83" t="s">
        <v>624</v>
      </c>
      <c r="J27" s="83" t="s">
        <v>624</v>
      </c>
      <c r="K27" s="82"/>
      <c r="L27" s="82"/>
    </row>
    <row r="28" spans="1:12" s="73" customFormat="1" ht="70.5" customHeight="1" x14ac:dyDescent="0.25">
      <c r="A28" s="84" t="s">
        <v>447</v>
      </c>
      <c r="B28" s="344" t="s">
        <v>452</v>
      </c>
      <c r="C28" s="83" t="s">
        <v>624</v>
      </c>
      <c r="D28" s="83" t="s">
        <v>624</v>
      </c>
      <c r="E28" s="340"/>
      <c r="F28" s="340"/>
      <c r="G28" s="83" t="s">
        <v>624</v>
      </c>
      <c r="H28" s="83" t="s">
        <v>624</v>
      </c>
      <c r="I28" s="83" t="s">
        <v>624</v>
      </c>
      <c r="J28" s="83" t="s">
        <v>624</v>
      </c>
      <c r="K28" s="82"/>
      <c r="L28" s="82"/>
    </row>
    <row r="29" spans="1:12" s="73" customFormat="1" ht="54" customHeight="1" x14ac:dyDescent="0.25">
      <c r="A29" s="84" t="s">
        <v>216</v>
      </c>
      <c r="B29" s="344" t="s">
        <v>451</v>
      </c>
      <c r="C29" s="83" t="s">
        <v>624</v>
      </c>
      <c r="D29" s="83" t="s">
        <v>624</v>
      </c>
      <c r="E29" s="340"/>
      <c r="F29" s="340"/>
      <c r="G29" s="83" t="s">
        <v>624</v>
      </c>
      <c r="H29" s="83" t="s">
        <v>624</v>
      </c>
      <c r="I29" s="83" t="s">
        <v>624</v>
      </c>
      <c r="J29" s="83" t="s">
        <v>624</v>
      </c>
      <c r="K29" s="82"/>
      <c r="L29" s="82"/>
    </row>
    <row r="30" spans="1:12" s="73" customFormat="1" ht="42" customHeight="1" x14ac:dyDescent="0.25">
      <c r="A30" s="84" t="s">
        <v>215</v>
      </c>
      <c r="B30" s="344" t="s">
        <v>453</v>
      </c>
      <c r="C30" s="83" t="s">
        <v>624</v>
      </c>
      <c r="D30" s="83" t="s">
        <v>624</v>
      </c>
      <c r="E30" s="340"/>
      <c r="F30" s="340"/>
      <c r="G30" s="83" t="s">
        <v>624</v>
      </c>
      <c r="H30" s="83" t="s">
        <v>624</v>
      </c>
      <c r="I30" s="83" t="s">
        <v>624</v>
      </c>
      <c r="J30" s="83" t="s">
        <v>624</v>
      </c>
      <c r="K30" s="82"/>
      <c r="L30" s="82"/>
    </row>
    <row r="31" spans="1:12" s="73" customFormat="1" ht="37.5" customHeight="1" x14ac:dyDescent="0.25">
      <c r="A31" s="84" t="s">
        <v>214</v>
      </c>
      <c r="B31" s="344" t="s">
        <v>449</v>
      </c>
      <c r="C31" s="339">
        <v>41839</v>
      </c>
      <c r="D31" s="339">
        <v>41845</v>
      </c>
      <c r="E31" s="340"/>
      <c r="F31" s="340"/>
      <c r="G31" s="339">
        <v>41839</v>
      </c>
      <c r="H31" s="339">
        <v>41845</v>
      </c>
      <c r="I31" s="340">
        <v>100</v>
      </c>
      <c r="J31" s="340"/>
      <c r="K31" s="82"/>
      <c r="L31" s="82"/>
    </row>
    <row r="32" spans="1:12" s="73" customFormat="1" ht="31.5" x14ac:dyDescent="0.25">
      <c r="A32" s="84" t="s">
        <v>212</v>
      </c>
      <c r="B32" s="344" t="s">
        <v>454</v>
      </c>
      <c r="C32" s="339">
        <v>41871</v>
      </c>
      <c r="D32" s="339">
        <v>41877</v>
      </c>
      <c r="E32" s="340"/>
      <c r="F32" s="340"/>
      <c r="G32" s="339">
        <v>41871</v>
      </c>
      <c r="H32" s="339">
        <v>41877</v>
      </c>
      <c r="I32" s="340">
        <v>100</v>
      </c>
      <c r="J32" s="340"/>
      <c r="K32" s="82"/>
      <c r="L32" s="82"/>
    </row>
    <row r="33" spans="1:12" s="73" customFormat="1" ht="37.5" customHeight="1" x14ac:dyDescent="0.25">
      <c r="A33" s="84" t="s">
        <v>465</v>
      </c>
      <c r="B33" s="344" t="s">
        <v>377</v>
      </c>
      <c r="C33" s="83" t="s">
        <v>624</v>
      </c>
      <c r="D33" s="83" t="s">
        <v>624</v>
      </c>
      <c r="E33" s="340"/>
      <c r="F33" s="340"/>
      <c r="G33" s="83" t="s">
        <v>624</v>
      </c>
      <c r="H33" s="83" t="s">
        <v>624</v>
      </c>
      <c r="I33" s="83" t="s">
        <v>624</v>
      </c>
      <c r="J33" s="83" t="s">
        <v>624</v>
      </c>
      <c r="K33" s="82"/>
      <c r="L33" s="82"/>
    </row>
    <row r="34" spans="1:12" s="73" customFormat="1" ht="47.25" customHeight="1" x14ac:dyDescent="0.25">
      <c r="A34" s="84" t="s">
        <v>466</v>
      </c>
      <c r="B34" s="344" t="s">
        <v>458</v>
      </c>
      <c r="C34" s="83" t="s">
        <v>624</v>
      </c>
      <c r="D34" s="83" t="s">
        <v>624</v>
      </c>
      <c r="E34" s="340"/>
      <c r="F34" s="340"/>
      <c r="G34" s="83" t="s">
        <v>624</v>
      </c>
      <c r="H34" s="83" t="s">
        <v>624</v>
      </c>
      <c r="I34" s="83" t="s">
        <v>624</v>
      </c>
      <c r="J34" s="83" t="s">
        <v>624</v>
      </c>
      <c r="K34" s="85"/>
      <c r="L34" s="82"/>
    </row>
    <row r="35" spans="1:12" s="73" customFormat="1" ht="49.5" customHeight="1" x14ac:dyDescent="0.25">
      <c r="A35" s="84" t="s">
        <v>467</v>
      </c>
      <c r="B35" s="344" t="s">
        <v>213</v>
      </c>
      <c r="C35" s="339">
        <v>41871</v>
      </c>
      <c r="D35" s="339">
        <v>41877</v>
      </c>
      <c r="E35" s="340"/>
      <c r="F35" s="340"/>
      <c r="G35" s="339">
        <v>41871</v>
      </c>
      <c r="H35" s="339">
        <v>41877</v>
      </c>
      <c r="I35" s="340">
        <v>100</v>
      </c>
      <c r="J35" s="340"/>
      <c r="K35" s="85"/>
      <c r="L35" s="82"/>
    </row>
    <row r="36" spans="1:12" ht="37.5" customHeight="1" x14ac:dyDescent="0.25">
      <c r="A36" s="84" t="s">
        <v>468</v>
      </c>
      <c r="B36" s="344" t="s">
        <v>450</v>
      </c>
      <c r="C36" s="83" t="s">
        <v>624</v>
      </c>
      <c r="D36" s="83" t="s">
        <v>624</v>
      </c>
      <c r="E36" s="340"/>
      <c r="F36" s="340"/>
      <c r="G36" s="83" t="s">
        <v>624</v>
      </c>
      <c r="H36" s="83" t="s">
        <v>624</v>
      </c>
      <c r="I36" s="83" t="s">
        <v>624</v>
      </c>
      <c r="J36" s="83" t="s">
        <v>624</v>
      </c>
      <c r="K36" s="82"/>
      <c r="L36" s="82"/>
    </row>
    <row r="37" spans="1:12" x14ac:dyDescent="0.25">
      <c r="A37" s="84" t="s">
        <v>469</v>
      </c>
      <c r="B37" s="344" t="s">
        <v>211</v>
      </c>
      <c r="C37" s="83" t="s">
        <v>624</v>
      </c>
      <c r="D37" s="83" t="s">
        <v>624</v>
      </c>
      <c r="E37" s="340"/>
      <c r="F37" s="340"/>
      <c r="G37" s="83" t="s">
        <v>624</v>
      </c>
      <c r="H37" s="83" t="s">
        <v>624</v>
      </c>
      <c r="I37" s="83" t="s">
        <v>624</v>
      </c>
      <c r="J37" s="83" t="s">
        <v>624</v>
      </c>
      <c r="K37" s="82"/>
      <c r="L37" s="82"/>
    </row>
    <row r="38" spans="1:12" x14ac:dyDescent="0.25">
      <c r="A38" s="84" t="s">
        <v>470</v>
      </c>
      <c r="B38" s="343" t="s">
        <v>210</v>
      </c>
      <c r="C38" s="83"/>
      <c r="D38" s="337"/>
      <c r="E38" s="337"/>
      <c r="F38" s="337"/>
      <c r="G38" s="337"/>
      <c r="H38" s="337"/>
      <c r="I38" s="337"/>
      <c r="J38" s="337"/>
      <c r="K38" s="82"/>
      <c r="L38" s="82"/>
    </row>
    <row r="39" spans="1:12" ht="63" x14ac:dyDescent="0.25">
      <c r="A39" s="84">
        <v>2</v>
      </c>
      <c r="B39" s="344" t="s">
        <v>455</v>
      </c>
      <c r="C39" s="336">
        <v>42217</v>
      </c>
      <c r="D39" s="341">
        <v>42306</v>
      </c>
      <c r="E39" s="337"/>
      <c r="F39" s="337"/>
      <c r="G39" s="336">
        <v>42217</v>
      </c>
      <c r="H39" s="341">
        <v>42306</v>
      </c>
      <c r="I39" s="337">
        <v>100</v>
      </c>
      <c r="J39" s="337"/>
      <c r="K39" s="82"/>
      <c r="L39" s="82"/>
    </row>
    <row r="40" spans="1:12" ht="33.75" customHeight="1" x14ac:dyDescent="0.25">
      <c r="A40" s="84" t="s">
        <v>209</v>
      </c>
      <c r="B40" s="344" t="s">
        <v>457</v>
      </c>
      <c r="C40" s="336">
        <v>42217</v>
      </c>
      <c r="D40" s="341">
        <v>42306</v>
      </c>
      <c r="E40" s="337"/>
      <c r="F40" s="337"/>
      <c r="G40" s="336">
        <v>42217</v>
      </c>
      <c r="H40" s="341">
        <v>42306</v>
      </c>
      <c r="I40" s="337">
        <v>100</v>
      </c>
      <c r="J40" s="337"/>
      <c r="K40" s="82"/>
      <c r="L40" s="82"/>
    </row>
    <row r="41" spans="1:12" ht="63" customHeight="1" x14ac:dyDescent="0.25">
      <c r="A41" s="84" t="s">
        <v>208</v>
      </c>
      <c r="B41" s="343" t="s">
        <v>538</v>
      </c>
      <c r="C41" s="336">
        <v>42217</v>
      </c>
      <c r="D41" s="341">
        <v>42306</v>
      </c>
      <c r="E41" s="337"/>
      <c r="F41" s="337"/>
      <c r="G41" s="336">
        <v>42217</v>
      </c>
      <c r="H41" s="341">
        <v>42306</v>
      </c>
      <c r="I41" s="337">
        <v>100</v>
      </c>
      <c r="J41" s="337"/>
      <c r="K41" s="82"/>
      <c r="L41" s="82"/>
    </row>
    <row r="42" spans="1:12" ht="58.5" customHeight="1" x14ac:dyDescent="0.25">
      <c r="A42" s="84">
        <v>3</v>
      </c>
      <c r="B42" s="344" t="s">
        <v>456</v>
      </c>
      <c r="C42" s="83" t="s">
        <v>624</v>
      </c>
      <c r="D42" s="83" t="s">
        <v>624</v>
      </c>
      <c r="E42" s="340"/>
      <c r="F42" s="340"/>
      <c r="G42" s="83" t="s">
        <v>624</v>
      </c>
      <c r="H42" s="83" t="s">
        <v>624</v>
      </c>
      <c r="I42" s="83" t="s">
        <v>624</v>
      </c>
      <c r="J42" s="83" t="s">
        <v>624</v>
      </c>
      <c r="K42" s="82"/>
      <c r="L42" s="82"/>
    </row>
    <row r="43" spans="1:12" ht="34.5" customHeight="1" x14ac:dyDescent="0.25">
      <c r="A43" s="84" t="s">
        <v>207</v>
      </c>
      <c r="B43" s="344" t="s">
        <v>205</v>
      </c>
      <c r="C43" s="336">
        <v>42217</v>
      </c>
      <c r="D43" s="341">
        <v>42306</v>
      </c>
      <c r="E43" s="337"/>
      <c r="F43" s="337"/>
      <c r="G43" s="336">
        <v>42217</v>
      </c>
      <c r="H43" s="341">
        <v>42306</v>
      </c>
      <c r="I43" s="337">
        <v>100</v>
      </c>
      <c r="J43" s="337"/>
      <c r="K43" s="82"/>
      <c r="L43" s="82"/>
    </row>
    <row r="44" spans="1:12" ht="24.75" customHeight="1" x14ac:dyDescent="0.25">
      <c r="A44" s="84" t="s">
        <v>206</v>
      </c>
      <c r="B44" s="344" t="s">
        <v>203</v>
      </c>
      <c r="C44" s="336">
        <v>42217</v>
      </c>
      <c r="D44" s="341">
        <v>42306</v>
      </c>
      <c r="E44" s="337"/>
      <c r="F44" s="337"/>
      <c r="G44" s="336">
        <v>42217</v>
      </c>
      <c r="H44" s="341">
        <v>42306</v>
      </c>
      <c r="I44" s="337">
        <v>100</v>
      </c>
      <c r="J44" s="337"/>
      <c r="K44" s="82"/>
      <c r="L44" s="82"/>
    </row>
    <row r="45" spans="1:12" ht="90.75" customHeight="1" x14ac:dyDescent="0.25">
      <c r="A45" s="84" t="s">
        <v>204</v>
      </c>
      <c r="B45" s="344" t="s">
        <v>461</v>
      </c>
      <c r="C45" s="83" t="s">
        <v>624</v>
      </c>
      <c r="D45" s="83" t="s">
        <v>624</v>
      </c>
      <c r="E45" s="340"/>
      <c r="F45" s="340"/>
      <c r="G45" s="83" t="s">
        <v>624</v>
      </c>
      <c r="H45" s="83" t="s">
        <v>624</v>
      </c>
      <c r="I45" s="83" t="s">
        <v>624</v>
      </c>
      <c r="J45" s="83" t="s">
        <v>624</v>
      </c>
      <c r="K45" s="82"/>
      <c r="L45" s="82"/>
    </row>
    <row r="46" spans="1:12" ht="167.25" customHeight="1" x14ac:dyDescent="0.25">
      <c r="A46" s="84" t="s">
        <v>202</v>
      </c>
      <c r="B46" s="344" t="s">
        <v>459</v>
      </c>
      <c r="C46" s="83" t="s">
        <v>624</v>
      </c>
      <c r="D46" s="83" t="s">
        <v>624</v>
      </c>
      <c r="E46" s="340"/>
      <c r="F46" s="340"/>
      <c r="G46" s="83" t="s">
        <v>624</v>
      </c>
      <c r="H46" s="83" t="s">
        <v>624</v>
      </c>
      <c r="I46" s="83" t="s">
        <v>624</v>
      </c>
      <c r="J46" s="83" t="s">
        <v>624</v>
      </c>
      <c r="K46" s="82"/>
      <c r="L46" s="82"/>
    </row>
    <row r="47" spans="1:12" ht="30.75" customHeight="1" x14ac:dyDescent="0.25">
      <c r="A47" s="84" t="s">
        <v>200</v>
      </c>
      <c r="B47" s="344" t="s">
        <v>201</v>
      </c>
      <c r="C47" s="341">
        <v>42306</v>
      </c>
      <c r="D47" s="341">
        <v>42306</v>
      </c>
      <c r="E47" s="337"/>
      <c r="F47" s="337"/>
      <c r="G47" s="341">
        <v>42306</v>
      </c>
      <c r="H47" s="341">
        <v>42306</v>
      </c>
      <c r="I47" s="337">
        <v>100</v>
      </c>
      <c r="J47" s="337"/>
      <c r="K47" s="82"/>
      <c r="L47" s="82"/>
    </row>
    <row r="48" spans="1:12" ht="37.5" customHeight="1" x14ac:dyDescent="0.25">
      <c r="A48" s="84" t="s">
        <v>471</v>
      </c>
      <c r="B48" s="343" t="s">
        <v>199</v>
      </c>
      <c r="C48" s="83"/>
      <c r="D48" s="337"/>
      <c r="E48" s="337"/>
      <c r="F48" s="337"/>
      <c r="G48" s="337"/>
      <c r="H48" s="337"/>
      <c r="I48" s="337"/>
      <c r="J48" s="337"/>
      <c r="K48" s="82"/>
      <c r="L48" s="82"/>
    </row>
    <row r="49" spans="1:12" ht="35.25" customHeight="1" x14ac:dyDescent="0.25">
      <c r="A49" s="84">
        <v>4</v>
      </c>
      <c r="B49" s="344" t="s">
        <v>197</v>
      </c>
      <c r="C49" s="341">
        <v>42306</v>
      </c>
      <c r="D49" s="341">
        <v>42306</v>
      </c>
      <c r="E49" s="337"/>
      <c r="F49" s="337"/>
      <c r="G49" s="341">
        <v>42306</v>
      </c>
      <c r="H49" s="341">
        <v>42306</v>
      </c>
      <c r="I49" s="337">
        <v>100</v>
      </c>
      <c r="J49" s="337"/>
      <c r="K49" s="82"/>
      <c r="L49" s="82"/>
    </row>
    <row r="50" spans="1:12" ht="86.25" customHeight="1" x14ac:dyDescent="0.25">
      <c r="A50" s="84" t="s">
        <v>198</v>
      </c>
      <c r="B50" s="344" t="s">
        <v>460</v>
      </c>
      <c r="C50" s="336">
        <v>42302</v>
      </c>
      <c r="D50" s="341">
        <v>42306</v>
      </c>
      <c r="E50" s="337"/>
      <c r="F50" s="337"/>
      <c r="G50" s="336">
        <v>42302</v>
      </c>
      <c r="H50" s="341">
        <v>42306</v>
      </c>
      <c r="I50" s="337">
        <v>100</v>
      </c>
      <c r="J50" s="337"/>
      <c r="K50" s="82"/>
      <c r="L50" s="82"/>
    </row>
    <row r="51" spans="1:12" ht="77.25" customHeight="1" x14ac:dyDescent="0.25">
      <c r="A51" s="84" t="s">
        <v>196</v>
      </c>
      <c r="B51" s="344" t="s">
        <v>462</v>
      </c>
      <c r="C51" s="336">
        <v>42306</v>
      </c>
      <c r="D51" s="336">
        <v>42306</v>
      </c>
      <c r="E51" s="337"/>
      <c r="F51" s="337"/>
      <c r="G51" s="336">
        <v>42306</v>
      </c>
      <c r="H51" s="336">
        <v>42306</v>
      </c>
      <c r="I51" s="337">
        <v>100</v>
      </c>
      <c r="J51" s="337"/>
      <c r="K51" s="82"/>
      <c r="L51" s="82"/>
    </row>
    <row r="52" spans="1:12" ht="71.25" customHeight="1" x14ac:dyDescent="0.25">
      <c r="A52" s="84" t="s">
        <v>194</v>
      </c>
      <c r="B52" s="344" t="s">
        <v>195</v>
      </c>
      <c r="C52" s="336">
        <v>42302</v>
      </c>
      <c r="D52" s="341">
        <v>42306</v>
      </c>
      <c r="E52" s="337"/>
      <c r="F52" s="337"/>
      <c r="G52" s="336">
        <v>42302</v>
      </c>
      <c r="H52" s="341">
        <v>42306</v>
      </c>
      <c r="I52" s="337">
        <v>100</v>
      </c>
      <c r="J52" s="337"/>
      <c r="K52" s="82"/>
      <c r="L52" s="82"/>
    </row>
    <row r="53" spans="1:12" ht="48" customHeight="1" x14ac:dyDescent="0.25">
      <c r="A53" s="84" t="s">
        <v>192</v>
      </c>
      <c r="B53" s="345" t="s">
        <v>463</v>
      </c>
      <c r="C53" s="336">
        <v>42306</v>
      </c>
      <c r="D53" s="341">
        <v>42337</v>
      </c>
      <c r="E53" s="337"/>
      <c r="F53" s="337"/>
      <c r="G53" s="336">
        <v>42306</v>
      </c>
      <c r="H53" s="341">
        <v>42337</v>
      </c>
      <c r="I53" s="337">
        <v>100</v>
      </c>
      <c r="J53" s="337"/>
      <c r="K53" s="82"/>
      <c r="L53" s="82"/>
    </row>
    <row r="54" spans="1:12" ht="46.5" customHeight="1" x14ac:dyDescent="0.25">
      <c r="A54" s="84" t="s">
        <v>464</v>
      </c>
      <c r="B54" s="344" t="s">
        <v>193</v>
      </c>
      <c r="C54" s="341">
        <v>42306</v>
      </c>
      <c r="D54" s="341">
        <v>42306</v>
      </c>
      <c r="E54" s="337"/>
      <c r="F54" s="337"/>
      <c r="G54" s="341">
        <v>42306</v>
      </c>
      <c r="H54" s="341">
        <v>42306</v>
      </c>
      <c r="I54" s="337">
        <v>100</v>
      </c>
      <c r="J54" s="337"/>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2016-10-31T07:54:04Z</dcterms:modified>
</cp:coreProperties>
</file>