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34" i="26" l="1"/>
  <c r="C48" i="7"/>
  <c r="C49" i="7"/>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B21" i="26" s="1"/>
  <c r="A12" i="26"/>
  <c r="A9" i="26"/>
  <c r="B83" i="26"/>
  <c r="B82" i="26" s="1"/>
  <c r="B81" i="26"/>
  <c r="B80" i="26" s="1"/>
  <c r="B58" i="26"/>
  <c r="B41" i="26"/>
  <c r="B32" i="26"/>
  <c r="B30" i="26" s="1"/>
  <c r="B72" i="26"/>
  <c r="B22" i="26"/>
  <c r="A5"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C73" i="23"/>
  <c r="A62" i="23"/>
  <c r="B60" i="23"/>
  <c r="C58" i="23"/>
  <c r="C74" i="23" s="1"/>
  <c r="B52" i="23"/>
  <c r="B50" i="23"/>
  <c r="B59" i="23" s="1"/>
  <c r="D49" i="23"/>
  <c r="C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C47" i="23"/>
  <c r="B47" i="23"/>
  <c r="B45" i="23"/>
  <c r="B44" i="23"/>
  <c r="B29" i="23"/>
  <c r="B27" i="23"/>
  <c r="A7" i="23"/>
  <c r="A5" i="23"/>
  <c r="C52" i="23" l="1"/>
  <c r="E137" i="23"/>
  <c r="F49" i="23" s="1"/>
  <c r="E49" i="23"/>
  <c r="C67" i="23"/>
  <c r="F76" i="23" s="1"/>
  <c r="C61" i="23"/>
  <c r="C60" i="23" s="1"/>
  <c r="I118" i="23"/>
  <c r="I120" i="23" s="1"/>
  <c r="C109" i="23" s="1"/>
  <c r="C76" i="23"/>
  <c r="D67" i="23"/>
  <c r="C85" i="23"/>
  <c r="C99" i="23" s="1"/>
  <c r="B85" i="23"/>
  <c r="B46" i="23"/>
  <c r="B79" i="23"/>
  <c r="B80" i="23"/>
  <c r="B66" i="23"/>
  <c r="B68" i="23" s="1"/>
  <c r="B54" i="23"/>
  <c r="D58" i="23"/>
  <c r="B99" i="23"/>
  <c r="F137" i="23"/>
  <c r="C140" i="23"/>
  <c r="D109" i="23" l="1"/>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E109" i="23"/>
  <c r="D108" i="23"/>
  <c r="D50" i="23" s="1"/>
  <c r="D59" i="23" s="1"/>
  <c r="D80" i="23" s="1"/>
  <c r="C80" i="23"/>
  <c r="C66" i="23"/>
  <c r="C68" i="23" s="1"/>
  <c r="C75" i="23" s="1"/>
  <c r="C79" i="23"/>
  <c r="B71" i="23"/>
  <c r="B72" i="23" s="1"/>
  <c r="D60" i="23"/>
  <c r="E74" i="23"/>
  <c r="F58" i="23"/>
  <c r="E52" i="23"/>
  <c r="E47" i="23"/>
  <c r="E61" i="23" s="1"/>
  <c r="E60" i="23" s="1"/>
  <c r="C53" i="23"/>
  <c r="E76" i="23"/>
  <c r="F67" i="23"/>
  <c r="G67" i="23" s="1"/>
  <c r="B82" i="23"/>
  <c r="H137" i="23"/>
  <c r="H49" i="23"/>
  <c r="E140" i="23"/>
  <c r="E141" i="23" s="1"/>
  <c r="F73" i="23" s="1"/>
  <c r="F85" i="23" s="1"/>
  <c r="F99" i="23" s="1"/>
  <c r="D79" i="23" l="1"/>
  <c r="D66" i="23"/>
  <c r="D68" i="23" s="1"/>
  <c r="D75" i="23" s="1"/>
  <c r="F109" i="23"/>
  <c r="E108" i="23"/>
  <c r="E50" i="23" s="1"/>
  <c r="E59" i="23" s="1"/>
  <c r="E80" i="23" s="1"/>
  <c r="I137" i="23"/>
  <c r="I49" i="23"/>
  <c r="G76" i="23"/>
  <c r="H67" i="23"/>
  <c r="F74" i="23"/>
  <c r="G58" i="23"/>
  <c r="F52" i="23"/>
  <c r="F47" i="23"/>
  <c r="F61" i="23" s="1"/>
  <c r="F140" i="23"/>
  <c r="C55" i="23"/>
  <c r="B78" i="23"/>
  <c r="B83" i="23" s="1"/>
  <c r="E66" i="23" l="1"/>
  <c r="E68" i="23" s="1"/>
  <c r="E75" i="23" s="1"/>
  <c r="E79" i="23"/>
  <c r="G109" i="23"/>
  <c r="F108" i="23"/>
  <c r="F50" i="23" s="1"/>
  <c r="F59" i="23" s="1"/>
  <c r="F80" i="23" s="1"/>
  <c r="B88" i="23"/>
  <c r="B86" i="23"/>
  <c r="B84" i="23"/>
  <c r="B89"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79" i="23" l="1"/>
  <c r="F66" i="23"/>
  <c r="F68" i="23" s="1"/>
  <c r="H109" i="23"/>
  <c r="G108" i="23"/>
  <c r="G50" i="23" s="1"/>
  <c r="G59" i="23" s="1"/>
  <c r="G80" i="23" s="1"/>
  <c r="K137" i="23"/>
  <c r="K49" i="23"/>
  <c r="G60" i="23"/>
  <c r="H74" i="23"/>
  <c r="I58" i="23"/>
  <c r="H52" i="23"/>
  <c r="H47" i="23"/>
  <c r="H61" i="23" s="1"/>
  <c r="H140" i="23"/>
  <c r="C77" i="23"/>
  <c r="C70" i="23"/>
  <c r="B87" i="23"/>
  <c r="B90" i="23" s="1"/>
  <c r="F75" i="23"/>
  <c r="D55" i="23"/>
  <c r="I76" i="23"/>
  <c r="J67" i="23"/>
  <c r="G66" i="23" l="1"/>
  <c r="G68" i="23" s="1"/>
  <c r="G75" i="23" s="1"/>
  <c r="G79" i="23"/>
  <c r="I109" i="23"/>
  <c r="H108" i="23"/>
  <c r="H50" i="23" s="1"/>
  <c r="H59" i="23" s="1"/>
  <c r="H80" i="23" s="1"/>
  <c r="J76" i="23"/>
  <c r="K67" i="23"/>
  <c r="D82" i="23"/>
  <c r="D56" i="23"/>
  <c r="D69" i="23" s="1"/>
  <c r="I140" i="23"/>
  <c r="I141" i="23" s="1"/>
  <c r="J73" i="23" s="1"/>
  <c r="J85" i="23" s="1"/>
  <c r="J99" i="23" s="1"/>
  <c r="L137" i="23"/>
  <c r="L49" i="23"/>
  <c r="E53" i="23"/>
  <c r="C71" i="23"/>
  <c r="C72" i="23" s="1"/>
  <c r="H141" i="23"/>
  <c r="I73" i="23" s="1"/>
  <c r="I85" i="23" s="1"/>
  <c r="I99" i="23" s="1"/>
  <c r="H60" i="23"/>
  <c r="I74" i="23"/>
  <c r="J58" i="23"/>
  <c r="I52" i="23"/>
  <c r="I47" i="23"/>
  <c r="I61" i="23" s="1"/>
  <c r="I60" i="23" s="1"/>
  <c r="H79" i="23" l="1"/>
  <c r="H66" i="23"/>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C83" i="23" s="1"/>
  <c r="I80" i="23" l="1"/>
  <c r="I79" i="23"/>
  <c r="I66" i="23"/>
  <c r="I68" i="23" s="1"/>
  <c r="I75" i="23" s="1"/>
  <c r="K109" i="23"/>
  <c r="J108" i="23"/>
  <c r="J50" i="23" s="1"/>
  <c r="J59" i="23" s="1"/>
  <c r="J80" i="23" s="1"/>
  <c r="F55" i="23"/>
  <c r="C86" i="23"/>
  <c r="C84" i="23"/>
  <c r="C89" i="23" s="1"/>
  <c r="C88" i="23"/>
  <c r="L76" i="23"/>
  <c r="M67" i="23"/>
  <c r="D71" i="23"/>
  <c r="D72" i="23" s="1"/>
  <c r="J60" i="23"/>
  <c r="J66" i="23" s="1"/>
  <c r="J68" i="23" s="1"/>
  <c r="K74" i="23"/>
  <c r="L58" i="23"/>
  <c r="K52" i="23"/>
  <c r="K47" i="23"/>
  <c r="K61" i="23" s="1"/>
  <c r="K140" i="23"/>
  <c r="K141" i="23" s="1"/>
  <c r="L73" i="23" s="1"/>
  <c r="L85" i="23" s="1"/>
  <c r="L99" i="23" s="1"/>
  <c r="N137" i="23"/>
  <c r="N49" i="23"/>
  <c r="E82" i="23"/>
  <c r="E56" i="23"/>
  <c r="E69" i="23" s="1"/>
  <c r="J79" i="23" l="1"/>
  <c r="L109" i="23"/>
  <c r="K108" i="23"/>
  <c r="K50" i="23" s="1"/>
  <c r="K59" i="23" s="1"/>
  <c r="K80" i="23" s="1"/>
  <c r="O137" i="23"/>
  <c r="O49" i="23"/>
  <c r="E77" i="23"/>
  <c r="E70" i="23"/>
  <c r="L140" i="23"/>
  <c r="L141" i="23" s="1"/>
  <c r="M73" i="23" s="1"/>
  <c r="M85" i="23" s="1"/>
  <c r="M99" i="23" s="1"/>
  <c r="K60" i="23"/>
  <c r="L74" i="23"/>
  <c r="M58" i="23"/>
  <c r="L52" i="23"/>
  <c r="L47" i="23"/>
  <c r="L61" i="23" s="1"/>
  <c r="L60" i="23" s="1"/>
  <c r="M76" i="23"/>
  <c r="N67" i="23"/>
  <c r="F82" i="23"/>
  <c r="F56" i="23"/>
  <c r="F69" i="23" s="1"/>
  <c r="J75" i="23"/>
  <c r="D78" i="23"/>
  <c r="D83" i="23" s="1"/>
  <c r="C87" i="23"/>
  <c r="C90" i="23" s="1"/>
  <c r="G53" i="23"/>
  <c r="K79" i="23" l="1"/>
  <c r="L79" i="23" s="1"/>
  <c r="K66" i="23"/>
  <c r="K68" i="23" s="1"/>
  <c r="M109" i="23"/>
  <c r="L108" i="23"/>
  <c r="L50" i="23" s="1"/>
  <c r="L59" i="23" s="1"/>
  <c r="L80" i="23" s="1"/>
  <c r="G55" i="23"/>
  <c r="D86" i="23"/>
  <c r="D88" i="23"/>
  <c r="D84" i="23"/>
  <c r="D89" i="23" s="1"/>
  <c r="M141" i="23"/>
  <c r="N73" i="23" s="1"/>
  <c r="N85" i="23" s="1"/>
  <c r="N99" i="23" s="1"/>
  <c r="M140" i="23"/>
  <c r="E71" i="23"/>
  <c r="E72" i="23" s="1"/>
  <c r="F77" i="23"/>
  <c r="F70" i="23"/>
  <c r="N76" i="23"/>
  <c r="O67" i="23"/>
  <c r="M74" i="23"/>
  <c r="N58" i="23"/>
  <c r="M52" i="23"/>
  <c r="M47" i="23"/>
  <c r="M61" i="23" s="1"/>
  <c r="K75" i="23"/>
  <c r="P137" i="23"/>
  <c r="P49" i="23"/>
  <c r="L66" i="23" l="1"/>
  <c r="L68" i="23" s="1"/>
  <c r="L75" i="23" s="1"/>
  <c r="N109" i="23"/>
  <c r="M108" i="23"/>
  <c r="M50" i="23" s="1"/>
  <c r="M59" i="23" s="1"/>
  <c r="M80" i="23" s="1"/>
  <c r="D87" i="23"/>
  <c r="D90" i="23" s="1"/>
  <c r="G82" i="23"/>
  <c r="G56" i="23"/>
  <c r="G69" i="23" s="1"/>
  <c r="Q137" i="23"/>
  <c r="Q49" i="23"/>
  <c r="M60" i="23"/>
  <c r="M66" i="23" s="1"/>
  <c r="M68" i="23" s="1"/>
  <c r="N74" i="23"/>
  <c r="O58" i="23"/>
  <c r="N52" i="23"/>
  <c r="N47" i="23"/>
  <c r="N61" i="23" s="1"/>
  <c r="O76" i="23"/>
  <c r="P67" i="23"/>
  <c r="F71" i="23"/>
  <c r="F72" i="23" s="1"/>
  <c r="E78" i="23"/>
  <c r="E83" i="23" s="1"/>
  <c r="N140" i="23"/>
  <c r="N141" i="23" s="1"/>
  <c r="O73" i="23" s="1"/>
  <c r="O85" i="23" s="1"/>
  <c r="O99" i="23" s="1"/>
  <c r="H53" i="23"/>
  <c r="M79" i="23" l="1"/>
  <c r="N79" i="23" s="1"/>
  <c r="F78" i="23"/>
  <c r="F83" i="23" s="1"/>
  <c r="F86" i="23" s="1"/>
  <c r="O109" i="23"/>
  <c r="N108" i="23"/>
  <c r="N50" i="23" s="1"/>
  <c r="N59" i="23" s="1"/>
  <c r="N80" i="23" s="1"/>
  <c r="H55" i="23"/>
  <c r="E86" i="23"/>
  <c r="E88" i="23"/>
  <c r="F84" i="23"/>
  <c r="E84" i="23"/>
  <c r="E89" i="23" s="1"/>
  <c r="F88" i="23"/>
  <c r="P76" i="23"/>
  <c r="Q67" i="23"/>
  <c r="N60" i="23"/>
  <c r="O74" i="23"/>
  <c r="P58" i="23"/>
  <c r="O52" i="23"/>
  <c r="O47" i="23"/>
  <c r="O61" i="23" s="1"/>
  <c r="O60" i="23" s="1"/>
  <c r="R137" i="23"/>
  <c r="R49" i="23"/>
  <c r="O140" i="23"/>
  <c r="M75" i="23"/>
  <c r="G77" i="23"/>
  <c r="G70" i="23"/>
  <c r="N66" i="23" l="1"/>
  <c r="N68" i="23" s="1"/>
  <c r="N75" i="23" s="1"/>
  <c r="P109" i="23"/>
  <c r="O108" i="23"/>
  <c r="O50" i="23" s="1"/>
  <c r="O59" i="23" s="1"/>
  <c r="O80" i="23" s="1"/>
  <c r="F89" i="23"/>
  <c r="F87" i="23"/>
  <c r="E87" i="23"/>
  <c r="E9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I53" i="23"/>
  <c r="O79" i="23" l="1"/>
  <c r="Q109" i="23"/>
  <c r="P108" i="23"/>
  <c r="P50" i="23" s="1"/>
  <c r="P59" i="23" s="1"/>
  <c r="P80" i="23" s="1"/>
  <c r="O66" i="23"/>
  <c r="O68" i="23" s="1"/>
  <c r="O75" i="23" s="1"/>
  <c r="I55" i="23"/>
  <c r="J53" i="23" s="1"/>
  <c r="P60" i="23"/>
  <c r="P79" i="23"/>
  <c r="Q74" i="23"/>
  <c r="R58" i="23"/>
  <c r="Q52" i="23"/>
  <c r="Q47" i="23"/>
  <c r="Q61" i="23" s="1"/>
  <c r="Q60" i="23" s="1"/>
  <c r="G78" i="23"/>
  <c r="G83" i="23" s="1"/>
  <c r="R76" i="23"/>
  <c r="S67" i="23"/>
  <c r="F90" i="23"/>
  <c r="T137" i="23"/>
  <c r="T49" i="23"/>
  <c r="Q140" i="23"/>
  <c r="Q141" i="23" s="1"/>
  <c r="R73" i="23" s="1"/>
  <c r="R85" i="23" s="1"/>
  <c r="R99" i="23" s="1"/>
  <c r="H77" i="23"/>
  <c r="H70" i="23"/>
  <c r="P66" i="23" l="1"/>
  <c r="P68" i="23" s="1"/>
  <c r="R109" i="23"/>
  <c r="Q108" i="23"/>
  <c r="Q50" i="23" s="1"/>
  <c r="Q59" i="23" s="1"/>
  <c r="Q80" i="23" s="1"/>
  <c r="J55" i="23"/>
  <c r="U137" i="23"/>
  <c r="U49" i="23"/>
  <c r="R74" i="23"/>
  <c r="S58" i="23"/>
  <c r="R52" i="23"/>
  <c r="R47" i="23"/>
  <c r="R61" i="23" s="1"/>
  <c r="P75" i="23"/>
  <c r="H71" i="23"/>
  <c r="H78" i="23" s="1"/>
  <c r="H83" i="23" s="1"/>
  <c r="R140" i="23"/>
  <c r="R141" i="23" s="1"/>
  <c r="S73" i="23" s="1"/>
  <c r="S85" i="23" s="1"/>
  <c r="S99" i="23" s="1"/>
  <c r="S76" i="23"/>
  <c r="T67" i="23"/>
  <c r="G86" i="23"/>
  <c r="G88" i="23"/>
  <c r="G84" i="23"/>
  <c r="G89" i="23" s="1"/>
  <c r="I82" i="23"/>
  <c r="I56" i="23"/>
  <c r="I69" i="23" s="1"/>
  <c r="Q79" i="23" l="1"/>
  <c r="H72" i="23"/>
  <c r="Q66" i="23"/>
  <c r="Q68" i="23" s="1"/>
  <c r="Q75" i="23" s="1"/>
  <c r="S109" i="23"/>
  <c r="R108" i="23"/>
  <c r="R50" i="23" s="1"/>
  <c r="R59" i="23" s="1"/>
  <c r="R80" i="23" s="1"/>
  <c r="H86" i="23"/>
  <c r="H88" i="23"/>
  <c r="H84" i="23"/>
  <c r="H89" i="23" s="1"/>
  <c r="I77" i="23"/>
  <c r="I70" i="23"/>
  <c r="G87" i="23"/>
  <c r="G90" i="23" s="1"/>
  <c r="H87" i="23"/>
  <c r="R60" i="23"/>
  <c r="R66" i="23" s="1"/>
  <c r="R68" i="23" s="1"/>
  <c r="S74" i="23"/>
  <c r="T58" i="23"/>
  <c r="S52" i="23"/>
  <c r="S47" i="23"/>
  <c r="S61" i="23" s="1"/>
  <c r="J82" i="23"/>
  <c r="J56" i="23"/>
  <c r="J69" i="23" s="1"/>
  <c r="T76" i="23"/>
  <c r="U67" i="23"/>
  <c r="S140" i="23"/>
  <c r="S141" i="23" s="1"/>
  <c r="T73" i="23" s="1"/>
  <c r="T85" i="23" s="1"/>
  <c r="T99" i="23" s="1"/>
  <c r="V137" i="23"/>
  <c r="V49" i="23"/>
  <c r="K53" i="23"/>
  <c r="R79" i="23" l="1"/>
  <c r="H90" i="23"/>
  <c r="T109" i="23"/>
  <c r="S108" i="23"/>
  <c r="S50" i="23" s="1"/>
  <c r="S59" i="23" s="1"/>
  <c r="S80" i="23" s="1"/>
  <c r="K55" i="23"/>
  <c r="L53" i="23" s="1"/>
  <c r="W137" i="23"/>
  <c r="W49" i="23"/>
  <c r="S60" i="23"/>
  <c r="S66" i="23" s="1"/>
  <c r="S68" i="23" s="1"/>
  <c r="T74" i="23"/>
  <c r="U58" i="23"/>
  <c r="T52" i="23"/>
  <c r="T47" i="23"/>
  <c r="T61" i="23" s="1"/>
  <c r="T60" i="23" s="1"/>
  <c r="T140" i="23"/>
  <c r="T141" i="23" s="1"/>
  <c r="U73" i="23" s="1"/>
  <c r="U85" i="23" s="1"/>
  <c r="U99" i="23" s="1"/>
  <c r="U76" i="23"/>
  <c r="V67" i="23"/>
  <c r="J77" i="23"/>
  <c r="J70" i="23"/>
  <c r="R75" i="23"/>
  <c r="I71" i="23"/>
  <c r="I78" i="23" s="1"/>
  <c r="I83" i="23" s="1"/>
  <c r="I72" i="23" l="1"/>
  <c r="S79" i="23"/>
  <c r="U109" i="23"/>
  <c r="T108" i="23"/>
  <c r="T50" i="23" s="1"/>
  <c r="T59" i="23" s="1"/>
  <c r="T80" i="23" s="1"/>
  <c r="I86" i="23"/>
  <c r="I87" i="23" s="1"/>
  <c r="I90" i="23" s="1"/>
  <c r="I88" i="23"/>
  <c r="I84" i="23"/>
  <c r="I89" i="23" s="1"/>
  <c r="L55" i="23"/>
  <c r="M53" i="23" s="1"/>
  <c r="J71" i="23"/>
  <c r="J78" i="23" s="1"/>
  <c r="V76" i="23"/>
  <c r="W67" i="23"/>
  <c r="S75" i="23"/>
  <c r="J83" i="23"/>
  <c r="U140" i="23"/>
  <c r="U141" i="23" s="1"/>
  <c r="V73" i="23" s="1"/>
  <c r="V85" i="23" s="1"/>
  <c r="V99" i="23" s="1"/>
  <c r="U74" i="23"/>
  <c r="V58" i="23"/>
  <c r="U52" i="23"/>
  <c r="U47" i="23"/>
  <c r="U61" i="23" s="1"/>
  <c r="X137" i="23"/>
  <c r="X49" i="23"/>
  <c r="K82" i="23"/>
  <c r="K56" i="23"/>
  <c r="K69" i="23" s="1"/>
  <c r="T79" i="23" l="1"/>
  <c r="T66" i="23"/>
  <c r="T68" i="23" s="1"/>
  <c r="T75" i="23" s="1"/>
  <c r="J72" i="23"/>
  <c r="V109" i="23"/>
  <c r="U108" i="23"/>
  <c r="U50" i="23" s="1"/>
  <c r="U59" i="23" s="1"/>
  <c r="U80" i="23" s="1"/>
  <c r="K77" i="23"/>
  <c r="K70" i="23"/>
  <c r="W76" i="23"/>
  <c r="X67" i="23"/>
  <c r="M55" i="23"/>
  <c r="N53" i="23" s="1"/>
  <c r="Y137" i="23"/>
  <c r="Y49" i="23"/>
  <c r="U60" i="23"/>
  <c r="V74" i="23"/>
  <c r="W58" i="23"/>
  <c r="V52" i="23"/>
  <c r="V47" i="23"/>
  <c r="V61" i="23" s="1"/>
  <c r="V140" i="23"/>
  <c r="V141" i="23" s="1"/>
  <c r="W73" i="23" s="1"/>
  <c r="W85" i="23" s="1"/>
  <c r="W99" i="23" s="1"/>
  <c r="J86" i="23"/>
  <c r="J87" i="23" s="1"/>
  <c r="J90" i="23" s="1"/>
  <c r="J84" i="23"/>
  <c r="J89" i="23" s="1"/>
  <c r="J88" i="23"/>
  <c r="L82" i="23"/>
  <c r="L56" i="23"/>
  <c r="L69" i="23" s="1"/>
  <c r="U79" i="23" l="1"/>
  <c r="U66" i="23"/>
  <c r="U68" i="23" s="1"/>
  <c r="U75" i="23" s="1"/>
  <c r="W109" i="23"/>
  <c r="V108" i="23"/>
  <c r="V50" i="23" s="1"/>
  <c r="V59" i="23" s="1"/>
  <c r="V80" i="23" s="1"/>
  <c r="N55" i="23"/>
  <c r="W140" i="23"/>
  <c r="W141" i="23" s="1"/>
  <c r="X73" i="23" s="1"/>
  <c r="X85" i="23" s="1"/>
  <c r="X99" i="23" s="1"/>
  <c r="X76" i="23"/>
  <c r="Y67" i="23"/>
  <c r="K71" i="23"/>
  <c r="K78" i="23" s="1"/>
  <c r="K83" i="23" s="1"/>
  <c r="L77" i="23"/>
  <c r="L70" i="23"/>
  <c r="V60" i="23"/>
  <c r="W74" i="23"/>
  <c r="X58" i="23"/>
  <c r="W52" i="23"/>
  <c r="W47" i="23"/>
  <c r="W61" i="23" s="1"/>
  <c r="W60" i="23" s="1"/>
  <c r="Z137" i="23"/>
  <c r="Z49" i="23"/>
  <c r="M82" i="23"/>
  <c r="M56" i="23"/>
  <c r="M69" i="23" s="1"/>
  <c r="V79" i="23" l="1"/>
  <c r="V66" i="23"/>
  <c r="V68" i="23" s="1"/>
  <c r="W108" i="23"/>
  <c r="W50" i="23" s="1"/>
  <c r="W59" i="23" s="1"/>
  <c r="W80" i="23" s="1"/>
  <c r="X109" i="23"/>
  <c r="K86" i="23"/>
  <c r="K87" i="23" s="1"/>
  <c r="K90" i="23" s="1"/>
  <c r="K84" i="23"/>
  <c r="K89" i="23" s="1"/>
  <c r="K88" i="23"/>
  <c r="M77" i="23"/>
  <c r="M70" i="23"/>
  <c r="V75" i="23"/>
  <c r="L71" i="23"/>
  <c r="L78" i="23" s="1"/>
  <c r="L83" i="23" s="1"/>
  <c r="Y76" i="23"/>
  <c r="Z67" i="23"/>
  <c r="N82" i="23"/>
  <c r="N56" i="23"/>
  <c r="N69" i="23" s="1"/>
  <c r="AA137" i="23"/>
  <c r="AA49" i="23"/>
  <c r="X74" i="23"/>
  <c r="Y58" i="23"/>
  <c r="X52" i="23"/>
  <c r="X47" i="23"/>
  <c r="X61" i="23" s="1"/>
  <c r="K72" i="23"/>
  <c r="X140" i="23"/>
  <c r="O53" i="23"/>
  <c r="W79" i="23" l="1"/>
  <c r="W66" i="23"/>
  <c r="W68" i="23" s="1"/>
  <c r="W75" i="23" s="1"/>
  <c r="X108" i="23"/>
  <c r="X50" i="23" s="1"/>
  <c r="X59" i="23" s="1"/>
  <c r="X80" i="23" s="1"/>
  <c r="Y109" i="23"/>
  <c r="O55" i="23"/>
  <c r="P53" i="23" s="1"/>
  <c r="Y140" i="23"/>
  <c r="Y141" i="23" s="1"/>
  <c r="Z73" i="23" s="1"/>
  <c r="Z85" i="23" s="1"/>
  <c r="Z99" i="23" s="1"/>
  <c r="L86" i="23"/>
  <c r="L87" i="23" s="1"/>
  <c r="L88" i="23"/>
  <c r="B105" i="23" s="1"/>
  <c r="L84" i="23"/>
  <c r="L89" i="23" s="1"/>
  <c r="G28" i="23" s="1"/>
  <c r="C105" i="23" s="1"/>
  <c r="X60" i="23"/>
  <c r="Y74" i="23"/>
  <c r="Z58" i="23"/>
  <c r="Y52" i="23"/>
  <c r="Y47" i="23"/>
  <c r="Y61" i="23" s="1"/>
  <c r="Y60" i="23" s="1"/>
  <c r="AB137" i="23"/>
  <c r="AB49" i="23"/>
  <c r="M71" i="23"/>
  <c r="M78" i="23" s="1"/>
  <c r="M83" i="23" s="1"/>
  <c r="X141" i="23"/>
  <c r="Y73" i="23" s="1"/>
  <c r="Y85" i="23" s="1"/>
  <c r="Y99" i="23" s="1"/>
  <c r="N77" i="23"/>
  <c r="N70" i="23"/>
  <c r="Z76" i="23"/>
  <c r="AA67" i="23"/>
  <c r="L72" i="23"/>
  <c r="X66" i="23" l="1"/>
  <c r="X68" i="23" s="1"/>
  <c r="X79" i="23"/>
  <c r="Z109" i="23"/>
  <c r="Y108" i="23"/>
  <c r="Y50" i="23" s="1"/>
  <c r="Y59" i="23" s="1"/>
  <c r="Y80" i="23" s="1"/>
  <c r="M72" i="23"/>
  <c r="P55" i="23"/>
  <c r="Q53" i="23" s="1"/>
  <c r="Z140" i="23"/>
  <c r="Z141" i="23" s="1"/>
  <c r="AA73" i="23" s="1"/>
  <c r="AA85" i="23" s="1"/>
  <c r="AA99" i="23" s="1"/>
  <c r="AA76" i="23"/>
  <c r="AB67" i="23"/>
  <c r="AQ67" i="23"/>
  <c r="N71" i="23"/>
  <c r="N78" i="23" s="1"/>
  <c r="N83" i="23" s="1"/>
  <c r="Z74" i="23"/>
  <c r="AA58" i="23"/>
  <c r="Z52" i="23"/>
  <c r="Z47" i="23"/>
  <c r="Z61" i="23" s="1"/>
  <c r="Y79" i="23"/>
  <c r="X75" i="23"/>
  <c r="M86" i="23"/>
  <c r="M87" i="23" s="1"/>
  <c r="M90" i="23" s="1"/>
  <c r="M84" i="23"/>
  <c r="M89" i="23" s="1"/>
  <c r="M88" i="23"/>
  <c r="AC137" i="23"/>
  <c r="AC49" i="23"/>
  <c r="L90" i="23"/>
  <c r="G29" i="23" s="1"/>
  <c r="D105" i="23" s="1"/>
  <c r="G30" i="23"/>
  <c r="A105" i="23" s="1"/>
  <c r="O82" i="23"/>
  <c r="O56" i="23"/>
  <c r="O69" i="23" s="1"/>
  <c r="AA109" i="23" l="1"/>
  <c r="Z108" i="23"/>
  <c r="Z50" i="23" s="1"/>
  <c r="Z59" i="23" s="1"/>
  <c r="Z80" i="23" s="1"/>
  <c r="N72" i="23"/>
  <c r="Y66" i="23"/>
  <c r="Y68" i="23" s="1"/>
  <c r="Y75" i="23" s="1"/>
  <c r="Q55" i="23"/>
  <c r="R53" i="23" s="1"/>
  <c r="Z60" i="23"/>
  <c r="Z66" i="23" s="1"/>
  <c r="Z68" i="23" s="1"/>
  <c r="AA74" i="23"/>
  <c r="AB58" i="23"/>
  <c r="AA52" i="23"/>
  <c r="AA47" i="23"/>
  <c r="AA61" i="23" s="1"/>
  <c r="AA60" i="23" s="1"/>
  <c r="AB76" i="23"/>
  <c r="AC67" i="23"/>
  <c r="AD137" i="23"/>
  <c r="AD49" i="23"/>
  <c r="O77" i="23"/>
  <c r="O70" i="23"/>
  <c r="N86" i="23"/>
  <c r="N87" i="23" s="1"/>
  <c r="N90" i="23" s="1"/>
  <c r="N88" i="23"/>
  <c r="N84" i="23"/>
  <c r="N89" i="23" s="1"/>
  <c r="AA140" i="23"/>
  <c r="P82" i="23"/>
  <c r="P56" i="23"/>
  <c r="P69" i="23" s="1"/>
  <c r="Z79" i="23" l="1"/>
  <c r="AA108" i="23"/>
  <c r="AA50" i="23" s="1"/>
  <c r="AA59" i="23" s="1"/>
  <c r="AA80" i="23" s="1"/>
  <c r="AB109" i="23"/>
  <c r="R55" i="23"/>
  <c r="AE137" i="23"/>
  <c r="AE49" i="23"/>
  <c r="AB74" i="23"/>
  <c r="AC58" i="23"/>
  <c r="AB52" i="23"/>
  <c r="AB47" i="23"/>
  <c r="AB61" i="23" s="1"/>
  <c r="Z75" i="23"/>
  <c r="P77" i="23"/>
  <c r="P70" i="23"/>
  <c r="AB140" i="23"/>
  <c r="AB141" i="23"/>
  <c r="AC73" i="23" s="1"/>
  <c r="AC85" i="23" s="1"/>
  <c r="AC99" i="23" s="1"/>
  <c r="AA141" i="23"/>
  <c r="AB73" i="23" s="1"/>
  <c r="AB85" i="23" s="1"/>
  <c r="AB99" i="23" s="1"/>
  <c r="O71" i="23"/>
  <c r="O78" i="23" s="1"/>
  <c r="O83" i="23" s="1"/>
  <c r="AC76" i="23"/>
  <c r="AD67" i="23"/>
  <c r="Q82" i="23"/>
  <c r="Q56" i="23"/>
  <c r="Q69" i="23" s="1"/>
  <c r="O72" i="23" l="1"/>
  <c r="AA79" i="23"/>
  <c r="AA66" i="23"/>
  <c r="AA68" i="23" s="1"/>
  <c r="AA75" i="23" s="1"/>
  <c r="AC109" i="23"/>
  <c r="AB108" i="23"/>
  <c r="AB50" i="23" s="1"/>
  <c r="AB59" i="23" s="1"/>
  <c r="AB80" i="23" s="1"/>
  <c r="O86" i="23"/>
  <c r="O87" i="23" s="1"/>
  <c r="O90" i="23" s="1"/>
  <c r="O88" i="23"/>
  <c r="O84" i="23"/>
  <c r="O89" i="23" s="1"/>
  <c r="Q77" i="23"/>
  <c r="Q70" i="23"/>
  <c r="AC141" i="23"/>
  <c r="AD73" i="23" s="1"/>
  <c r="AD85" i="23" s="1"/>
  <c r="AD99" i="23" s="1"/>
  <c r="AC140" i="23"/>
  <c r="AF137" i="23"/>
  <c r="AF49" i="23"/>
  <c r="R82" i="23"/>
  <c r="R56" i="23"/>
  <c r="R69" i="23" s="1"/>
  <c r="AD76" i="23"/>
  <c r="AE67" i="23"/>
  <c r="P71" i="23"/>
  <c r="P78" i="23" s="1"/>
  <c r="P83" i="23" s="1"/>
  <c r="AB60" i="23"/>
  <c r="AC74" i="23"/>
  <c r="AD58" i="23"/>
  <c r="AC52" i="23"/>
  <c r="AC47" i="23"/>
  <c r="AC61" i="23" s="1"/>
  <c r="S53" i="23"/>
  <c r="P72" i="23" l="1"/>
  <c r="AB66" i="23"/>
  <c r="AB68" i="23" s="1"/>
  <c r="AB75" i="23" s="1"/>
  <c r="AC108" i="23"/>
  <c r="AC50" i="23" s="1"/>
  <c r="AC59" i="23" s="1"/>
  <c r="AC80" i="23" s="1"/>
  <c r="AD109" i="23"/>
  <c r="AB79" i="23"/>
  <c r="S55" i="23"/>
  <c r="T53" i="23" s="1"/>
  <c r="AC60" i="23"/>
  <c r="AC66" i="23" s="1"/>
  <c r="AC68" i="23" s="1"/>
  <c r="AD74" i="23"/>
  <c r="AE58" i="23"/>
  <c r="AD52" i="23"/>
  <c r="AD47" i="23"/>
  <c r="AD61" i="23" s="1"/>
  <c r="AD60" i="23" s="1"/>
  <c r="AE76" i="23"/>
  <c r="AF67" i="23"/>
  <c r="R77" i="23"/>
  <c r="R70" i="23"/>
  <c r="P86" i="23"/>
  <c r="P87" i="23" s="1"/>
  <c r="P90" i="23" s="1"/>
  <c r="P88" i="23"/>
  <c r="P84" i="23"/>
  <c r="P89" i="23" s="1"/>
  <c r="AG137" i="23"/>
  <c r="AG49" i="23"/>
  <c r="AD140" i="23"/>
  <c r="Q71" i="23"/>
  <c r="Q78" i="23" s="1"/>
  <c r="Q83" i="23" s="1"/>
  <c r="Q72" i="23" l="1"/>
  <c r="AC79" i="23"/>
  <c r="AE109" i="23"/>
  <c r="AD108" i="23"/>
  <c r="AD50" i="23" s="1"/>
  <c r="AD59" i="23" s="1"/>
  <c r="AD80" i="23" s="1"/>
  <c r="T55" i="23"/>
  <c r="U53" i="23" s="1"/>
  <c r="AE74" i="23"/>
  <c r="AF58" i="23"/>
  <c r="AE52" i="23"/>
  <c r="AE47" i="23"/>
  <c r="AE61" i="23" s="1"/>
  <c r="AD79" i="23"/>
  <c r="AE140" i="23"/>
  <c r="AH137" i="23"/>
  <c r="AH49" i="23"/>
  <c r="Q86" i="23"/>
  <c r="Q87" i="23" s="1"/>
  <c r="Q90" i="23" s="1"/>
  <c r="Q84" i="23"/>
  <c r="Q89" i="23" s="1"/>
  <c r="Q88" i="23"/>
  <c r="AD141" i="23"/>
  <c r="AE73" i="23" s="1"/>
  <c r="AE85" i="23" s="1"/>
  <c r="AE99" i="23" s="1"/>
  <c r="R71" i="23"/>
  <c r="R78" i="23" s="1"/>
  <c r="R83" i="23" s="1"/>
  <c r="AF76" i="23"/>
  <c r="AG67" i="23"/>
  <c r="AR67" i="23"/>
  <c r="AC75" i="23"/>
  <c r="S82" i="23"/>
  <c r="S56" i="23"/>
  <c r="S69" i="23" s="1"/>
  <c r="R72" i="23" l="1"/>
  <c r="AD66" i="23"/>
  <c r="AD68" i="23" s="1"/>
  <c r="AD75" i="23" s="1"/>
  <c r="AE108" i="23"/>
  <c r="AE50" i="23" s="1"/>
  <c r="AE59" i="23" s="1"/>
  <c r="AE80" i="23" s="1"/>
  <c r="AF109" i="23"/>
  <c r="R86" i="23"/>
  <c r="R87" i="23" s="1"/>
  <c r="R90" i="23" s="1"/>
  <c r="R88" i="23"/>
  <c r="R84" i="23"/>
  <c r="R89" i="23" s="1"/>
  <c r="U55" i="23"/>
  <c r="AF140" i="23"/>
  <c r="AF141" i="23" s="1"/>
  <c r="AG73" i="23" s="1"/>
  <c r="AG85" i="23" s="1"/>
  <c r="AG99" i="23" s="1"/>
  <c r="AG76" i="23"/>
  <c r="AH67" i="23"/>
  <c r="S77" i="23"/>
  <c r="S70" i="23"/>
  <c r="AI137" i="23"/>
  <c r="AI49" i="23"/>
  <c r="AE141" i="23"/>
  <c r="AF73" i="23" s="1"/>
  <c r="AF85" i="23" s="1"/>
  <c r="AF99" i="23" s="1"/>
  <c r="AE60" i="23"/>
  <c r="AE79" i="23"/>
  <c r="AF74" i="23"/>
  <c r="AG58" i="23"/>
  <c r="AF52" i="23"/>
  <c r="AF47" i="23"/>
  <c r="AF61" i="23" s="1"/>
  <c r="T82" i="23"/>
  <c r="T56" i="23"/>
  <c r="T69" i="23" s="1"/>
  <c r="AE66" i="23" l="1"/>
  <c r="AE68" i="23" s="1"/>
  <c r="AE75" i="23" s="1"/>
  <c r="AG109" i="23"/>
  <c r="AF108" i="23"/>
  <c r="AF50" i="23" s="1"/>
  <c r="AF59" i="23" s="1"/>
  <c r="AF80" i="23" s="1"/>
  <c r="T77" i="23"/>
  <c r="T70" i="23"/>
  <c r="AF60" i="23"/>
  <c r="AG74" i="23"/>
  <c r="AH58" i="23"/>
  <c r="AG52" i="23"/>
  <c r="AG47" i="23"/>
  <c r="AG61" i="23" s="1"/>
  <c r="AG60" i="23" s="1"/>
  <c r="AF79" i="23"/>
  <c r="S71" i="23"/>
  <c r="S78" i="23" s="1"/>
  <c r="S83" i="23" s="1"/>
  <c r="AH76" i="23"/>
  <c r="AI67" i="23"/>
  <c r="U82" i="23"/>
  <c r="U56" i="23"/>
  <c r="U69" i="23" s="1"/>
  <c r="AJ137" i="23"/>
  <c r="AJ49" i="23"/>
  <c r="AG140" i="23"/>
  <c r="AG141" i="23" s="1"/>
  <c r="AH73" i="23" s="1"/>
  <c r="AH85" i="23" s="1"/>
  <c r="AH99" i="23" s="1"/>
  <c r="V53" i="23"/>
  <c r="AF66" i="23" l="1"/>
  <c r="AF68" i="23" s="1"/>
  <c r="AF75" i="23" s="1"/>
  <c r="S72" i="23"/>
  <c r="AG108" i="23"/>
  <c r="AG50" i="23" s="1"/>
  <c r="AG59" i="23" s="1"/>
  <c r="AG80" i="23" s="1"/>
  <c r="AH109" i="23"/>
  <c r="V55" i="23"/>
  <c r="W53" i="23" s="1"/>
  <c r="U77" i="23"/>
  <c r="U70" i="23"/>
  <c r="AH140" i="23"/>
  <c r="S86" i="23"/>
  <c r="S87" i="23" s="1"/>
  <c r="S90" i="23" s="1"/>
  <c r="S84" i="23"/>
  <c r="S89" i="23" s="1"/>
  <c r="S88" i="23"/>
  <c r="AK137" i="23"/>
  <c r="AK49" i="23"/>
  <c r="AI76" i="23"/>
  <c r="AJ67" i="23"/>
  <c r="AH74" i="23"/>
  <c r="AI58" i="23"/>
  <c r="AH52" i="23"/>
  <c r="AH47" i="23"/>
  <c r="AH61" i="23" s="1"/>
  <c r="T71" i="23"/>
  <c r="T78" i="23" s="1"/>
  <c r="T83" i="23" s="1"/>
  <c r="AG79" i="23" l="1"/>
  <c r="AG66" i="23"/>
  <c r="AG68" i="23" s="1"/>
  <c r="AG75" i="23" s="1"/>
  <c r="AH108" i="23"/>
  <c r="AH50" i="23" s="1"/>
  <c r="AH59" i="23" s="1"/>
  <c r="AH80" i="23" s="1"/>
  <c r="AI109" i="23"/>
  <c r="T72" i="23"/>
  <c r="T86" i="23"/>
  <c r="T87" i="23" s="1"/>
  <c r="T90" i="23" s="1"/>
  <c r="T88" i="23"/>
  <c r="T84" i="23"/>
  <c r="T89" i="23" s="1"/>
  <c r="AI141" i="23"/>
  <c r="AJ73" i="23" s="1"/>
  <c r="AJ85" i="23" s="1"/>
  <c r="AJ99" i="23" s="1"/>
  <c r="AI140" i="23"/>
  <c r="U71" i="23"/>
  <c r="U78" i="23" s="1"/>
  <c r="U83" i="23" s="1"/>
  <c r="W55" i="23"/>
  <c r="AH60" i="23"/>
  <c r="AH66" i="23" s="1"/>
  <c r="AH68" i="23" s="1"/>
  <c r="AI74" i="23"/>
  <c r="AJ58" i="23"/>
  <c r="AI52" i="23"/>
  <c r="AI47" i="23"/>
  <c r="AI61" i="23" s="1"/>
  <c r="AL137" i="23"/>
  <c r="AL49" i="23"/>
  <c r="AH141" i="23"/>
  <c r="AI73" i="23" s="1"/>
  <c r="AI85" i="23" s="1"/>
  <c r="AI99" i="23" s="1"/>
  <c r="V82" i="23"/>
  <c r="V56" i="23"/>
  <c r="V69" i="23" s="1"/>
  <c r="AJ76" i="23"/>
  <c r="AK67" i="23"/>
  <c r="AH79" i="23" l="1"/>
  <c r="U72" i="23"/>
  <c r="AI108" i="23"/>
  <c r="AI50" i="23" s="1"/>
  <c r="AI59" i="23" s="1"/>
  <c r="AI80" i="23" s="1"/>
  <c r="AJ109" i="23"/>
  <c r="AK76" i="23"/>
  <c r="AL67" i="23"/>
  <c r="AI60" i="23"/>
  <c r="AI66" i="23" s="1"/>
  <c r="AI68" i="23" s="1"/>
  <c r="AJ74" i="23"/>
  <c r="AK58" i="23"/>
  <c r="AJ52" i="23"/>
  <c r="AJ47" i="23"/>
  <c r="AJ61" i="23" s="1"/>
  <c r="AJ60" i="23" s="1"/>
  <c r="AH75" i="23"/>
  <c r="W82" i="23"/>
  <c r="W56" i="23"/>
  <c r="W69" i="23" s="1"/>
  <c r="V77" i="23"/>
  <c r="V70" i="23"/>
  <c r="U86" i="23"/>
  <c r="U87" i="23" s="1"/>
  <c r="U90" i="23" s="1"/>
  <c r="U84" i="23"/>
  <c r="U89" i="23" s="1"/>
  <c r="U88" i="23"/>
  <c r="AM137" i="23"/>
  <c r="AM49" i="23"/>
  <c r="X53" i="23"/>
  <c r="AJ140" i="23"/>
  <c r="AJ141" i="23" s="1"/>
  <c r="AK73" i="23" s="1"/>
  <c r="AK85" i="23" s="1"/>
  <c r="AK99" i="23" s="1"/>
  <c r="AI79" i="23" l="1"/>
  <c r="AK109" i="23"/>
  <c r="AJ108" i="23"/>
  <c r="AJ50" i="23" s="1"/>
  <c r="AJ59" i="23" s="1"/>
  <c r="AJ80" i="23" s="1"/>
  <c r="X55" i="23"/>
  <c r="Y53" i="23" s="1"/>
  <c r="AK140" i="23"/>
  <c r="AK141" i="23" s="1"/>
  <c r="AL73" i="23" s="1"/>
  <c r="AL85" i="23" s="1"/>
  <c r="AL99" i="23" s="1"/>
  <c r="AN137" i="23"/>
  <c r="AN49" i="23"/>
  <c r="V71" i="23"/>
  <c r="V78" i="23" s="1"/>
  <c r="AI75" i="23"/>
  <c r="AL76" i="23"/>
  <c r="AM67" i="23"/>
  <c r="V83" i="23"/>
  <c r="W77" i="23"/>
  <c r="W70" i="23"/>
  <c r="AK74" i="23"/>
  <c r="AL58" i="23"/>
  <c r="AK52" i="23"/>
  <c r="AK47" i="23"/>
  <c r="AK61" i="23" s="1"/>
  <c r="AK60" i="23" s="1"/>
  <c r="AJ79" i="23"/>
  <c r="AL109" i="23" l="1"/>
  <c r="AK108" i="23"/>
  <c r="AK50" i="23" s="1"/>
  <c r="AK59" i="23" s="1"/>
  <c r="AK80" i="23" s="1"/>
  <c r="AJ66" i="23"/>
  <c r="AJ68" i="23" s="1"/>
  <c r="AJ75" i="23" s="1"/>
  <c r="AL74" i="23"/>
  <c r="AM58" i="23"/>
  <c r="AL52" i="23"/>
  <c r="AL47" i="23"/>
  <c r="AL61" i="23" s="1"/>
  <c r="W71" i="23"/>
  <c r="W78" i="23" s="1"/>
  <c r="W83" i="23" s="1"/>
  <c r="V86" i="23"/>
  <c r="V87" i="23" s="1"/>
  <c r="V90" i="23" s="1"/>
  <c r="V84" i="23"/>
  <c r="V89" i="23" s="1"/>
  <c r="V88" i="23"/>
  <c r="AK79" i="23"/>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1" i="23"/>
  <c r="AN73" i="23" s="1"/>
  <c r="AN85" i="23" s="1"/>
  <c r="AN99" i="23" s="1"/>
  <c r="AM140" i="23"/>
  <c r="Z55" i="23"/>
  <c r="AA53" i="23" s="1"/>
  <c r="AL141" i="23"/>
  <c r="AM73" i="23" s="1"/>
  <c r="AM85" i="23" s="1"/>
  <c r="AM99" i="23" s="1"/>
  <c r="AN76" i="23"/>
  <c r="AO67" i="23"/>
  <c r="W86" i="23"/>
  <c r="W87" i="23" s="1"/>
  <c r="W90" i="23" s="1"/>
  <c r="W88" i="23"/>
  <c r="W84" i="23"/>
  <c r="W89" i="23" s="1"/>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79" i="23" l="1"/>
  <c r="AM79" i="23" s="1"/>
  <c r="AL66" i="23"/>
  <c r="AL68" i="23" s="1"/>
  <c r="AN109" i="23"/>
  <c r="AM108" i="23"/>
  <c r="AM50" i="23" s="1"/>
  <c r="AM59" i="23" s="1"/>
  <c r="AM80" i="23" s="1"/>
  <c r="AO76" i="23"/>
  <c r="AP67" i="23"/>
  <c r="Z82" i="23"/>
  <c r="Z56" i="23"/>
  <c r="Z69" i="23" s="1"/>
  <c r="AN140" i="23"/>
  <c r="AN141" i="23" s="1"/>
  <c r="AO73" i="23" s="1"/>
  <c r="AO85" i="23" s="1"/>
  <c r="AO99" i="23" s="1"/>
  <c r="X71" i="23"/>
  <c r="X78" i="23" s="1"/>
  <c r="X83" i="23" s="1"/>
  <c r="AL75" i="23"/>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X86" i="23"/>
  <c r="X87" i="23" s="1"/>
  <c r="X90" i="23" s="1"/>
  <c r="X84" i="23"/>
  <c r="X89" i="23" s="1"/>
  <c r="X88" i="23"/>
  <c r="AA82" i="23"/>
  <c r="AA56" i="23"/>
  <c r="AA69" i="23" s="1"/>
  <c r="Y71" i="23"/>
  <c r="Y78" i="23" s="1"/>
  <c r="Y83" i="23" s="1"/>
  <c r="AN79" i="23"/>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O108" i="23"/>
  <c r="AO50" i="23" s="1"/>
  <c r="AO59" i="23" s="1"/>
  <c r="AO80" i="23" s="1"/>
  <c r="Y86" i="23"/>
  <c r="Y87" i="23" s="1"/>
  <c r="Y90" i="23" s="1"/>
  <c r="Y84" i="23"/>
  <c r="Y89" i="23" s="1"/>
  <c r="Y88" i="23"/>
  <c r="AC55" i="23"/>
  <c r="AD53" i="23" s="1"/>
  <c r="AO60" i="23"/>
  <c r="AO79" i="23"/>
  <c r="AP74" i="23"/>
  <c r="AP52" i="23"/>
  <c r="AP47" i="23"/>
  <c r="AP61" i="23" s="1"/>
  <c r="AP60" i="23" s="1"/>
  <c r="Z71" i="23"/>
  <c r="Z78" i="23" s="1"/>
  <c r="AA77" i="23"/>
  <c r="AA70" i="23"/>
  <c r="AP140" i="23"/>
  <c r="Z83" i="23"/>
  <c r="Y72" i="23"/>
  <c r="AB82" i="23"/>
  <c r="AB56" i="23"/>
  <c r="AB69" i="23" s="1"/>
  <c r="AO66" i="23" l="1"/>
  <c r="AO68" i="23" s="1"/>
  <c r="AP80" i="23"/>
  <c r="AP79" i="23"/>
  <c r="AP66" i="23"/>
  <c r="AP68" i="23" s="1"/>
  <c r="AP75" i="23" s="1"/>
  <c r="AB77" i="23"/>
  <c r="AB70" i="23"/>
  <c r="Z86" i="23"/>
  <c r="Z87" i="23" s="1"/>
  <c r="Z90" i="23" s="1"/>
  <c r="Z84" i="23"/>
  <c r="Z89" i="23" s="1"/>
  <c r="Z88" i="23"/>
  <c r="AQ140" i="23"/>
  <c r="AD55" i="23"/>
  <c r="AE53" i="23" s="1"/>
  <c r="AP141" i="23"/>
  <c r="AA71" i="23"/>
  <c r="AA78" i="23" s="1"/>
  <c r="AA83" i="23" s="1"/>
  <c r="Z72" i="23"/>
  <c r="AO75" i="23"/>
  <c r="AC82" i="23"/>
  <c r="AC56" i="23"/>
  <c r="AC69" i="23" s="1"/>
  <c r="AA86" i="23" l="1"/>
  <c r="AA87" i="23" s="1"/>
  <c r="AA90" i="23" s="1"/>
  <c r="AA88" i="23"/>
  <c r="AA84" i="23"/>
  <c r="AA89" i="23" s="1"/>
  <c r="AE55" i="23"/>
  <c r="AR140" i="23"/>
  <c r="AC77" i="23"/>
  <c r="AC70" i="23"/>
  <c r="AA72" i="23"/>
  <c r="AD82" i="23"/>
  <c r="AD56" i="23"/>
  <c r="AD69" i="23" s="1"/>
  <c r="AQ141" i="23"/>
  <c r="AB71" i="23"/>
  <c r="AB78" i="23" s="1"/>
  <c r="AB83" i="23" s="1"/>
  <c r="AB86" i="23" l="1"/>
  <c r="AB87" i="23" s="1"/>
  <c r="AB90" i="23" s="1"/>
  <c r="AB88" i="23"/>
  <c r="AB84" i="23"/>
  <c r="AB89" i="23" s="1"/>
  <c r="AD77" i="23"/>
  <c r="AD70" i="23"/>
  <c r="AS140" i="23"/>
  <c r="AE82" i="23"/>
  <c r="AE56" i="23"/>
  <c r="AE69" i="23" s="1"/>
  <c r="AB72" i="23"/>
  <c r="AC71" i="23"/>
  <c r="AC78" i="23" s="1"/>
  <c r="AC83" i="23" s="1"/>
  <c r="AR141" i="23"/>
  <c r="AF53" i="23"/>
  <c r="AC72" i="23" l="1"/>
  <c r="AE77" i="23"/>
  <c r="AE70" i="23"/>
  <c r="AT140" i="23"/>
  <c r="AC86" i="23"/>
  <c r="AC87" i="23" s="1"/>
  <c r="AC90" i="23" s="1"/>
  <c r="AC84" i="23"/>
  <c r="AC89" i="23" s="1"/>
  <c r="AC88" i="23"/>
  <c r="AF55" i="23"/>
  <c r="AG53" i="23" s="1"/>
  <c r="AS141" i="23"/>
  <c r="AD71" i="23"/>
  <c r="AD78" i="23" s="1"/>
  <c r="AD83" i="23" s="1"/>
  <c r="AD72" i="23" l="1"/>
  <c r="AD86" i="23"/>
  <c r="AD87" i="23" s="1"/>
  <c r="AD90" i="23" s="1"/>
  <c r="AD88" i="23"/>
  <c r="AD84" i="23"/>
  <c r="AD89" i="23" s="1"/>
  <c r="AG55" i="23"/>
  <c r="AU140" i="23"/>
  <c r="AU141" i="23" s="1"/>
  <c r="AT141" i="23"/>
  <c r="AE71" i="23"/>
  <c r="AE78" i="23" s="1"/>
  <c r="AE83" i="23" s="1"/>
  <c r="AF82" i="23"/>
  <c r="AF56" i="23"/>
  <c r="AF69" i="23" s="1"/>
  <c r="AE72" i="23" l="1"/>
  <c r="AE86" i="23"/>
  <c r="AE87" i="23" s="1"/>
  <c r="AE90" i="23" s="1"/>
  <c r="AE84" i="23"/>
  <c r="AE89" i="23" s="1"/>
  <c r="AE88" i="23"/>
  <c r="AG82" i="23"/>
  <c r="AG56" i="23"/>
  <c r="AG69" i="23" s="1"/>
  <c r="AF77" i="23"/>
  <c r="AF70" i="23"/>
  <c r="AV140" i="23"/>
  <c r="AV141" i="23" s="1"/>
  <c r="AH53" i="23"/>
  <c r="AH55" i="23" l="1"/>
  <c r="AI53" i="23" s="1"/>
  <c r="AW140" i="23"/>
  <c r="AW141" i="23" s="1"/>
  <c r="AF71" i="23"/>
  <c r="AF78" i="23" s="1"/>
  <c r="AF83" i="23" s="1"/>
  <c r="AG77" i="23"/>
  <c r="AG70" i="23"/>
  <c r="AF72" i="23" l="1"/>
  <c r="AG71" i="23"/>
  <c r="AG78" i="23" s="1"/>
  <c r="AF86" i="23"/>
  <c r="AF87" i="23" s="1"/>
  <c r="AF90" i="23" s="1"/>
  <c r="AF84" i="23"/>
  <c r="AF89" i="23" s="1"/>
  <c r="AF88" i="23"/>
  <c r="AI55" i="23"/>
  <c r="AJ53" i="23" s="1"/>
  <c r="AG83" i="23"/>
  <c r="AX140" i="23"/>
  <c r="AX141" i="23" s="1"/>
  <c r="AH82" i="23"/>
  <c r="AH56" i="23"/>
  <c r="AH69" i="23" s="1"/>
  <c r="AG72" i="23" l="1"/>
  <c r="AH77" i="23"/>
  <c r="AH70" i="23"/>
  <c r="AG86" i="23"/>
  <c r="AG87" i="23" s="1"/>
  <c r="AG90" i="23" s="1"/>
  <c r="AG84" i="23"/>
  <c r="AG89" i="23" s="1"/>
  <c r="AG88" i="23"/>
  <c r="AI82" i="23"/>
  <c r="AI56" i="23"/>
  <c r="AI69" i="23" s="1"/>
  <c r="AY140" i="23"/>
  <c r="AY141" i="23" s="1"/>
  <c r="AJ55" i="23"/>
  <c r="AK53" i="23" s="1"/>
  <c r="AJ82" i="23" l="1"/>
  <c r="AJ56" i="23"/>
  <c r="AJ69" i="23" s="1"/>
  <c r="AH71" i="23"/>
  <c r="AH78" i="23" s="1"/>
  <c r="AH83" i="23" s="1"/>
  <c r="AK55" i="23"/>
  <c r="AL53" i="23" s="1"/>
  <c r="AI77" i="23"/>
  <c r="AI70" i="23"/>
  <c r="AH72" i="23" l="1"/>
  <c r="AI71" i="23"/>
  <c r="AI78" i="23" s="1"/>
  <c r="AI83" i="23" s="1"/>
  <c r="AL55" i="23"/>
  <c r="AM53" i="23" s="1"/>
  <c r="AJ77" i="23"/>
  <c r="AJ70" i="23"/>
  <c r="AH86" i="23"/>
  <c r="AH87" i="23" s="1"/>
  <c r="AH90" i="23" s="1"/>
  <c r="AH88" i="23"/>
  <c r="AH84" i="23"/>
  <c r="AH89" i="23" s="1"/>
  <c r="AK82" i="23"/>
  <c r="AK56" i="23"/>
  <c r="AK69" i="23" s="1"/>
  <c r="AI72" i="23" l="1"/>
  <c r="AM55" i="23"/>
  <c r="AK77" i="23"/>
  <c r="AK70" i="23"/>
  <c r="AI86" i="23"/>
  <c r="AI87" i="23" s="1"/>
  <c r="AI90" i="23" s="1"/>
  <c r="AI84" i="23"/>
  <c r="AI89" i="23" s="1"/>
  <c r="AI88" i="23"/>
  <c r="AJ71" i="23"/>
  <c r="AJ78" i="23" s="1"/>
  <c r="AJ83" i="23" s="1"/>
  <c r="AL82" i="23"/>
  <c r="AL56" i="23"/>
  <c r="AL69" i="23" s="1"/>
  <c r="AJ72" i="23" l="1"/>
  <c r="AJ86" i="23"/>
  <c r="AJ87" i="23" s="1"/>
  <c r="AJ90" i="23" s="1"/>
  <c r="AJ84" i="23"/>
  <c r="AJ89" i="23" s="1"/>
  <c r="AJ88" i="23"/>
  <c r="AL77" i="23"/>
  <c r="AL70" i="23"/>
  <c r="AM82" i="23"/>
  <c r="AM56" i="23"/>
  <c r="AM69" i="23" s="1"/>
  <c r="AK71" i="23"/>
  <c r="AK78" i="23" s="1"/>
  <c r="AK83" i="23" s="1"/>
  <c r="AN53" i="23"/>
  <c r="AK86" i="23" l="1"/>
  <c r="AK87" i="23" s="1"/>
  <c r="AK90" i="23" s="1"/>
  <c r="AK88" i="23"/>
  <c r="AK84" i="23"/>
  <c r="AK89" i="23" s="1"/>
  <c r="AM77" i="23"/>
  <c r="AM70" i="23"/>
  <c r="AN55" i="23"/>
  <c r="AO53" i="23" s="1"/>
  <c r="AK72" i="23"/>
  <c r="AL71" i="23"/>
  <c r="AL78" i="23" s="1"/>
  <c r="AL83" i="23" s="1"/>
  <c r="AL86" i="23" l="1"/>
  <c r="AL87" i="23" s="1"/>
  <c r="AL90" i="23" s="1"/>
  <c r="AL88" i="23"/>
  <c r="AL84" i="23"/>
  <c r="AL89" i="23" s="1"/>
  <c r="AO55" i="23"/>
  <c r="AP53" i="23" s="1"/>
  <c r="AP55" i="23" s="1"/>
  <c r="AL72" i="23"/>
  <c r="AN82" i="23"/>
  <c r="AN56" i="23"/>
  <c r="AN69" i="23" s="1"/>
  <c r="AM71" i="23"/>
  <c r="AM78" i="23" s="1"/>
  <c r="AM83" i="23" s="1"/>
  <c r="AM86" i="23" l="1"/>
  <c r="AM87" i="23" s="1"/>
  <c r="AM90" i="23" s="1"/>
  <c r="AM88" i="23"/>
  <c r="AM84" i="23"/>
  <c r="AM89" i="23" s="1"/>
  <c r="AN77" i="23"/>
  <c r="AN70" i="23"/>
  <c r="AP82" i="23"/>
  <c r="AP56" i="23"/>
  <c r="AP69" i="23" s="1"/>
  <c r="AM72" i="23"/>
  <c r="AO82" i="23"/>
  <c r="AO56" i="23"/>
  <c r="AO69" i="23" s="1"/>
  <c r="AO77" i="23" l="1"/>
  <c r="AO70" i="23"/>
  <c r="AP77" i="23"/>
  <c r="AP70" i="23"/>
  <c r="AN71" i="23"/>
  <c r="AN78" i="23" s="1"/>
  <c r="AN83" i="23" s="1"/>
  <c r="AN86" i="23" l="1"/>
  <c r="AN87" i="23" s="1"/>
  <c r="AN90" i="23" s="1"/>
  <c r="AN84" i="23"/>
  <c r="AN89" i="23" s="1"/>
  <c r="AN88" i="23"/>
  <c r="AO71" i="23"/>
  <c r="AO78" i="23" s="1"/>
  <c r="AO83" i="23" s="1"/>
  <c r="AN72" i="23"/>
  <c r="AP71" i="23"/>
  <c r="AP72" i="23" s="1"/>
  <c r="AO86" i="23" l="1"/>
  <c r="AO87" i="23" s="1"/>
  <c r="AO90" i="23" s="1"/>
  <c r="AO88" i="23"/>
  <c r="AO84" i="23"/>
  <c r="AO89" i="23" s="1"/>
  <c r="AP78" i="23"/>
  <c r="AP83" i="23" s="1"/>
  <c r="AO72" i="23"/>
  <c r="AP86" i="23" l="1"/>
  <c r="AP87" i="23" s="1"/>
  <c r="AP88" i="23"/>
  <c r="AP84" i="23"/>
  <c r="AP89" i="23" s="1"/>
  <c r="A101" i="23" l="1"/>
  <c r="B102" i="23" s="1"/>
  <c r="AP90"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<sst xmlns="http://schemas.openxmlformats.org/spreadsheetml/2006/main" count="939" uniqueCount="620">
  <si>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</si>
  <si>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</si>
  <si>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</si>
  <si>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</si>
  <si>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</si>
  <si>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</si>
  <si>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</si>
  <si>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</si>
  <si>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</si>
  <si>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</si>
  <si>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</si>
  <si>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</si>
  <si>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</si>
  <si>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</si>
  <si>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</si>
  <si>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</si>
  <si>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</si>
  <si>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</si>
  <si>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</si>
  <si>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</si>
  <si>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</si>
  <si>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</si>
  <si>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</si>
  <si>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</si>
  <si>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</si>
  <si>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</si>
  <si>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</si>
  <si>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</si>
  <si>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</si>
  <si>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</si>
  <si>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</si>
  <si>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</si>
  <si>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</si>
  <si>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</si>
  <si>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</si>
  <si>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</si>
  <si>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</si>
  <si>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</si>
  <si>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</si>
  <si>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</si>
  <si>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</si>
  <si>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</si>
  <si>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</si>
  <si>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</si>
  <si>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</si>
  <si>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</si>
  <si>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</si>
  <si>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</si>
  <si>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</si>
  <si>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</si>
  <si>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</si>
  <si>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</si>
  <si>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</si>
  <si>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</si>
  <si>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</si>
  <si>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</si>
  <si>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</si>
  <si>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</si>
  <si>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</si>
  <si>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</si>
  <si>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</si>
  <si>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</si>
  <si>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</si>
  <si>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</si>
  <si>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</si>
  <si>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</si>
  <si>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</si>
  <si>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</si>
  <si>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</si>
  <si>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</si>
  <si>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</si>
  <si>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</si>
  <si>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</si>
  <si>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</si>
  <si>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</si>
  <si>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</si>
  <si>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</si>
  <si>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</si>
  <si>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</si>
  <si>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</si>
  <si>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</si>
  <si>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</si>
  <si>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</si>
  <si>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</si>
  <si>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</si>
  <si>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</si>
  <si>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</si>
  <si>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</si>
  <si>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</si>
  <si>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</si>
  <si>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</si>
  <si>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</si>
  <si>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</si>
  <si>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</si>
  <si>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</si>
  <si>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</si>
  <si>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</si>
  <si>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</si>
  <si>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</si>
  <si>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</si>
  <si>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</si>
  <si>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</si>
  <si>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</si>
  <si>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</si>
  <si>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</si>
  <si>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</si>
  <si>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</si>
  <si>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</si>
  <si>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</si>
  <si>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</si>
  <si>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</si>
  <si>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</si>
  <si>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</si>
  <si>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</si>
  <si>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</si>
  <si>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</si>
  <si>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</si>
  <si>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</si>
  <si>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</si>
  <si>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</si>
  <si>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</si>
  <si>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</si>
  <si>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</si>
  <si>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</si>
  <si>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</si>
  <si>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</si>
  <si>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</si>
  <si>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</si>
  <si>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</si>
  <si>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</si>
  <si>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</si>
  <si>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</si>
  <si>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</si>
  <si>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</si>
  <si>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</si>
  <si>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</si>
  <si>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</si>
  <si>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</si>
  <si>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</si>
  <si>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</si>
  <si>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</si>
  <si>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</si>
  <si>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</si>
  <si>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</si>
  <si>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</si>
  <si>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</si>
  <si>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</si>
  <si>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</si>
  <si>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</si>
  <si>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</si>
  <si>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</si>
  <si>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</si>
  <si>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</si>
  <si>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</si>
  <si>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</si>
  <si>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</si>
  <si>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</si>
  <si>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</si>
  <si>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</si>
  <si>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</si>
  <si>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</si>
  <si>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</si>
  <si>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</si>
  <si>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</si>
  <si>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</si>
  <si>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</si>
  <si>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</si>
  <si>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</si>
  <si>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</si>
  <si>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</si>
  <si>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</si>
  <si>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</si>
  <si>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</si>
  <si>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</si>
  <si>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</si>
  <si>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</si>
  <si>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</si>
  <si>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</si>
  <si>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</si>
  <si>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</si>
  <si>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</si>
  <si>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</si>
  <si>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</si>
  <si>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</si>
  <si>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</si>
  <si>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</si>
  <si>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</si>
  <si>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</si>
  <si>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</si>
  <si>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</si>
  <si>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</si>
  <si>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</si>
  <si>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</si>
  <si>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</si>
  <si>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</si>
  <si>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</si>
  <si>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</si>
  <si>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</si>
  <si>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</si>
  <si>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</si>
  <si>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</si>
  <si>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</si>
  <si>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</si>
  <si>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</si>
  <si>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</si>
  <si>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</si>
  <si>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</si>
  <si>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</si>
  <si>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</si>
  <si>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</si>
  <si>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</si>
  <si>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</si>
  <si>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</si>
  <si>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</si>
  <si>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</si>
  <si>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</si>
  <si>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</si>
  <si>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</si>
  <si>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</si>
  <si>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</si>
  <si>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</si>
  <si>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</si>
  <si>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</si>
  <si>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</si>
  <si>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</si>
  <si>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</si>
  <si>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</si>
  <si>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</si>
  <si>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</si>
  <si>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</si>
  <si>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</si>
  <si>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</si>
  <si>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</si>
  <si>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</si>
  <si>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</si>
  <si>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</si>
  <si>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</si>
  <si>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</si>
  <si>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</si>
  <si>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</si>
  <si>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</si>
  <si>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</si>
  <si>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</si>
  <si>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</si>
  <si>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</si>
  <si>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</si>
  <si>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</si>
  <si>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</si>
  <si>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</si>
  <si>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</si>
  <si>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</si>
  <si>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</si>
  <si>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</si>
  <si>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</si>
  <si>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</si>
  <si>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</si>
  <si>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</si>
  <si>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</si>
  <si>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</si>
  <si>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</si>
  <si>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</si>
  <si>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</si>
  <si>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</si>
  <si>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</si>
  <si>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</si>
  <si>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</si>
  <si>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</si>
  <si>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</si>
  <si>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</si>
  <si>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</si>
  <si>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</si>
  <si>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</si>
  <si>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</si>
  <si>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</si>
  <si>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</si>
  <si>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</si>
  <si>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</si>
  <si>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</si>
  <si>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</si>
  <si>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</si>
  <si>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</si>
  <si>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</si>
  <si>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</si>
  <si>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</si>
  <si>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</si>
  <si>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</si>
  <si>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</si>
  <si>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</si>
  <si>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</si>
  <si>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</si>
  <si>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</si>
  <si>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</si>
  <si>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</si>
  <si>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</si>
  <si>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</si>
  <si>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</si>
  <si>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</si>
  <si>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</si>
  <si>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</si>
  <si>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</si>
  <si>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</si>
  <si>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</si>
  <si>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</si>
  <si>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</si>
  <si>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</si>
  <si>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</si>
  <si>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</si>
  <si>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</si>
  <si>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</si>
  <si>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</si>
  <si>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</si>
  <si>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</si>
  <si>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</si>
  <si>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</si>
  <si>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</si>
  <si>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</si>
  <si>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</si>
  <si>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</si>
  <si>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</si>
  <si>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</si>
  <si>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</si>
  <si>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</si>
  <si>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</si>
  <si>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</si>
  <si>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</si>
  <si>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</si>
  <si>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</si>
  <si>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</si>
  <si>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</si>
  <si>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</si>
  <si>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</si>
  <si>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</si>
  <si>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</si>
  <si>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</si>
  <si>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</si>
  <si>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</si>
  <si>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</si>
  <si>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</si>
  <si>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</si>
  <si>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</si>
  <si>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</si>
  <si>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</si>
  <si>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</si>
  <si>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</si>
  <si>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</si>
  <si>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</si>
  <si>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</si>
  <si>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</si>
  <si>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</si>
  <si>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</si>
  <si>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</si>
  <si>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</si>
  <si>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</si>
  <si>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</si>
  <si>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</si>
  <si>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</si>
  <si>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</si>
  <si>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</si>
  <si>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</si>
  <si>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</si>
  <si>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</si>
  <si>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</si>
  <si>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</si>
  <si>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</si>
  <si>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</si>
  <si>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</si>
  <si>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</si>
  <si>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</si>
  <si>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</si>
  <si>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</si>
  <si>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</si>
  <si>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</si>
  <si>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</si>
  <si>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</si>
  <si>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</si>
  <si>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</si>
  <si>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</si>
  <si>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</si>
  <si>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</si>
  <si>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</si>
  <si>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</si>
  <si>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</si>
  <si>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</si>
  <si>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</si>
  <si>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</si>
  <si>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</si>
  <si>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</si>
  <si>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</si>
  <si>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</si>
  <si>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</si>
  <si>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</si>
  <si>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</si>
  <si>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</si>
  <si>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</si>
  <si>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</si>
  <si>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</si>
  <si>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</si>
  <si>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</si>
  <si>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</si>
  <si>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</si>
  <si>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</si>
  <si>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</si>
  <si>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</si>
  <si>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</si>
  <si>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</si>
  <si>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</si>
  <si>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</si>
  <si>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</si>
  <si>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</si>
  <si>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</si>
  <si>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</si>
  <si>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</si>
  <si>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</si>
  <si>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</si>
  <si>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</si>
  <si>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</si>
  <si>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</si>
  <si>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</si>
  <si>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</si>
  <si>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</si>
  <si>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</si>
  <si>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</si>
  <si>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</si>
  <si>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</si>
  <si>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</si>
  <si>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</si>
  <si>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</si>
  <si>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</si>
  <si>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</si>
  <si>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</si>
  <si>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</si>
  <si>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</si>
  <si>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</si>
  <si>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</si>
  <si>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</si>
  <si>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</si>
  <si>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</si>
  <si>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</si>
  <si>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</si>
  <si>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</si>
  <si>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</si>
  <si>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</si>
  <si>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</si>
  <si>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</si>
  <si>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</si>
  <si>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</si>
  <si>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</si>
  <si>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</si>
  <si>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</si>
  <si>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</si>
  <si>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</si>
  <si>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</si>
  <si>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</si>
  <si>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</si>
  <si>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</si>
  <si>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</si>
  <si>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</si>
  <si>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</si>
  <si>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</si>
  <si>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</si>
  <si>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</si>
  <si>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</si>
  <si>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</si>
  <si>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</si>
  <si>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</si>
  <si>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</si>
  <si>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</si>
  <si>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</si>
  <si>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</si>
  <si>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</si>
  <si>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</si>
  <si>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</si>
  <si>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</si>
  <si>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</si>
  <si>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</si>
  <si>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</si>
  <si>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</si>
  <si>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</si>
  <si>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</si>
  <si>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</si>
  <si>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</si>
  <si>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</si>
  <si>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</si>
  <si>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</si>
  <si>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</si>
  <si>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</si>
  <si>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</si>
  <si>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</si>
  <si>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</si>
  <si>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</si>
  <si>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</si>
  <si>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</si>
  <si>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</si>
  <si>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</si>
  <si>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</si>
  <si>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</si>
  <si>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</si>
  <si>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</si>
  <si>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</si>
  <si>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</si>
  <si>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</si>
  <si>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</si>
  <si>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</si>
  <si>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</si>
  <si>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</si>
  <si>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</si>
  <si>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</si>
  <si>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</si>
  <si>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</si>
  <si>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</si>
  <si>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</si>
  <si>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</si>
  <si>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</si>
  <si>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</si>
  <si>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</si>
  <si>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</si>
  <si>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</si>
  <si>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</si>
  <si>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</si>
  <si>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</si>
  <si>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</si>
  <si>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</si>
  <si>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</si>
  <si>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</si>
  <si>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</si>
  <si>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</si>
  <si>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</si>
  <si>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</si>
  <si>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</si>
  <si>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</si>
  <si>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</si>
  <si>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</si>
  <si>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</si>
  <si>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</si>
  <si>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</si>
  <si>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</si>
  <si>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</si>
  <si>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</si>
  <si>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</si>
  <si>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</si>
  <si>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</si>
  <si>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</si>
  <si>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</si>
  <si>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</si>
  <si>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</si>
  <si>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Не требуется</t>
  </si>
  <si>
    <t>2016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</si>
  <si>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</si>
  <si>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</si>
  <si>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</si>
  <si>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</si>
  <si>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</si>
  <si>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</si>
  <si>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</si>
  <si>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</si>
  <si>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</si>
  <si>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</si>
  <si>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</si>
  <si>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</si>
  <si>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</si>
  <si>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</si>
  <si>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</si>
  <si>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</si>
  <si>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</si>
  <si>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</si>
  <si>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</si>
  <si>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</si>
  <si>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</si>
  <si>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</si>
  <si>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</si>
  <si>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</si>
  <si>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</si>
  <si>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</si>
  <si>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</si>
  <si>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</si>
  <si>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</si>
  <si>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</si>
  <si>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</si>
  <si>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</si>
  <si>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</si>
  <si>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</si>
  <si>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</si>
  <si>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</si>
  <si>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</si>
  <si>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</si>
  <si>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</si>
  <si>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</si>
  <si>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</si>
  <si>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</si>
  <si>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</si>
  <si>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</si>
  <si>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</si>
  <si>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</si>
  <si>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</si>
  <si>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</si>
  <si>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</si>
  <si>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</si>
  <si>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</si>
  <si>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</si>
  <si>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</si>
  <si>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</si>
  <si>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</si>
  <si>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</si>
  <si>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Реконструкция, модернизация, техническое перевооружение линий электропередачи</t>
  </si>
  <si>
    <t>Нет</t>
  </si>
  <si>
    <t>П</t>
  </si>
  <si>
    <t>проектирование</t>
  </si>
  <si>
    <t xml:space="preserve">Факт 
</t>
  </si>
  <si>
    <t xml:space="preserve">Вынос электросетевого имущества из территории земельного участка заявителя по договору </t>
  </si>
  <si>
    <t>Повышение качества оказываемых услуг в сфере электроэнергетики</t>
  </si>
  <si>
    <t>G_16-0214</t>
  </si>
  <si>
    <t>Реконструкция ВЛ 15-047 (инв. № 5114664) в п.Большое Исаково, ул.Калининградская Гурьевского района</t>
  </si>
  <si>
    <t>п.Большое Исаково, Гурьевский район</t>
  </si>
  <si>
    <t>ВЛ 15-047</t>
  </si>
  <si>
    <t>ВЛ 15-047 от опоры № 47 до опоры № 50</t>
  </si>
  <si>
    <t>ВЛ</t>
  </si>
  <si>
    <t>Заявка от заказчика о выносе № ЯЭ/ЦОК/10381  от 28.07.2015 г.</t>
  </si>
  <si>
    <t>нет</t>
  </si>
  <si>
    <t>ж/б</t>
  </si>
  <si>
    <t xml:space="preserve"> 0.2 км (0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</si>
</sst>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16862152"/>
        <c:axId val="816838632"/>
      </c:lineChart>
      <c:catAx>
        <c:axId val="816862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838632"/>
        <c:crosses val="autoZero"/>
        <c:auto val="1"/>
        <c:lblAlgn val="ctr"/>
        <c:lblOffset val="100"/>
        <c:noMultiLvlLbl val="0"/>
      </c:catAx>
      <c:valAx>
        <c:axId val="81683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862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272_G_227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5.9471999999999996</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17" zoomScaleSheetLayoutView="100" workbookViewId="0">
      <selection activeCell="C33" sqref="C3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542</v>
      </c>
      <c r="B5" s="367"/>
      <c r="C5" s="367"/>
      <c r="D5" s="155"/>
      <c r="E5" s="155"/>
      <c r="F5" s="155"/>
      <c r="G5" s="155"/>
      <c r="H5" s="155"/>
      <c r="I5" s="155"/>
      <c r="J5" s="155"/>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610</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611</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523</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355</v>
      </c>
      <c r="C22" s="45" t="s">
        <v>603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609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52" t="s">
        <v>472</v>
      </c>
      <c r="C25" s="39" t="s">
        <v>543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52" t="s">
        <v>76</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52" t="s">
        <v>75</v>
      </c>
      <c r="C27" s="39" t="s">
        <v>612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52" t="s">
        <v>473</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52" t="s">
        <v>474</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52" t="s">
        <v>475</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476</v>
      </c>
      <c r="C31" s="39" t="s">
        <v>545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477</v>
      </c>
      <c r="C32" s="39" t="s">
        <v>545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478</v>
      </c>
      <c r="C33" s="44" t="s">
        <v>617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492</v>
      </c>
      <c r="B34" s="44" t="s">
        <v>479</v>
      </c>
      <c r="C34" s="39" t="s">
        <v>545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4" t="s">
        <v>73</v>
      </c>
      <c r="C35" s="39" t="s">
        <v>545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4" t="s">
        <v>480</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4" t="s">
        <v>481</v>
      </c>
      <c r="C37" s="29" t="s">
        <v>604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4" t="s">
        <v>236</v>
      </c>
      <c r="C38" s="29" t="s">
        <v>545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4" t="s">
        <v>536</v>
      </c>
      <c r="C40" s="2" t="s">
        <v>602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4" t="s">
        <v>518</v>
      </c>
      <c r="C41" s="2" t="s">
        <v>602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4" t="s">
        <v>533</v>
      </c>
      <c r="C42" s="2" t="s">
        <v>602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4" t="s">
        <v>499</v>
      </c>
      <c r="C43" s="2" t="s">
        <v>602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4" t="s">
        <v>524</v>
      </c>
      <c r="C44" s="2" t="s">
        <v>602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4" t="s">
        <v>525</v>
      </c>
      <c r="C45" s="2" t="s">
        <v>602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4" t="s">
        <v>526</v>
      </c>
      <c r="C46" s="2" t="s">
        <v>602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4"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4"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J30" sqref="J30"/>
    </sheetView>
  </sheetViews>
  <sheetFormatPr defaultColWidth="9.28515625" defaultRowHeight="15.75" x14ac:dyDescent="0.25"/>
  <cols>
    <col min="1" max="1" width="9.28515625" style="67"/>
    <col min="2" max="2" width="57.7109375" style="67" customWidth="1"/>
    <col min="3" max="3" width="13" style="67" customWidth="1"/>
    <col min="4" max="4" width="17.7109375" style="323"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23" customWidth="1"/>
    <col min="30" max="16384" width="9.28515625" style="67"/>
  </cols>
  <sheetData>
    <row r="1" spans="1:29" ht="18.75" x14ac:dyDescent="0.25">
      <c r="A1" s="68"/>
      <c r="B1" s="68"/>
      <c r="C1" s="68"/>
      <c r="D1" s="324"/>
      <c r="E1" s="68"/>
      <c r="F1" s="68"/>
      <c r="L1" s="68"/>
      <c r="M1" s="68"/>
      <c r="AC1" s="329" t="s">
        <v>70</v>
      </c>
    </row>
    <row r="2" spans="1:29" ht="18.75" x14ac:dyDescent="0.3">
      <c r="A2" s="68"/>
      <c r="B2" s="68"/>
      <c r="C2" s="68"/>
      <c r="D2" s="324"/>
      <c r="E2" s="68"/>
      <c r="F2" s="68"/>
      <c r="L2" s="68"/>
      <c r="M2" s="68"/>
      <c r="AC2" s="330" t="s">
        <v>11</v>
      </c>
    </row>
    <row r="3" spans="1:29" ht="18.75" x14ac:dyDescent="0.3">
      <c r="A3" s="68"/>
      <c r="B3" s="68"/>
      <c r="C3" s="68"/>
      <c r="D3" s="324"/>
      <c r="E3" s="68"/>
      <c r="F3" s="68"/>
      <c r="L3" s="68"/>
      <c r="M3" s="68"/>
      <c r="AC3" s="330" t="s">
        <v>69</v>
      </c>
    </row>
    <row r="4" spans="1:29" ht="18.75" customHeight="1" x14ac:dyDescent="0.25">
      <c r="A4" s="439" t="str">
        <f>'[3]1.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68"/>
      <c r="B5" s="68"/>
      <c r="C5" s="68"/>
      <c r="D5" s="324"/>
      <c r="E5" s="68"/>
      <c r="F5" s="68"/>
      <c r="L5" s="68"/>
      <c r="M5" s="68"/>
      <c r="AC5" s="330"/>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48"/>
      <c r="B7" s="148"/>
      <c r="C7" s="148"/>
      <c r="D7" s="148"/>
      <c r="E7" s="148"/>
      <c r="F7" s="148"/>
      <c r="G7" s="148"/>
      <c r="H7" s="148"/>
      <c r="I7" s="148"/>
      <c r="J7" s="79"/>
      <c r="K7" s="79"/>
      <c r="L7" s="79"/>
      <c r="M7" s="79"/>
      <c r="N7" s="79"/>
      <c r="O7" s="79"/>
      <c r="P7" s="79"/>
      <c r="Q7" s="79"/>
      <c r="R7" s="79"/>
      <c r="S7" s="79"/>
      <c r="T7" s="79"/>
      <c r="U7" s="79"/>
      <c r="V7" s="79"/>
      <c r="W7" s="79"/>
      <c r="X7" s="79"/>
      <c r="Y7" s="79"/>
      <c r="Z7" s="79"/>
      <c r="AA7" s="79"/>
      <c r="AB7" s="79"/>
      <c r="AC7" s="79"/>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48"/>
      <c r="B10" s="148"/>
      <c r="C10" s="148"/>
      <c r="D10" s="148"/>
      <c r="E10" s="148"/>
      <c r="F10" s="148"/>
      <c r="G10" s="148"/>
      <c r="H10" s="148"/>
      <c r="I10" s="148"/>
      <c r="J10" s="79"/>
      <c r="K10" s="79"/>
      <c r="L10" s="79"/>
      <c r="M10" s="79"/>
      <c r="N10" s="79"/>
      <c r="O10" s="79"/>
      <c r="P10" s="79"/>
      <c r="Q10" s="79"/>
      <c r="R10" s="79"/>
      <c r="S10" s="79"/>
      <c r="T10" s="79"/>
      <c r="U10" s="79"/>
      <c r="V10" s="79"/>
      <c r="W10" s="79"/>
      <c r="X10" s="79"/>
      <c r="Y10" s="79"/>
      <c r="Z10" s="79"/>
      <c r="AA10" s="79"/>
      <c r="AB10" s="79"/>
      <c r="AC10" s="79"/>
    </row>
    <row r="11" spans="1:29" x14ac:dyDescent="0.25">
      <c r="A11" s="440" t="str">
        <f>'1. паспорт местоположение'!A12:C12</f>
        <v>G_16-0214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25"/>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41" t="str">
        <f>'1. паспорт местоположение'!A15:C15</f>
        <v>Реконструкция ВЛ 15-047 (инв. № 5114664) в п.Большое Исаково, ул.Калининградская Гурьевского района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68"/>
      <c r="B19" s="68"/>
      <c r="C19" s="68"/>
      <c r="D19" s="324"/>
      <c r="E19" s="68"/>
      <c r="F19" s="68"/>
      <c r="L19" s="68"/>
      <c r="M19" s="68"/>
      <c r="N19" s="68"/>
      <c r="O19" s="68"/>
      <c r="P19" s="68"/>
      <c r="Q19" s="68"/>
      <c r="R19" s="68"/>
      <c r="S19" s="68"/>
      <c r="T19" s="68"/>
      <c r="U19" s="68"/>
      <c r="V19" s="68"/>
      <c r="W19" s="68"/>
      <c r="X19" s="68"/>
      <c r="Y19" s="68"/>
      <c r="Z19" s="68"/>
      <c r="AA19" s="68"/>
      <c r="AB19" s="68"/>
    </row>
    <row r="20" spans="1:32" ht="33" customHeight="1" x14ac:dyDescent="0.25">
      <c r="A20" s="444" t="s">
        <v>191</v>
      </c>
      <c r="B20" s="444" t="s">
        <v>190</v>
      </c>
      <c r="C20" s="447" t="s">
        <v>189</v>
      </c>
      <c r="D20" s="447"/>
      <c r="E20" s="448" t="s">
        <v>188</v>
      </c>
      <c r="F20" s="448"/>
      <c r="G20" s="444" t="s">
        <v>592</v>
      </c>
      <c r="H20" s="449" t="s">
        <v>593</v>
      </c>
      <c r="I20" s="450"/>
      <c r="J20" s="450"/>
      <c r="K20" s="450"/>
      <c r="L20" s="449" t="s">
        <v>594</v>
      </c>
      <c r="M20" s="450"/>
      <c r="N20" s="450"/>
      <c r="O20" s="450"/>
      <c r="P20" s="449" t="s">
        <v>595</v>
      </c>
      <c r="Q20" s="450"/>
      <c r="R20" s="450"/>
      <c r="S20" s="450"/>
      <c r="T20" s="449" t="s">
        <v>596</v>
      </c>
      <c r="U20" s="450"/>
      <c r="V20" s="450"/>
      <c r="W20" s="450"/>
      <c r="X20" s="449" t="s">
        <v>597</v>
      </c>
      <c r="Y20" s="450"/>
      <c r="Z20" s="450"/>
      <c r="AA20" s="450"/>
      <c r="AB20" s="451" t="s">
        <v>187</v>
      </c>
      <c r="AC20" s="452"/>
      <c r="AD20" s="77"/>
      <c r="AE20" s="77"/>
      <c r="AF20" s="77"/>
    </row>
    <row r="21" spans="1:32" ht="99.75" customHeight="1" x14ac:dyDescent="0.25">
      <c r="A21" s="445"/>
      <c r="B21" s="445"/>
      <c r="C21" s="447"/>
      <c r="D21" s="447"/>
      <c r="E21" s="448"/>
      <c r="F21" s="448"/>
      <c r="G21" s="445"/>
      <c r="H21" s="447" t="s">
        <v>3</v>
      </c>
      <c r="I21" s="447"/>
      <c r="J21" s="447" t="s">
        <v>607</v>
      </c>
      <c r="K21" s="447"/>
      <c r="L21" s="447" t="s">
        <v>3</v>
      </c>
      <c r="M21" s="447"/>
      <c r="N21" s="447" t="s">
        <v>186</v>
      </c>
      <c r="O21" s="447"/>
      <c r="P21" s="447" t="s">
        <v>3</v>
      </c>
      <c r="Q21" s="447"/>
      <c r="R21" s="447" t="s">
        <v>186</v>
      </c>
      <c r="S21" s="447"/>
      <c r="T21" s="447" t="s">
        <v>3</v>
      </c>
      <c r="U21" s="447"/>
      <c r="V21" s="447" t="s">
        <v>186</v>
      </c>
      <c r="W21" s="447"/>
      <c r="X21" s="447" t="s">
        <v>3</v>
      </c>
      <c r="Y21" s="447"/>
      <c r="Z21" s="447" t="s">
        <v>186</v>
      </c>
      <c r="AA21" s="447"/>
      <c r="AB21" s="453"/>
      <c r="AC21" s="454"/>
    </row>
    <row r="22" spans="1:32" ht="89.25" customHeight="1" x14ac:dyDescent="0.25">
      <c r="A22" s="446"/>
      <c r="B22" s="446"/>
      <c r="C22" s="332" t="s">
        <v>3</v>
      </c>
      <c r="D22" s="332" t="s">
        <v>183</v>
      </c>
      <c r="E22" s="311" t="s">
        <v>598</v>
      </c>
      <c r="F22" s="311" t="s">
        <v>185</v>
      </c>
      <c r="G22" s="446"/>
      <c r="H22" s="312" t="s">
        <v>489</v>
      </c>
      <c r="I22" s="312" t="s">
        <v>490</v>
      </c>
      <c r="J22" s="312" t="s">
        <v>489</v>
      </c>
      <c r="K22" s="312" t="s">
        <v>490</v>
      </c>
      <c r="L22" s="312" t="s">
        <v>489</v>
      </c>
      <c r="M22" s="312" t="s">
        <v>490</v>
      </c>
      <c r="N22" s="312" t="s">
        <v>489</v>
      </c>
      <c r="O22" s="312" t="s">
        <v>490</v>
      </c>
      <c r="P22" s="312" t="s">
        <v>489</v>
      </c>
      <c r="Q22" s="312" t="s">
        <v>490</v>
      </c>
      <c r="R22" s="312" t="s">
        <v>489</v>
      </c>
      <c r="S22" s="312" t="s">
        <v>490</v>
      </c>
      <c r="T22" s="312" t="s">
        <v>489</v>
      </c>
      <c r="U22" s="312" t="s">
        <v>490</v>
      </c>
      <c r="V22" s="312" t="s">
        <v>489</v>
      </c>
      <c r="W22" s="312" t="s">
        <v>490</v>
      </c>
      <c r="X22" s="312" t="s">
        <v>489</v>
      </c>
      <c r="Y22" s="312" t="s">
        <v>490</v>
      </c>
      <c r="Z22" s="312" t="s">
        <v>489</v>
      </c>
      <c r="AA22" s="312" t="s">
        <v>490</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23" customFormat="1" ht="47.25" customHeight="1" x14ac:dyDescent="0.25">
      <c r="A24" s="345">
        <v>1</v>
      </c>
      <c r="B24" s="346" t="s">
        <v>182</v>
      </c>
      <c r="C24" s="357">
        <v>0</v>
      </c>
      <c r="D24" s="357">
        <v>0</v>
      </c>
      <c r="E24" s="357">
        <v>0</v>
      </c>
      <c r="F24" s="357">
        <v>0</v>
      </c>
      <c r="G24" s="357">
        <v>0</v>
      </c>
      <c r="H24" s="357">
        <v>0</v>
      </c>
      <c r="I24" s="357">
        <v>0</v>
      </c>
      <c r="J24" s="363">
        <v>7.0000000000000001E-3</v>
      </c>
      <c r="K24" s="363">
        <v>7.0000000000000001E-3</v>
      </c>
      <c r="L24" s="357">
        <v>0</v>
      </c>
      <c r="M24" s="357">
        <v>0</v>
      </c>
      <c r="N24" s="357">
        <v>0</v>
      </c>
      <c r="O24" s="357">
        <v>0</v>
      </c>
      <c r="P24" s="357">
        <v>0</v>
      </c>
      <c r="Q24" s="357">
        <v>0</v>
      </c>
      <c r="R24" s="357">
        <v>0</v>
      </c>
      <c r="S24" s="357">
        <v>0</v>
      </c>
      <c r="T24" s="357">
        <v>0</v>
      </c>
      <c r="U24" s="357">
        <v>0</v>
      </c>
      <c r="V24" s="357">
        <v>0</v>
      </c>
      <c r="W24" s="357">
        <v>0</v>
      </c>
      <c r="X24" s="357">
        <v>0</v>
      </c>
      <c r="Y24" s="357">
        <v>0</v>
      </c>
      <c r="Z24" s="357">
        <v>0</v>
      </c>
      <c r="AA24" s="357">
        <v>0</v>
      </c>
      <c r="AB24" s="357">
        <f>H24+L24+P24+T24+X24</f>
        <v>0</v>
      </c>
      <c r="AC24" s="357">
        <v>0</v>
      </c>
    </row>
    <row r="25" spans="1:32" ht="24" customHeight="1" x14ac:dyDescent="0.25">
      <c r="A25" s="347" t="s">
        <v>181</v>
      </c>
      <c r="B25" s="348" t="s">
        <v>180</v>
      </c>
      <c r="C25" s="357">
        <v>0</v>
      </c>
      <c r="D25" s="357">
        <v>0</v>
      </c>
      <c r="E25" s="359">
        <v>0</v>
      </c>
      <c r="F25" s="359">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1">H25+L25+P25+T25+X25</f>
        <v>0</v>
      </c>
      <c r="AC25" s="357">
        <v>0</v>
      </c>
    </row>
    <row r="26" spans="1:32" x14ac:dyDescent="0.25">
      <c r="A26" s="347" t="s">
        <v>179</v>
      </c>
      <c r="B26" s="348" t="s">
        <v>178</v>
      </c>
      <c r="C26" s="357">
        <v>0</v>
      </c>
      <c r="D26" s="357">
        <v>0</v>
      </c>
      <c r="E26" s="359">
        <v>0</v>
      </c>
      <c r="F26" s="358">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1"/>
        <v>0</v>
      </c>
      <c r="AC26" s="357">
        <v>0</v>
      </c>
    </row>
    <row r="27" spans="1:32" ht="31.5" x14ac:dyDescent="0.25">
      <c r="A27" s="347" t="s">
        <v>177</v>
      </c>
      <c r="B27" s="348" t="s">
        <v>445</v>
      </c>
      <c r="C27" s="357">
        <v>0</v>
      </c>
      <c r="D27" s="357">
        <v>0</v>
      </c>
      <c r="E27" s="359">
        <v>0</v>
      </c>
      <c r="F27" s="358">
        <v>0</v>
      </c>
      <c r="G27" s="358">
        <v>0</v>
      </c>
      <c r="H27" s="358">
        <v>0</v>
      </c>
      <c r="I27" s="358">
        <v>0</v>
      </c>
      <c r="J27" s="358">
        <v>7.0000000000000001E-3</v>
      </c>
      <c r="K27" s="358">
        <v>7.0000000000000001E-3</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1"/>
        <v>0</v>
      </c>
      <c r="AC27" s="357">
        <v>0</v>
      </c>
    </row>
    <row r="28" spans="1:32" x14ac:dyDescent="0.25">
      <c r="A28" s="347" t="s">
        <v>176</v>
      </c>
      <c r="B28" s="348" t="s">
        <v>599</v>
      </c>
      <c r="C28" s="357">
        <v>0</v>
      </c>
      <c r="D28" s="357">
        <v>0</v>
      </c>
      <c r="E28" s="359">
        <v>0</v>
      </c>
      <c r="F28" s="358">
        <v>0</v>
      </c>
      <c r="G28" s="358">
        <v>0</v>
      </c>
      <c r="H28" s="358">
        <v>0</v>
      </c>
      <c r="I28" s="358">
        <v>0</v>
      </c>
      <c r="J28" s="358">
        <v>0</v>
      </c>
      <c r="K28" s="358">
        <v>0</v>
      </c>
      <c r="L28" s="358">
        <v>0</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357">
        <f t="shared" si="1"/>
        <v>0</v>
      </c>
      <c r="AC28" s="357">
        <v>0</v>
      </c>
    </row>
    <row r="29" spans="1:32" x14ac:dyDescent="0.25">
      <c r="A29" s="347" t="s">
        <v>175</v>
      </c>
      <c r="B29" s="349" t="s">
        <v>174</v>
      </c>
      <c r="C29" s="357">
        <v>0</v>
      </c>
      <c r="D29" s="357">
        <v>0</v>
      </c>
      <c r="E29" s="359">
        <v>0</v>
      </c>
      <c r="F29" s="358">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1"/>
        <v>0</v>
      </c>
      <c r="AC29" s="357">
        <v>0</v>
      </c>
    </row>
    <row r="30" spans="1:32" s="323" customFormat="1" ht="47.25" x14ac:dyDescent="0.25">
      <c r="A30" s="345" t="s">
        <v>64</v>
      </c>
      <c r="B30" s="346" t="s">
        <v>173</v>
      </c>
      <c r="C30" s="357">
        <v>0</v>
      </c>
      <c r="D30" s="357">
        <v>0</v>
      </c>
      <c r="E30" s="360">
        <v>0</v>
      </c>
      <c r="F30" s="357">
        <v>0</v>
      </c>
      <c r="G30" s="357">
        <v>0</v>
      </c>
      <c r="H30" s="357">
        <v>0</v>
      </c>
      <c r="I30" s="357">
        <v>0</v>
      </c>
      <c r="J30" s="363">
        <v>7.0000000000000001E-3</v>
      </c>
      <c r="K30" s="363">
        <v>7.0000000000000001E-3</v>
      </c>
      <c r="L30" s="357">
        <v>0</v>
      </c>
      <c r="M30" s="357">
        <v>0</v>
      </c>
      <c r="N30" s="357">
        <v>0</v>
      </c>
      <c r="O30" s="357">
        <v>0</v>
      </c>
      <c r="P30" s="357">
        <v>0</v>
      </c>
      <c r="Q30" s="357">
        <v>0</v>
      </c>
      <c r="R30" s="357">
        <v>0</v>
      </c>
      <c r="S30" s="357">
        <v>0</v>
      </c>
      <c r="T30" s="357">
        <v>0</v>
      </c>
      <c r="U30" s="357">
        <v>0</v>
      </c>
      <c r="V30" s="357">
        <v>0</v>
      </c>
      <c r="W30" s="357">
        <v>0</v>
      </c>
      <c r="X30" s="357">
        <v>0</v>
      </c>
      <c r="Y30" s="357">
        <v>0</v>
      </c>
      <c r="Z30" s="357">
        <v>0</v>
      </c>
      <c r="AA30" s="357">
        <v>0</v>
      </c>
      <c r="AB30" s="357">
        <f t="shared" si="1"/>
        <v>0</v>
      </c>
      <c r="AC30" s="357">
        <v>0</v>
      </c>
    </row>
    <row r="31" spans="1:32" x14ac:dyDescent="0.25">
      <c r="A31" s="347" t="s">
        <v>172</v>
      </c>
      <c r="B31" s="348" t="s">
        <v>171</v>
      </c>
      <c r="C31" s="357">
        <v>0</v>
      </c>
      <c r="D31" s="357">
        <v>0</v>
      </c>
      <c r="E31" s="358">
        <v>0</v>
      </c>
      <c r="F31" s="358">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1"/>
        <v>0</v>
      </c>
      <c r="AC31" s="360">
        <v>0</v>
      </c>
    </row>
    <row r="32" spans="1:32" ht="31.5" x14ac:dyDescent="0.25">
      <c r="A32" s="347" t="s">
        <v>170</v>
      </c>
      <c r="B32" s="348" t="s">
        <v>169</v>
      </c>
      <c r="C32" s="357">
        <v>0</v>
      </c>
      <c r="D32" s="357">
        <v>0</v>
      </c>
      <c r="E32" s="358">
        <v>0</v>
      </c>
      <c r="F32" s="358">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1"/>
        <v>0</v>
      </c>
      <c r="AC32" s="360">
        <v>0</v>
      </c>
    </row>
    <row r="33" spans="1:29" x14ac:dyDescent="0.25">
      <c r="A33" s="347" t="s">
        <v>168</v>
      </c>
      <c r="B33" s="348" t="s">
        <v>167</v>
      </c>
      <c r="C33" s="357">
        <v>0</v>
      </c>
      <c r="D33" s="357">
        <v>0</v>
      </c>
      <c r="E33" s="358">
        <v>0</v>
      </c>
      <c r="F33" s="358">
        <v>0</v>
      </c>
      <c r="G33" s="358">
        <v>0</v>
      </c>
      <c r="H33" s="358">
        <v>0</v>
      </c>
      <c r="I33" s="358">
        <v>0</v>
      </c>
      <c r="J33" s="358">
        <v>0</v>
      </c>
      <c r="K33" s="358">
        <v>0</v>
      </c>
      <c r="L33" s="358">
        <v>0</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7">
        <f t="shared" si="1"/>
        <v>0</v>
      </c>
      <c r="AC33" s="360">
        <v>0</v>
      </c>
    </row>
    <row r="34" spans="1:29" x14ac:dyDescent="0.25">
      <c r="A34" s="347" t="s">
        <v>166</v>
      </c>
      <c r="B34" s="348" t="s">
        <v>165</v>
      </c>
      <c r="C34" s="357">
        <v>0</v>
      </c>
      <c r="D34" s="357">
        <v>0</v>
      </c>
      <c r="E34" s="358">
        <v>0</v>
      </c>
      <c r="F34" s="358">
        <v>0</v>
      </c>
      <c r="G34" s="358">
        <v>0</v>
      </c>
      <c r="H34" s="358">
        <v>0</v>
      </c>
      <c r="I34" s="358">
        <v>0</v>
      </c>
      <c r="J34" s="358">
        <v>7.0000000000000001E-3</v>
      </c>
      <c r="K34" s="358">
        <v>7.0000000000000001E-3</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1"/>
        <v>0</v>
      </c>
      <c r="AC34" s="360">
        <v>0</v>
      </c>
    </row>
    <row r="35" spans="1:29" s="323" customFormat="1" ht="31.5" x14ac:dyDescent="0.25">
      <c r="A35" s="345" t="s">
        <v>63</v>
      </c>
      <c r="B35" s="346" t="s">
        <v>164</v>
      </c>
      <c r="C35" s="357">
        <v>0</v>
      </c>
      <c r="D35" s="357">
        <v>0</v>
      </c>
      <c r="E35" s="357">
        <v>0</v>
      </c>
      <c r="F35" s="357">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1"/>
        <v>0</v>
      </c>
      <c r="AC35" s="360">
        <v>0</v>
      </c>
    </row>
    <row r="36" spans="1:29" ht="31.5" x14ac:dyDescent="0.25">
      <c r="A36" s="347" t="s">
        <v>163</v>
      </c>
      <c r="B36" s="350" t="s">
        <v>162</v>
      </c>
      <c r="C36" s="361">
        <v>0</v>
      </c>
      <c r="D36" s="357">
        <v>0</v>
      </c>
      <c r="E36" s="358">
        <v>0</v>
      </c>
      <c r="F36" s="358">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1"/>
        <v>0</v>
      </c>
      <c r="AC36" s="357">
        <v>0</v>
      </c>
    </row>
    <row r="37" spans="1:29" x14ac:dyDescent="0.25">
      <c r="A37" s="347" t="s">
        <v>161</v>
      </c>
      <c r="B37" s="350" t="s">
        <v>151</v>
      </c>
      <c r="C37" s="361">
        <v>0</v>
      </c>
      <c r="D37" s="357">
        <v>0</v>
      </c>
      <c r="E37" s="358">
        <v>0</v>
      </c>
      <c r="F37" s="358">
        <v>0</v>
      </c>
      <c r="G37" s="358">
        <v>0</v>
      </c>
      <c r="H37" s="358">
        <v>0</v>
      </c>
      <c r="I37" s="358">
        <v>0</v>
      </c>
      <c r="J37" s="358">
        <v>0</v>
      </c>
      <c r="K37" s="358">
        <v>0</v>
      </c>
      <c r="L37" s="358">
        <v>0</v>
      </c>
      <c r="M37" s="358">
        <v>0</v>
      </c>
      <c r="N37" s="358">
        <v>0</v>
      </c>
      <c r="O37" s="358">
        <v>0</v>
      </c>
      <c r="P37" s="358">
        <v>0</v>
      </c>
      <c r="Q37" s="358">
        <v>0</v>
      </c>
      <c r="R37" s="358">
        <v>0</v>
      </c>
      <c r="S37" s="358">
        <v>0</v>
      </c>
      <c r="T37" s="358">
        <v>0</v>
      </c>
      <c r="U37" s="358">
        <v>0</v>
      </c>
      <c r="V37" s="358">
        <v>0</v>
      </c>
      <c r="W37" s="358">
        <v>0</v>
      </c>
      <c r="X37" s="358">
        <v>0</v>
      </c>
      <c r="Y37" s="358">
        <v>0</v>
      </c>
      <c r="Z37" s="358">
        <v>0</v>
      </c>
      <c r="AA37" s="358">
        <v>0</v>
      </c>
      <c r="AB37" s="357">
        <f t="shared" si="1"/>
        <v>0</v>
      </c>
      <c r="AC37" s="357">
        <v>0</v>
      </c>
    </row>
    <row r="38" spans="1:29" x14ac:dyDescent="0.25">
      <c r="A38" s="347" t="s">
        <v>160</v>
      </c>
      <c r="B38" s="350" t="s">
        <v>149</v>
      </c>
      <c r="C38" s="361">
        <v>0</v>
      </c>
      <c r="D38" s="357">
        <v>0</v>
      </c>
      <c r="E38" s="358">
        <v>0</v>
      </c>
      <c r="F38" s="358">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1"/>
        <v>0</v>
      </c>
      <c r="AC38" s="357">
        <v>0</v>
      </c>
    </row>
    <row r="39" spans="1:29" ht="31.5" x14ac:dyDescent="0.25">
      <c r="A39" s="347" t="s">
        <v>159</v>
      </c>
      <c r="B39" s="348" t="s">
        <v>147</v>
      </c>
      <c r="C39" s="357">
        <v>0</v>
      </c>
      <c r="D39" s="357">
        <v>0</v>
      </c>
      <c r="E39" s="358">
        <v>0</v>
      </c>
      <c r="F39" s="358">
        <v>0</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7">
        <f t="shared" si="1"/>
        <v>0</v>
      </c>
      <c r="AC39" s="357">
        <v>0</v>
      </c>
    </row>
    <row r="40" spans="1:29" ht="31.5" x14ac:dyDescent="0.25">
      <c r="A40" s="347" t="s">
        <v>158</v>
      </c>
      <c r="B40" s="348" t="s">
        <v>145</v>
      </c>
      <c r="C40" s="357">
        <v>0</v>
      </c>
      <c r="D40" s="357">
        <v>0</v>
      </c>
      <c r="E40" s="358">
        <v>0</v>
      </c>
      <c r="F40" s="358">
        <v>0</v>
      </c>
      <c r="G40" s="358">
        <v>0</v>
      </c>
      <c r="H40" s="358">
        <v>0</v>
      </c>
      <c r="I40" s="358">
        <v>0</v>
      </c>
      <c r="J40" s="358">
        <v>0</v>
      </c>
      <c r="K40" s="358">
        <v>0</v>
      </c>
      <c r="L40" s="358">
        <v>0</v>
      </c>
      <c r="M40" s="358">
        <v>0</v>
      </c>
      <c r="N40" s="358">
        <v>0</v>
      </c>
      <c r="O40" s="358">
        <v>0</v>
      </c>
      <c r="P40" s="358">
        <v>0</v>
      </c>
      <c r="Q40" s="358">
        <v>0</v>
      </c>
      <c r="R40" s="358">
        <v>0</v>
      </c>
      <c r="S40" s="358">
        <v>0</v>
      </c>
      <c r="T40" s="358">
        <v>0</v>
      </c>
      <c r="U40" s="358">
        <v>0</v>
      </c>
      <c r="V40" s="358">
        <v>0</v>
      </c>
      <c r="W40" s="358">
        <v>0</v>
      </c>
      <c r="X40" s="358">
        <v>0</v>
      </c>
      <c r="Y40" s="358">
        <v>0</v>
      </c>
      <c r="Z40" s="358">
        <v>0</v>
      </c>
      <c r="AA40" s="358">
        <v>0</v>
      </c>
      <c r="AB40" s="357">
        <f t="shared" si="1"/>
        <v>0</v>
      </c>
      <c r="AC40" s="357">
        <v>0</v>
      </c>
    </row>
    <row r="41" spans="1:29" x14ac:dyDescent="0.25">
      <c r="A41" s="347" t="s">
        <v>157</v>
      </c>
      <c r="B41" s="348" t="s">
        <v>143</v>
      </c>
      <c r="C41" s="357">
        <v>0</v>
      </c>
      <c r="D41" s="357">
        <v>0</v>
      </c>
      <c r="E41" s="358">
        <v>0</v>
      </c>
      <c r="F41" s="358">
        <v>0</v>
      </c>
      <c r="G41" s="358">
        <v>0</v>
      </c>
      <c r="H41" s="358">
        <v>0</v>
      </c>
      <c r="I41" s="358">
        <v>0</v>
      </c>
      <c r="J41" s="358">
        <v>0</v>
      </c>
      <c r="K41" s="358">
        <v>0</v>
      </c>
      <c r="L41" s="358">
        <v>0</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7">
        <f t="shared" si="1"/>
        <v>0</v>
      </c>
      <c r="AC41" s="357">
        <v>0</v>
      </c>
    </row>
    <row r="42" spans="1:29" ht="18.75" x14ac:dyDescent="0.25">
      <c r="A42" s="347" t="s">
        <v>156</v>
      </c>
      <c r="B42" s="350" t="s">
        <v>600</v>
      </c>
      <c r="C42" s="361">
        <v>0</v>
      </c>
      <c r="D42" s="357">
        <v>0</v>
      </c>
      <c r="E42" s="358">
        <v>0</v>
      </c>
      <c r="F42" s="358">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1"/>
        <v>0</v>
      </c>
      <c r="AC42" s="357">
        <v>0</v>
      </c>
    </row>
    <row r="43" spans="1:29" s="323" customFormat="1" x14ac:dyDescent="0.25">
      <c r="A43" s="345" t="s">
        <v>62</v>
      </c>
      <c r="B43" s="346" t="s">
        <v>155</v>
      </c>
      <c r="C43" s="357">
        <v>0</v>
      </c>
      <c r="D43" s="357">
        <v>0</v>
      </c>
      <c r="E43" s="357">
        <v>0</v>
      </c>
      <c r="F43" s="357">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1"/>
        <v>0</v>
      </c>
      <c r="AC43" s="360">
        <v>0</v>
      </c>
    </row>
    <row r="44" spans="1:29" x14ac:dyDescent="0.25">
      <c r="A44" s="347" t="s">
        <v>154</v>
      </c>
      <c r="B44" s="348" t="s">
        <v>153</v>
      </c>
      <c r="C44" s="357">
        <v>0</v>
      </c>
      <c r="D44" s="357">
        <v>0</v>
      </c>
      <c r="E44" s="358">
        <v>0</v>
      </c>
      <c r="F44" s="358">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1"/>
        <v>0</v>
      </c>
      <c r="AC44" s="357">
        <v>0</v>
      </c>
    </row>
    <row r="45" spans="1:29" x14ac:dyDescent="0.25">
      <c r="A45" s="347" t="s">
        <v>152</v>
      </c>
      <c r="B45" s="348" t="s">
        <v>151</v>
      </c>
      <c r="C45" s="357">
        <v>0</v>
      </c>
      <c r="D45" s="357">
        <v>0</v>
      </c>
      <c r="E45" s="358">
        <v>0</v>
      </c>
      <c r="F45" s="358">
        <v>0</v>
      </c>
      <c r="G45" s="358">
        <v>0</v>
      </c>
      <c r="H45" s="358">
        <v>0</v>
      </c>
      <c r="I45" s="358">
        <v>0</v>
      </c>
      <c r="J45" s="358">
        <v>0</v>
      </c>
      <c r="K45" s="358">
        <v>0</v>
      </c>
      <c r="L45" s="358">
        <v>0</v>
      </c>
      <c r="M45" s="358">
        <v>0</v>
      </c>
      <c r="N45" s="358">
        <v>0</v>
      </c>
      <c r="O45" s="358">
        <v>0</v>
      </c>
      <c r="P45" s="358">
        <v>0</v>
      </c>
      <c r="Q45" s="358">
        <v>0</v>
      </c>
      <c r="R45" s="358">
        <v>0</v>
      </c>
      <c r="S45" s="358">
        <v>0</v>
      </c>
      <c r="T45" s="358">
        <v>0</v>
      </c>
      <c r="U45" s="358">
        <v>0</v>
      </c>
      <c r="V45" s="358">
        <v>0</v>
      </c>
      <c r="W45" s="358">
        <v>0</v>
      </c>
      <c r="X45" s="358">
        <v>0</v>
      </c>
      <c r="Y45" s="358">
        <v>0</v>
      </c>
      <c r="Z45" s="358">
        <v>0</v>
      </c>
      <c r="AA45" s="358">
        <v>0</v>
      </c>
      <c r="AB45" s="357">
        <f t="shared" si="1"/>
        <v>0</v>
      </c>
      <c r="AC45" s="357">
        <v>0</v>
      </c>
    </row>
    <row r="46" spans="1:29" x14ac:dyDescent="0.25">
      <c r="A46" s="347" t="s">
        <v>150</v>
      </c>
      <c r="B46" s="348" t="s">
        <v>149</v>
      </c>
      <c r="C46" s="357">
        <v>0</v>
      </c>
      <c r="D46" s="357">
        <v>0</v>
      </c>
      <c r="E46" s="358">
        <v>0</v>
      </c>
      <c r="F46" s="358">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1"/>
        <v>0</v>
      </c>
      <c r="AC46" s="357">
        <v>0</v>
      </c>
    </row>
    <row r="47" spans="1:29" ht="31.5" x14ac:dyDescent="0.25">
      <c r="A47" s="347" t="s">
        <v>148</v>
      </c>
      <c r="B47" s="348" t="s">
        <v>147</v>
      </c>
      <c r="C47" s="357">
        <v>0</v>
      </c>
      <c r="D47" s="357">
        <v>0</v>
      </c>
      <c r="E47" s="358">
        <v>0</v>
      </c>
      <c r="F47" s="358">
        <v>0</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7">
        <f t="shared" si="1"/>
        <v>0</v>
      </c>
      <c r="AC47" s="357">
        <v>0</v>
      </c>
    </row>
    <row r="48" spans="1:29" ht="31.5" x14ac:dyDescent="0.25">
      <c r="A48" s="347" t="s">
        <v>146</v>
      </c>
      <c r="B48" s="348" t="s">
        <v>145</v>
      </c>
      <c r="C48" s="357">
        <v>0</v>
      </c>
      <c r="D48" s="357">
        <v>0</v>
      </c>
      <c r="E48" s="358">
        <v>0</v>
      </c>
      <c r="F48" s="358">
        <v>0</v>
      </c>
      <c r="G48" s="358">
        <v>0</v>
      </c>
      <c r="H48" s="358">
        <v>0</v>
      </c>
      <c r="I48" s="358">
        <v>0</v>
      </c>
      <c r="J48" s="358">
        <v>0</v>
      </c>
      <c r="K48" s="358">
        <v>0</v>
      </c>
      <c r="L48" s="358">
        <v>0</v>
      </c>
      <c r="M48" s="358">
        <v>0</v>
      </c>
      <c r="N48" s="358">
        <v>0</v>
      </c>
      <c r="O48" s="358">
        <v>0</v>
      </c>
      <c r="P48" s="358">
        <v>0</v>
      </c>
      <c r="Q48" s="358">
        <v>0</v>
      </c>
      <c r="R48" s="358">
        <v>0</v>
      </c>
      <c r="S48" s="358">
        <v>0</v>
      </c>
      <c r="T48" s="358">
        <v>0</v>
      </c>
      <c r="U48" s="358">
        <v>0</v>
      </c>
      <c r="V48" s="358">
        <v>0</v>
      </c>
      <c r="W48" s="358">
        <v>0</v>
      </c>
      <c r="X48" s="358">
        <v>0</v>
      </c>
      <c r="Y48" s="358">
        <v>0</v>
      </c>
      <c r="Z48" s="358">
        <v>0</v>
      </c>
      <c r="AA48" s="358">
        <v>0</v>
      </c>
      <c r="AB48" s="357">
        <f t="shared" si="1"/>
        <v>0</v>
      </c>
      <c r="AC48" s="357">
        <v>0</v>
      </c>
    </row>
    <row r="49" spans="1:29" x14ac:dyDescent="0.25">
      <c r="A49" s="347" t="s">
        <v>144</v>
      </c>
      <c r="B49" s="348" t="s">
        <v>143</v>
      </c>
      <c r="C49" s="357">
        <v>0</v>
      </c>
      <c r="D49" s="357">
        <v>0</v>
      </c>
      <c r="E49" s="358">
        <v>0</v>
      </c>
      <c r="F49" s="358">
        <v>0</v>
      </c>
      <c r="G49" s="358">
        <v>0</v>
      </c>
      <c r="H49" s="358">
        <v>0</v>
      </c>
      <c r="I49" s="358">
        <v>0</v>
      </c>
      <c r="J49" s="358">
        <v>0</v>
      </c>
      <c r="K49" s="358">
        <v>0</v>
      </c>
      <c r="L49" s="358">
        <v>0</v>
      </c>
      <c r="M49" s="358">
        <v>0</v>
      </c>
      <c r="N49" s="358">
        <v>0</v>
      </c>
      <c r="O49" s="358">
        <v>0</v>
      </c>
      <c r="P49" s="358">
        <v>0</v>
      </c>
      <c r="Q49" s="358">
        <v>0</v>
      </c>
      <c r="R49" s="358">
        <v>0</v>
      </c>
      <c r="S49" s="358">
        <v>0</v>
      </c>
      <c r="T49" s="358">
        <v>0</v>
      </c>
      <c r="U49" s="358">
        <v>0</v>
      </c>
      <c r="V49" s="358">
        <v>0</v>
      </c>
      <c r="W49" s="358">
        <v>0</v>
      </c>
      <c r="X49" s="358">
        <v>0</v>
      </c>
      <c r="Y49" s="358">
        <v>0</v>
      </c>
      <c r="Z49" s="358">
        <v>0</v>
      </c>
      <c r="AA49" s="358">
        <v>0</v>
      </c>
      <c r="AB49" s="357">
        <f t="shared" si="1"/>
        <v>0</v>
      </c>
      <c r="AC49" s="357">
        <v>0</v>
      </c>
    </row>
    <row r="50" spans="1:29" ht="18.75" x14ac:dyDescent="0.25">
      <c r="A50" s="347" t="s">
        <v>142</v>
      </c>
      <c r="B50" s="350" t="s">
        <v>600</v>
      </c>
      <c r="C50" s="361">
        <v>0</v>
      </c>
      <c r="D50" s="357">
        <v>0</v>
      </c>
      <c r="E50" s="358">
        <v>0</v>
      </c>
      <c r="F50" s="358">
        <v>0</v>
      </c>
      <c r="G50" s="358">
        <v>0</v>
      </c>
      <c r="H50" s="358">
        <v>0</v>
      </c>
      <c r="I50" s="358">
        <v>0</v>
      </c>
      <c r="J50" s="358">
        <v>0</v>
      </c>
      <c r="K50" s="358">
        <v>0</v>
      </c>
      <c r="L50" s="358">
        <v>0</v>
      </c>
      <c r="M50" s="358">
        <v>0</v>
      </c>
      <c r="N50" s="358">
        <v>0</v>
      </c>
      <c r="O50" s="358">
        <v>0</v>
      </c>
      <c r="P50" s="358">
        <v>0</v>
      </c>
      <c r="Q50" s="358">
        <v>0</v>
      </c>
      <c r="R50" s="358">
        <v>0</v>
      </c>
      <c r="S50" s="358">
        <v>0</v>
      </c>
      <c r="T50" s="358">
        <v>0</v>
      </c>
      <c r="U50" s="358">
        <v>0</v>
      </c>
      <c r="V50" s="358">
        <v>0</v>
      </c>
      <c r="W50" s="358">
        <v>0</v>
      </c>
      <c r="X50" s="358">
        <v>0</v>
      </c>
      <c r="Y50" s="358">
        <v>0</v>
      </c>
      <c r="Z50" s="358">
        <v>0</v>
      </c>
      <c r="AA50" s="358">
        <v>0</v>
      </c>
      <c r="AB50" s="357">
        <f t="shared" si="1"/>
        <v>0</v>
      </c>
      <c r="AC50" s="357">
        <v>0</v>
      </c>
    </row>
    <row r="51" spans="1:29" s="323" customFormat="1" ht="35.25" customHeight="1" x14ac:dyDescent="0.25">
      <c r="A51" s="345" t="s">
        <v>60</v>
      </c>
      <c r="B51" s="346" t="s">
        <v>141</v>
      </c>
      <c r="C51" s="357">
        <v>0</v>
      </c>
      <c r="D51" s="357">
        <v>0</v>
      </c>
      <c r="E51" s="357">
        <v>0</v>
      </c>
      <c r="F51" s="357">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1"/>
        <v>0</v>
      </c>
      <c r="AC51" s="360">
        <v>0</v>
      </c>
    </row>
    <row r="52" spans="1:29" x14ac:dyDescent="0.25">
      <c r="A52" s="347" t="s">
        <v>140</v>
      </c>
      <c r="B52" s="348" t="s">
        <v>139</v>
      </c>
      <c r="C52" s="357">
        <v>0</v>
      </c>
      <c r="D52" s="357">
        <v>0</v>
      </c>
      <c r="E52" s="358">
        <v>0</v>
      </c>
      <c r="F52" s="358">
        <v>0</v>
      </c>
      <c r="G52" s="358">
        <v>0</v>
      </c>
      <c r="H52" s="358">
        <v>0</v>
      </c>
      <c r="I52" s="358">
        <v>0</v>
      </c>
      <c r="J52" s="358">
        <v>0</v>
      </c>
      <c r="K52" s="358">
        <v>0</v>
      </c>
      <c r="L52" s="358">
        <v>0</v>
      </c>
      <c r="M52" s="358">
        <v>0</v>
      </c>
      <c r="N52" s="358">
        <v>0</v>
      </c>
      <c r="O52" s="358">
        <v>0</v>
      </c>
      <c r="P52" s="358">
        <v>0</v>
      </c>
      <c r="Q52" s="358">
        <v>0</v>
      </c>
      <c r="R52" s="358">
        <v>0</v>
      </c>
      <c r="S52" s="358">
        <v>0</v>
      </c>
      <c r="T52" s="358">
        <v>0</v>
      </c>
      <c r="U52" s="358">
        <v>0</v>
      </c>
      <c r="V52" s="358">
        <v>0</v>
      </c>
      <c r="W52" s="358">
        <v>0</v>
      </c>
      <c r="X52" s="358">
        <v>0</v>
      </c>
      <c r="Y52" s="358">
        <v>0</v>
      </c>
      <c r="Z52" s="358">
        <v>0</v>
      </c>
      <c r="AA52" s="358">
        <v>0</v>
      </c>
      <c r="AB52" s="357">
        <f t="shared" si="1"/>
        <v>0</v>
      </c>
      <c r="AC52" s="357">
        <v>0</v>
      </c>
    </row>
    <row r="53" spans="1:29" x14ac:dyDescent="0.25">
      <c r="A53" s="347" t="s">
        <v>138</v>
      </c>
      <c r="B53" s="348" t="s">
        <v>132</v>
      </c>
      <c r="C53" s="357">
        <v>0</v>
      </c>
      <c r="D53" s="357">
        <v>0</v>
      </c>
      <c r="E53" s="358">
        <v>0</v>
      </c>
      <c r="F53" s="358">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1"/>
        <v>0</v>
      </c>
      <c r="AC53" s="357">
        <v>0</v>
      </c>
    </row>
    <row r="54" spans="1:29" x14ac:dyDescent="0.25">
      <c r="A54" s="347" t="s">
        <v>137</v>
      </c>
      <c r="B54" s="350" t="s">
        <v>131</v>
      </c>
      <c r="C54" s="361">
        <v>0</v>
      </c>
      <c r="D54" s="357">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7">
        <f t="shared" si="1"/>
        <v>0</v>
      </c>
      <c r="AC54" s="357">
        <v>0</v>
      </c>
    </row>
    <row r="55" spans="1:29" x14ac:dyDescent="0.25">
      <c r="A55" s="347" t="s">
        <v>136</v>
      </c>
      <c r="B55" s="350" t="s">
        <v>130</v>
      </c>
      <c r="C55" s="361">
        <v>0</v>
      </c>
      <c r="D55" s="357">
        <v>0</v>
      </c>
      <c r="E55" s="358">
        <v>0</v>
      </c>
      <c r="F55" s="358">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1"/>
        <v>0</v>
      </c>
      <c r="AC55" s="357">
        <v>0</v>
      </c>
    </row>
    <row r="56" spans="1:29" x14ac:dyDescent="0.25">
      <c r="A56" s="347" t="s">
        <v>135</v>
      </c>
      <c r="B56" s="350" t="s">
        <v>129</v>
      </c>
      <c r="C56" s="361">
        <v>0</v>
      </c>
      <c r="D56" s="357">
        <v>0</v>
      </c>
      <c r="E56" s="358">
        <v>0</v>
      </c>
      <c r="F56" s="358">
        <v>0</v>
      </c>
      <c r="G56" s="358">
        <v>0</v>
      </c>
      <c r="H56" s="358">
        <v>0</v>
      </c>
      <c r="I56" s="358">
        <v>0</v>
      </c>
      <c r="J56" s="358">
        <v>0</v>
      </c>
      <c r="K56" s="358">
        <v>0</v>
      </c>
      <c r="L56" s="358">
        <v>0</v>
      </c>
      <c r="M56" s="358">
        <v>0</v>
      </c>
      <c r="N56" s="358">
        <v>0</v>
      </c>
      <c r="O56" s="358">
        <v>0</v>
      </c>
      <c r="P56" s="358">
        <v>0</v>
      </c>
      <c r="Q56" s="358">
        <v>0</v>
      </c>
      <c r="R56" s="358">
        <v>0</v>
      </c>
      <c r="S56" s="358">
        <v>0</v>
      </c>
      <c r="T56" s="358">
        <v>0</v>
      </c>
      <c r="U56" s="358">
        <v>0</v>
      </c>
      <c r="V56" s="358">
        <v>0</v>
      </c>
      <c r="W56" s="358">
        <v>0</v>
      </c>
      <c r="X56" s="358">
        <v>0</v>
      </c>
      <c r="Y56" s="358">
        <v>0</v>
      </c>
      <c r="Z56" s="358">
        <v>0</v>
      </c>
      <c r="AA56" s="358">
        <v>0</v>
      </c>
      <c r="AB56" s="357">
        <f t="shared" si="1"/>
        <v>0</v>
      </c>
      <c r="AC56" s="357">
        <v>0</v>
      </c>
    </row>
    <row r="57" spans="1:29" ht="18.75" x14ac:dyDescent="0.25">
      <c r="A57" s="347" t="s">
        <v>134</v>
      </c>
      <c r="B57" s="350" t="s">
        <v>601</v>
      </c>
      <c r="C57" s="361">
        <v>0</v>
      </c>
      <c r="D57" s="357">
        <v>0</v>
      </c>
      <c r="E57" s="358">
        <v>0</v>
      </c>
      <c r="F57" s="358">
        <v>0</v>
      </c>
      <c r="G57" s="358">
        <v>0</v>
      </c>
      <c r="H57" s="358">
        <v>0</v>
      </c>
      <c r="I57" s="358">
        <v>0</v>
      </c>
      <c r="J57" s="358">
        <v>0</v>
      </c>
      <c r="K57" s="358">
        <v>0</v>
      </c>
      <c r="L57" s="358">
        <v>0</v>
      </c>
      <c r="M57" s="358">
        <v>0</v>
      </c>
      <c r="N57" s="358">
        <v>0</v>
      </c>
      <c r="O57" s="358">
        <v>0</v>
      </c>
      <c r="P57" s="358">
        <v>0</v>
      </c>
      <c r="Q57" s="358">
        <v>0</v>
      </c>
      <c r="R57" s="358">
        <v>0</v>
      </c>
      <c r="S57" s="358">
        <v>0</v>
      </c>
      <c r="T57" s="358">
        <v>0</v>
      </c>
      <c r="U57" s="358">
        <v>0</v>
      </c>
      <c r="V57" s="358">
        <v>0</v>
      </c>
      <c r="W57" s="358">
        <v>0</v>
      </c>
      <c r="X57" s="358">
        <v>0</v>
      </c>
      <c r="Y57" s="358">
        <v>0</v>
      </c>
      <c r="Z57" s="358">
        <v>0</v>
      </c>
      <c r="AA57" s="358">
        <v>0</v>
      </c>
      <c r="AB57" s="357">
        <f t="shared" si="1"/>
        <v>0</v>
      </c>
      <c r="AC57" s="357">
        <v>0</v>
      </c>
    </row>
    <row r="58" spans="1:29" s="323" customFormat="1" ht="36.75" customHeight="1" x14ac:dyDescent="0.25">
      <c r="A58" s="345" t="s">
        <v>59</v>
      </c>
      <c r="B58" s="351" t="s">
        <v>233</v>
      </c>
      <c r="C58" s="361">
        <v>0</v>
      </c>
      <c r="D58" s="357">
        <v>0</v>
      </c>
      <c r="E58" s="357">
        <v>0</v>
      </c>
      <c r="F58" s="357">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1"/>
        <v>0</v>
      </c>
      <c r="AC58" s="360">
        <v>0</v>
      </c>
    </row>
    <row r="59" spans="1:29" s="323" customFormat="1" x14ac:dyDescent="0.25">
      <c r="A59" s="345" t="s">
        <v>57</v>
      </c>
      <c r="B59" s="346" t="s">
        <v>133</v>
      </c>
      <c r="C59" s="357">
        <v>0</v>
      </c>
      <c r="D59" s="357">
        <v>0</v>
      </c>
      <c r="E59" s="357">
        <v>0</v>
      </c>
      <c r="F59" s="357">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1"/>
        <v>0</v>
      </c>
      <c r="AC59" s="360">
        <v>0</v>
      </c>
    </row>
    <row r="60" spans="1:29" x14ac:dyDescent="0.25">
      <c r="A60" s="347" t="s">
        <v>227</v>
      </c>
      <c r="B60" s="352" t="s">
        <v>153</v>
      </c>
      <c r="C60" s="362">
        <v>0</v>
      </c>
      <c r="D60" s="357">
        <v>0</v>
      </c>
      <c r="E60" s="358">
        <v>0</v>
      </c>
      <c r="F60" s="358">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1"/>
        <v>0</v>
      </c>
      <c r="AC60" s="357">
        <v>0</v>
      </c>
    </row>
    <row r="61" spans="1:29" x14ac:dyDescent="0.25">
      <c r="A61" s="347" t="s">
        <v>228</v>
      </c>
      <c r="B61" s="352" t="s">
        <v>151</v>
      </c>
      <c r="C61" s="362">
        <v>0</v>
      </c>
      <c r="D61" s="357">
        <v>0</v>
      </c>
      <c r="E61" s="358">
        <v>0</v>
      </c>
      <c r="F61" s="358">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1"/>
        <v>0</v>
      </c>
      <c r="AC61" s="357">
        <v>0</v>
      </c>
    </row>
    <row r="62" spans="1:29" x14ac:dyDescent="0.25">
      <c r="A62" s="347" t="s">
        <v>229</v>
      </c>
      <c r="B62" s="352" t="s">
        <v>149</v>
      </c>
      <c r="C62" s="362">
        <v>0</v>
      </c>
      <c r="D62" s="357">
        <v>0</v>
      </c>
      <c r="E62" s="358">
        <v>0</v>
      </c>
      <c r="F62" s="358">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1"/>
        <v>0</v>
      </c>
      <c r="AC62" s="357">
        <v>0</v>
      </c>
    </row>
    <row r="63" spans="1:29" x14ac:dyDescent="0.25">
      <c r="A63" s="347" t="s">
        <v>230</v>
      </c>
      <c r="B63" s="352" t="s">
        <v>232</v>
      </c>
      <c r="C63" s="362">
        <v>0</v>
      </c>
      <c r="D63" s="357">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1"/>
        <v>0</v>
      </c>
      <c r="AC63" s="357">
        <v>0</v>
      </c>
    </row>
    <row r="64" spans="1:29" ht="18.75" x14ac:dyDescent="0.25">
      <c r="A64" s="347" t="s">
        <v>231</v>
      </c>
      <c r="B64" s="350" t="s">
        <v>601</v>
      </c>
      <c r="C64" s="361">
        <v>0</v>
      </c>
      <c r="D64" s="357">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1"/>
        <v>0</v>
      </c>
      <c r="AC64" s="357">
        <v>0</v>
      </c>
    </row>
    <row r="65" spans="1:28" x14ac:dyDescent="0.25">
      <c r="A65" s="74"/>
      <c r="B65" s="75"/>
      <c r="C65" s="75"/>
      <c r="D65" s="326"/>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55"/>
      <c r="C66" s="455"/>
      <c r="D66" s="455"/>
      <c r="E66" s="455"/>
      <c r="F66" s="455"/>
      <c r="G66" s="455"/>
      <c r="H66" s="455"/>
      <c r="I66" s="455"/>
      <c r="J66" s="167"/>
      <c r="K66" s="167"/>
      <c r="L66" s="73"/>
      <c r="M66" s="73"/>
      <c r="N66" s="73"/>
      <c r="O66" s="73"/>
      <c r="P66" s="73"/>
      <c r="Q66" s="73"/>
      <c r="R66" s="73"/>
      <c r="S66" s="73"/>
      <c r="T66" s="73"/>
      <c r="U66" s="73"/>
      <c r="V66" s="73"/>
      <c r="W66" s="73"/>
      <c r="X66" s="73"/>
      <c r="Y66" s="73"/>
      <c r="Z66" s="73"/>
      <c r="AA66" s="73"/>
      <c r="AB66" s="73"/>
    </row>
    <row r="67" spans="1:28" x14ac:dyDescent="0.25">
      <c r="A67" s="68"/>
      <c r="B67" s="68"/>
      <c r="C67" s="68"/>
      <c r="D67" s="324"/>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7"/>
      <c r="C68" s="457"/>
      <c r="D68" s="457"/>
      <c r="E68" s="457"/>
      <c r="F68" s="457"/>
      <c r="G68" s="457"/>
      <c r="H68" s="457"/>
      <c r="I68" s="457"/>
      <c r="J68" s="168"/>
      <c r="K68" s="168"/>
      <c r="L68" s="68"/>
      <c r="M68" s="68"/>
      <c r="N68" s="68"/>
      <c r="O68" s="68"/>
      <c r="P68" s="68"/>
      <c r="Q68" s="68"/>
      <c r="R68" s="68"/>
      <c r="S68" s="68"/>
      <c r="T68" s="68"/>
      <c r="U68" s="68"/>
      <c r="V68" s="68"/>
      <c r="W68" s="68"/>
      <c r="X68" s="68"/>
      <c r="Y68" s="68"/>
      <c r="Z68" s="68"/>
      <c r="AA68" s="68"/>
      <c r="AB68" s="68"/>
    </row>
    <row r="69" spans="1:28" x14ac:dyDescent="0.25">
      <c r="A69" s="68"/>
      <c r="B69" s="68"/>
      <c r="C69" s="68"/>
      <c r="D69" s="324"/>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55"/>
      <c r="C70" s="455"/>
      <c r="D70" s="455"/>
      <c r="E70" s="455"/>
      <c r="F70" s="455"/>
      <c r="G70" s="455"/>
      <c r="H70" s="455"/>
      <c r="I70" s="455"/>
      <c r="J70" s="167"/>
      <c r="K70" s="167"/>
      <c r="L70" s="68"/>
      <c r="M70" s="68"/>
      <c r="N70" s="68"/>
      <c r="O70" s="68"/>
      <c r="P70" s="68"/>
      <c r="Q70" s="68"/>
      <c r="R70" s="68"/>
      <c r="S70" s="68"/>
      <c r="T70" s="68"/>
      <c r="U70" s="68"/>
      <c r="V70" s="68"/>
      <c r="W70" s="68"/>
      <c r="X70" s="68"/>
      <c r="Y70" s="68"/>
      <c r="Z70" s="68"/>
      <c r="AA70" s="68"/>
      <c r="AB70" s="68"/>
    </row>
    <row r="71" spans="1:28" x14ac:dyDescent="0.25">
      <c r="A71" s="68"/>
      <c r="B71" s="72"/>
      <c r="C71" s="72"/>
      <c r="D71" s="327"/>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55"/>
      <c r="C72" s="455"/>
      <c r="D72" s="455"/>
      <c r="E72" s="455"/>
      <c r="F72" s="455"/>
      <c r="G72" s="455"/>
      <c r="H72" s="455"/>
      <c r="I72" s="455"/>
      <c r="J72" s="167"/>
      <c r="K72" s="167"/>
      <c r="L72" s="68"/>
      <c r="M72" s="68"/>
      <c r="N72" s="71"/>
      <c r="O72" s="68"/>
      <c r="P72" s="68"/>
      <c r="Q72" s="68"/>
      <c r="R72" s="68"/>
      <c r="S72" s="68"/>
      <c r="T72" s="68"/>
      <c r="U72" s="68"/>
      <c r="V72" s="68"/>
      <c r="W72" s="68"/>
      <c r="X72" s="68"/>
      <c r="Y72" s="68"/>
      <c r="Z72" s="68"/>
      <c r="AA72" s="68"/>
      <c r="AB72" s="68"/>
    </row>
    <row r="73" spans="1:28" ht="32.25" customHeight="1" x14ac:dyDescent="0.25">
      <c r="A73" s="68"/>
      <c r="B73" s="457"/>
      <c r="C73" s="457"/>
      <c r="D73" s="457"/>
      <c r="E73" s="457"/>
      <c r="F73" s="457"/>
      <c r="G73" s="457"/>
      <c r="H73" s="457"/>
      <c r="I73" s="457"/>
      <c r="J73" s="168"/>
      <c r="K73" s="168"/>
      <c r="L73" s="68"/>
      <c r="M73" s="68"/>
      <c r="N73" s="68"/>
      <c r="O73" s="68"/>
      <c r="P73" s="68"/>
      <c r="Q73" s="68"/>
      <c r="R73" s="68"/>
      <c r="S73" s="68"/>
      <c r="T73" s="68"/>
      <c r="U73" s="68"/>
      <c r="V73" s="68"/>
      <c r="W73" s="68"/>
      <c r="X73" s="68"/>
      <c r="Y73" s="68"/>
      <c r="Z73" s="68"/>
      <c r="AA73" s="68"/>
      <c r="AB73" s="68"/>
    </row>
    <row r="74" spans="1:28" ht="51.75" customHeight="1" x14ac:dyDescent="0.25">
      <c r="A74" s="68"/>
      <c r="B74" s="455"/>
      <c r="C74" s="455"/>
      <c r="D74" s="455"/>
      <c r="E74" s="455"/>
      <c r="F74" s="455"/>
      <c r="G74" s="455"/>
      <c r="H74" s="455"/>
      <c r="I74" s="455"/>
      <c r="J74" s="167"/>
      <c r="K74" s="167"/>
      <c r="L74" s="68"/>
      <c r="M74" s="68"/>
      <c r="N74" s="68"/>
      <c r="O74" s="68"/>
      <c r="P74" s="68"/>
      <c r="Q74" s="68"/>
      <c r="R74" s="68"/>
      <c r="S74" s="68"/>
      <c r="T74" s="68"/>
      <c r="U74" s="68"/>
      <c r="V74" s="68"/>
      <c r="W74" s="68"/>
      <c r="X74" s="68"/>
      <c r="Y74" s="68"/>
      <c r="Z74" s="68"/>
      <c r="AA74" s="68"/>
      <c r="AB74" s="68"/>
    </row>
    <row r="75" spans="1:28" ht="21.75" customHeight="1" x14ac:dyDescent="0.25">
      <c r="A75" s="68"/>
      <c r="B75" s="458"/>
      <c r="C75" s="458"/>
      <c r="D75" s="458"/>
      <c r="E75" s="458"/>
      <c r="F75" s="458"/>
      <c r="G75" s="458"/>
      <c r="H75" s="458"/>
      <c r="I75" s="458"/>
      <c r="J75" s="165"/>
      <c r="K75" s="16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28"/>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6"/>
      <c r="C77" s="456"/>
      <c r="D77" s="456"/>
      <c r="E77" s="456"/>
      <c r="F77" s="456"/>
      <c r="G77" s="456"/>
      <c r="H77" s="456"/>
      <c r="I77" s="456"/>
      <c r="J77" s="166"/>
      <c r="K77" s="166"/>
      <c r="L77" s="68"/>
      <c r="M77" s="68"/>
      <c r="N77" s="68"/>
      <c r="O77" s="68"/>
      <c r="P77" s="68"/>
      <c r="Q77" s="68"/>
      <c r="R77" s="68"/>
      <c r="S77" s="68"/>
      <c r="T77" s="68"/>
      <c r="U77" s="68"/>
      <c r="V77" s="68"/>
      <c r="W77" s="68"/>
      <c r="X77" s="68"/>
      <c r="Y77" s="68"/>
      <c r="Z77" s="68"/>
      <c r="AA77" s="68"/>
      <c r="AB77" s="68"/>
    </row>
    <row r="78" spans="1:28" x14ac:dyDescent="0.25">
      <c r="A78" s="68"/>
      <c r="B78" s="68"/>
      <c r="C78" s="68"/>
      <c r="D78" s="324"/>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24"/>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P35" sqref="P35"/>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3" t="str">
        <f>'1. паспорт местоположение'!A12:C12</f>
        <v>G_16-0214</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Реконструкция ВЛ 15-047 (инв. № 5114664) в п.Большое Исаково, ул.Калининградская Гурьевского района</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3" t="s">
        <v>521</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532</v>
      </c>
      <c r="F22" s="479"/>
      <c r="G22" s="479"/>
      <c r="H22" s="479"/>
      <c r="I22" s="479"/>
      <c r="J22" s="479"/>
      <c r="K22" s="479"/>
      <c r="L22" s="480"/>
      <c r="M22" s="464" t="s">
        <v>50</v>
      </c>
      <c r="N22" s="464" t="s">
        <v>49</v>
      </c>
      <c r="O22" s="464" t="s">
        <v>48</v>
      </c>
      <c r="P22" s="459" t="s">
        <v>263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132</v>
      </c>
      <c r="G23" s="460" t="s">
        <v>131</v>
      </c>
      <c r="H23" s="460" t="s">
        <v>130</v>
      </c>
      <c r="I23" s="462" t="s">
        <v>442</v>
      </c>
      <c r="J23" s="462" t="s">
        <v>443</v>
      </c>
      <c r="K23" s="462" t="s">
        <v>444</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44" t="s">
        <v>14</v>
      </c>
      <c r="AG24" s="144" t="s">
        <v>13</v>
      </c>
      <c r="AH24" s="145" t="s">
        <v>3</v>
      </c>
      <c r="AI24" s="145"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27" sqref="B27"/>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70</v>
      </c>
    </row>
    <row r="2" spans="1:8" ht="18.75" x14ac:dyDescent="0.3">
      <c r="B2" s="15" t="s">
        <v>11</v>
      </c>
    </row>
    <row r="3" spans="1:8" ht="18.75" x14ac:dyDescent="0.3">
      <c r="B3" s="15" t="s">
        <v>540</v>
      </c>
    </row>
    <row r="4" spans="1:8" x14ac:dyDescent="0.25">
      <c r="B4" s="48"/>
    </row>
    <row r="5" spans="1:8" ht="18.75" x14ac:dyDescent="0.3">
      <c r="A5" s="484" t="str">
        <f>'[4]1. паспорт местоположение'!A5:C5</f>
        <v>Год раскрытия информации: 2016 год</v>
      </c>
      <c r="B5" s="484"/>
      <c r="C5" s="80"/>
      <c r="D5" s="80"/>
      <c r="E5" s="80"/>
      <c r="F5" s="80"/>
      <c r="G5" s="80"/>
      <c r="H5" s="80"/>
    </row>
    <row r="6" spans="1:8" ht="18.75" x14ac:dyDescent="0.3">
      <c r="A6" s="353"/>
      <c r="B6" s="353"/>
      <c r="C6" s="353"/>
      <c r="D6" s="353"/>
      <c r="E6" s="353"/>
      <c r="F6" s="353"/>
      <c r="G6" s="353"/>
      <c r="H6" s="353"/>
    </row>
    <row r="7" spans="1:8" ht="18.75" x14ac:dyDescent="0.25">
      <c r="A7" s="371" t="s">
        <v>10</v>
      </c>
      <c r="B7" s="371"/>
      <c r="C7" s="148"/>
      <c r="D7" s="148"/>
      <c r="E7" s="148"/>
      <c r="F7" s="148"/>
      <c r="G7" s="148"/>
      <c r="H7" s="148"/>
    </row>
    <row r="8" spans="1:8" ht="18.75" x14ac:dyDescent="0.25">
      <c r="A8" s="148"/>
      <c r="B8" s="148"/>
      <c r="C8" s="148"/>
      <c r="D8" s="148"/>
      <c r="E8" s="148"/>
      <c r="F8" s="148"/>
      <c r="G8" s="148"/>
      <c r="H8" s="148"/>
    </row>
    <row r="9" spans="1:8" x14ac:dyDescent="0.25">
      <c r="A9" s="373" t="str">
        <f>'1. паспорт местоположение'!A9:C9</f>
        <v xml:space="preserve">                         АО "Янтарьэнерго"                         </v>
      </c>
      <c r="B9" s="373"/>
      <c r="C9" s="149"/>
      <c r="D9" s="149"/>
      <c r="E9" s="149"/>
      <c r="F9" s="149"/>
      <c r="G9" s="149"/>
      <c r="H9" s="149"/>
    </row>
    <row r="10" spans="1:8" x14ac:dyDescent="0.25">
      <c r="A10" s="368" t="s">
        <v>9</v>
      </c>
      <c r="B10" s="368"/>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373" t="str">
        <f>'1. паспорт местоположение'!A12:C12</f>
        <v>G_16-0214</v>
      </c>
      <c r="B12" s="373"/>
      <c r="C12" s="149"/>
      <c r="D12" s="149"/>
      <c r="E12" s="149"/>
      <c r="F12" s="149"/>
      <c r="G12" s="149"/>
      <c r="H12" s="149"/>
    </row>
    <row r="13" spans="1:8" x14ac:dyDescent="0.25">
      <c r="A13" s="368" t="s">
        <v>8</v>
      </c>
      <c r="B13" s="368"/>
      <c r="C13" s="150"/>
      <c r="D13" s="150"/>
      <c r="E13" s="150"/>
      <c r="F13" s="150"/>
      <c r="G13" s="150"/>
      <c r="H13" s="150"/>
    </row>
    <row r="14" spans="1:8" ht="18.75" x14ac:dyDescent="0.25">
      <c r="A14" s="11"/>
      <c r="B14" s="11"/>
      <c r="C14" s="11"/>
      <c r="D14" s="11"/>
      <c r="E14" s="11"/>
      <c r="F14" s="11"/>
      <c r="G14" s="11"/>
      <c r="H14" s="11"/>
    </row>
    <row r="15" spans="1:8" ht="39" customHeight="1" x14ac:dyDescent="0.25">
      <c r="A15" s="378" t="str">
        <f>'1. паспорт местоположение'!A15:C15</f>
        <v>Реконструкция ВЛ 15-047 (инв. № 5114664) в п.Большое Исаково, ул.Калининградская Гурьевского района</v>
      </c>
      <c r="B15" s="378"/>
      <c r="C15" s="149"/>
      <c r="D15" s="149"/>
      <c r="E15" s="149"/>
      <c r="F15" s="149"/>
      <c r="G15" s="149"/>
      <c r="H15" s="149"/>
    </row>
    <row r="16" spans="1:8" x14ac:dyDescent="0.25">
      <c r="A16" s="368" t="s">
        <v>7</v>
      </c>
      <c r="B16" s="368"/>
      <c r="C16" s="150"/>
      <c r="D16" s="150"/>
      <c r="E16" s="150"/>
      <c r="F16" s="150"/>
      <c r="G16" s="150"/>
      <c r="H16" s="150"/>
    </row>
    <row r="17" spans="1:2" x14ac:dyDescent="0.25">
      <c r="B17" s="116"/>
    </row>
    <row r="18" spans="1:2" ht="33.75" customHeight="1" x14ac:dyDescent="0.25">
      <c r="A18" s="485" t="s">
        <v>522</v>
      </c>
      <c r="B18" s="486"/>
    </row>
    <row r="19" spans="1:2" x14ac:dyDescent="0.25">
      <c r="B19" s="48"/>
    </row>
    <row r="20" spans="1:2" ht="16.5" thickBot="1" x14ac:dyDescent="0.3">
      <c r="B20" s="117"/>
    </row>
    <row r="21" spans="1:2" ht="29.45" customHeight="1" thickBot="1" x14ac:dyDescent="0.3">
      <c r="A21" s="118" t="s">
        <v>388</v>
      </c>
      <c r="B21" s="119" t="str">
        <f>A15</f>
        <v>Реконструкция ВЛ 15-047 (инв. № 5114664) в п.Большое Исаково, ул.Калининградская Гурьевского района</v>
      </c>
    </row>
    <row r="22" spans="1:2" ht="16.5" thickBot="1" x14ac:dyDescent="0.3">
      <c r="A22" s="118" t="s">
        <v>389</v>
      </c>
      <c r="B22" s="119" t="str">
        <f>'[5]1. паспорт местоположение'!C27</f>
        <v>г. Калининград</v>
      </c>
    </row>
    <row r="23" spans="1:2" ht="16.5" thickBot="1" x14ac:dyDescent="0.3">
      <c r="A23" s="118" t="s">
        <v>354</v>
      </c>
      <c r="B23" s="120" t="s">
        <v>547</v>
      </c>
    </row>
    <row r="24" spans="1:2" ht="16.5" thickBot="1" x14ac:dyDescent="0.3">
      <c r="A24" s="118" t="s">
        <v>390</v>
      </c>
      <c r="B24" s="120" t="s">
        <v>619</v>
      </c>
    </row>
    <row r="25" spans="1:2" ht="16.5" thickBot="1" x14ac:dyDescent="0.3">
      <c r="A25" s="121" t="s">
        <v>391</v>
      </c>
      <c r="B25" s="119"/>
    </row>
    <row r="26" spans="1:2" ht="16.5" thickBot="1" x14ac:dyDescent="0.3">
      <c r="A26" s="122" t="s">
        <v>392</v>
      </c>
      <c r="B26" s="124" t="s">
        <v>606</v>
      </c>
    </row>
    <row r="27" spans="1:2" ht="29.25" thickBot="1" x14ac:dyDescent="0.3">
      <c r="A27" s="129" t="s">
        <v>393</v>
      </c>
      <c r="B27" s="316"/>
    </row>
    <row r="28" spans="1:2" ht="16.5" thickBot="1" x14ac:dyDescent="0.3">
      <c r="A28" s="124" t="s">
        <v>394</v>
      </c>
      <c r="B28" s="124"/>
    </row>
    <row r="29" spans="1:2" ht="29.25" thickBot="1" x14ac:dyDescent="0.3">
      <c r="A29" s="130" t="s">
        <v>395</v>
      </c>
      <c r="B29" s="124"/>
    </row>
    <row r="30" spans="1:2" ht="29.25" thickBot="1" x14ac:dyDescent="0.3">
      <c r="A30" s="130" t="s">
        <v>396</v>
      </c>
      <c r="B30" s="319">
        <f>B32+B41+B58</f>
        <v>0</v>
      </c>
    </row>
    <row r="31" spans="1:2" ht="16.5" thickBot="1" x14ac:dyDescent="0.3">
      <c r="A31" s="124" t="s">
        <v>397</v>
      </c>
      <c r="B31" s="124"/>
    </row>
    <row r="32" spans="1:2" ht="29.25" thickBot="1" x14ac:dyDescent="0.3">
      <c r="A32" s="130" t="s">
        <v>398</v>
      </c>
      <c r="B32" s="319">
        <f>B33+B37</f>
        <v>0</v>
      </c>
    </row>
    <row r="33" spans="1:3" s="314" customFormat="1" ht="16.5" thickBot="1" x14ac:dyDescent="0.3">
      <c r="A33" s="313" t="s">
        <v>399</v>
      </c>
      <c r="B33" s="313">
        <v>0</v>
      </c>
    </row>
    <row r="34" spans="1:3" ht="16.5" thickBot="1" x14ac:dyDescent="0.3">
      <c r="A34" s="124" t="s">
        <v>400</v>
      </c>
      <c r="B34" s="317" t="e">
        <f>B33/$B$27</f>
        <v>#DIV/0!</v>
      </c>
    </row>
    <row r="35" spans="1:3" ht="16.5" thickBot="1" x14ac:dyDescent="0.3">
      <c r="A35" s="124" t="s">
        <v>401</v>
      </c>
      <c r="B35" s="124">
        <v>0</v>
      </c>
      <c r="C35" s="115">
        <v>1</v>
      </c>
    </row>
    <row r="36" spans="1:3" ht="16.5" thickBot="1" x14ac:dyDescent="0.3">
      <c r="A36" s="124" t="s">
        <v>402</v>
      </c>
      <c r="B36" s="124">
        <v>0</v>
      </c>
      <c r="C36" s="115">
        <v>2</v>
      </c>
    </row>
    <row r="37" spans="1:3" s="314" customFormat="1" ht="16.5" thickBot="1" x14ac:dyDescent="0.3">
      <c r="A37" s="313" t="s">
        <v>399</v>
      </c>
      <c r="B37" s="313">
        <v>0</v>
      </c>
    </row>
    <row r="38" spans="1:3" ht="16.5" thickBot="1" x14ac:dyDescent="0.3">
      <c r="A38" s="124" t="s">
        <v>400</v>
      </c>
      <c r="B38" s="317" t="e">
        <f>B37/$B$27</f>
        <v>#DIV/0!</v>
      </c>
    </row>
    <row r="39" spans="1:3" ht="16.5" thickBot="1" x14ac:dyDescent="0.3">
      <c r="A39" s="124" t="s">
        <v>401</v>
      </c>
      <c r="B39" s="124">
        <v>0</v>
      </c>
      <c r="C39" s="115">
        <v>1</v>
      </c>
    </row>
    <row r="40" spans="1:3" ht="16.5" thickBot="1" x14ac:dyDescent="0.3">
      <c r="A40" s="124" t="s">
        <v>402</v>
      </c>
      <c r="B40" s="124">
        <v>0</v>
      </c>
      <c r="C40" s="115">
        <v>2</v>
      </c>
    </row>
    <row r="41" spans="1:3" ht="29.25" thickBot="1" x14ac:dyDescent="0.3">
      <c r="A41" s="130" t="s">
        <v>403</v>
      </c>
      <c r="B41" s="124">
        <f>B42+B46+B50+B54</f>
        <v>0</v>
      </c>
    </row>
    <row r="42" spans="1:3" s="314" customFormat="1" ht="16.5" thickBot="1" x14ac:dyDescent="0.3">
      <c r="A42" s="313" t="s">
        <v>399</v>
      </c>
      <c r="B42" s="313">
        <v>0</v>
      </c>
    </row>
    <row r="43" spans="1:3" ht="16.5" thickBot="1" x14ac:dyDescent="0.3">
      <c r="A43" s="124" t="s">
        <v>400</v>
      </c>
      <c r="B43" s="317" t="e">
        <f>B42/$B$27</f>
        <v>#DIV/0!</v>
      </c>
    </row>
    <row r="44" spans="1:3" ht="16.5" thickBot="1" x14ac:dyDescent="0.3">
      <c r="A44" s="124" t="s">
        <v>401</v>
      </c>
      <c r="B44" s="124">
        <v>0</v>
      </c>
      <c r="C44" s="115">
        <v>1</v>
      </c>
    </row>
    <row r="45" spans="1:3" ht="16.5" thickBot="1" x14ac:dyDescent="0.3">
      <c r="A45" s="124" t="s">
        <v>402</v>
      </c>
      <c r="B45" s="124">
        <v>0</v>
      </c>
      <c r="C45" s="115">
        <v>2</v>
      </c>
    </row>
    <row r="46" spans="1:3" s="314" customFormat="1" ht="16.5" thickBot="1" x14ac:dyDescent="0.3">
      <c r="A46" s="313" t="s">
        <v>399</v>
      </c>
      <c r="B46" s="313">
        <v>0</v>
      </c>
    </row>
    <row r="47" spans="1:3" ht="16.5" thickBot="1" x14ac:dyDescent="0.3">
      <c r="A47" s="124" t="s">
        <v>400</v>
      </c>
      <c r="B47" s="317" t="e">
        <f>B46/$B$27</f>
        <v>#DIV/0!</v>
      </c>
    </row>
    <row r="48" spans="1:3" ht="16.5" thickBot="1" x14ac:dyDescent="0.3">
      <c r="A48" s="124" t="s">
        <v>401</v>
      </c>
      <c r="B48" s="124">
        <v>0</v>
      </c>
      <c r="C48" s="115">
        <v>1</v>
      </c>
    </row>
    <row r="49" spans="1:3" ht="16.5" thickBot="1" x14ac:dyDescent="0.3">
      <c r="A49" s="124" t="s">
        <v>402</v>
      </c>
      <c r="B49" s="124">
        <v>0</v>
      </c>
      <c r="C49" s="115">
        <v>2</v>
      </c>
    </row>
    <row r="50" spans="1:3" s="314" customFormat="1" ht="16.5" thickBot="1" x14ac:dyDescent="0.3">
      <c r="A50" s="313" t="s">
        <v>399</v>
      </c>
      <c r="B50" s="313">
        <v>0</v>
      </c>
    </row>
    <row r="51" spans="1:3" ht="16.5" thickBot="1" x14ac:dyDescent="0.3">
      <c r="A51" s="124" t="s">
        <v>400</v>
      </c>
      <c r="B51" s="317" t="e">
        <f>B50/$B$27</f>
        <v>#DIV/0!</v>
      </c>
    </row>
    <row r="52" spans="1:3" ht="16.5" thickBot="1" x14ac:dyDescent="0.3">
      <c r="A52" s="124" t="s">
        <v>401</v>
      </c>
      <c r="B52" s="124">
        <v>0</v>
      </c>
      <c r="C52" s="115">
        <v>1</v>
      </c>
    </row>
    <row r="53" spans="1:3" ht="16.5" thickBot="1" x14ac:dyDescent="0.3">
      <c r="A53" s="124" t="s">
        <v>402</v>
      </c>
      <c r="B53" s="124">
        <v>0</v>
      </c>
      <c r="C53" s="115">
        <v>2</v>
      </c>
    </row>
    <row r="54" spans="1:3" s="314" customFormat="1" ht="16.5" thickBot="1" x14ac:dyDescent="0.3">
      <c r="A54" s="313" t="s">
        <v>399</v>
      </c>
      <c r="B54" s="313">
        <v>0</v>
      </c>
    </row>
    <row r="55" spans="1:3" ht="16.5" thickBot="1" x14ac:dyDescent="0.3">
      <c r="A55" s="124" t="s">
        <v>400</v>
      </c>
      <c r="B55" s="317" t="e">
        <f>B54/$B$27</f>
        <v>#DIV/0!</v>
      </c>
    </row>
    <row r="56" spans="1:3" ht="16.5" thickBot="1" x14ac:dyDescent="0.3">
      <c r="A56" s="124" t="s">
        <v>401</v>
      </c>
      <c r="B56" s="124">
        <v>0</v>
      </c>
      <c r="C56" s="115">
        <v>1</v>
      </c>
    </row>
    <row r="57" spans="1:3" ht="16.5" thickBot="1" x14ac:dyDescent="0.3">
      <c r="A57" s="124" t="s">
        <v>402</v>
      </c>
      <c r="B57" s="124">
        <v>0</v>
      </c>
      <c r="C57" s="115">
        <v>2</v>
      </c>
    </row>
    <row r="58" spans="1:3" ht="29.25" thickBot="1" x14ac:dyDescent="0.3">
      <c r="A58" s="130" t="s">
        <v>404</v>
      </c>
      <c r="B58" s="124">
        <f>B59+B63+B67+B71</f>
        <v>0</v>
      </c>
    </row>
    <row r="59" spans="1:3" s="314" customFormat="1" ht="16.5" thickBot="1" x14ac:dyDescent="0.3">
      <c r="A59" s="313" t="s">
        <v>399</v>
      </c>
      <c r="B59" s="313">
        <v>0</v>
      </c>
    </row>
    <row r="60" spans="1:3" ht="16.5" thickBot="1" x14ac:dyDescent="0.3">
      <c r="A60" s="124" t="s">
        <v>400</v>
      </c>
      <c r="B60" s="317" t="e">
        <f>B59/$B$27</f>
        <v>#DIV/0!</v>
      </c>
    </row>
    <row r="61" spans="1:3" ht="16.5" thickBot="1" x14ac:dyDescent="0.3">
      <c r="A61" s="124" t="s">
        <v>401</v>
      </c>
      <c r="B61" s="124">
        <v>0</v>
      </c>
      <c r="C61" s="115">
        <v>1</v>
      </c>
    </row>
    <row r="62" spans="1:3" ht="16.5" thickBot="1" x14ac:dyDescent="0.3">
      <c r="A62" s="124" t="s">
        <v>402</v>
      </c>
      <c r="B62" s="124">
        <v>0</v>
      </c>
      <c r="C62" s="115">
        <v>2</v>
      </c>
    </row>
    <row r="63" spans="1:3" s="314" customFormat="1" ht="16.5" thickBot="1" x14ac:dyDescent="0.3">
      <c r="A63" s="313" t="s">
        <v>399</v>
      </c>
      <c r="B63" s="313">
        <v>0</v>
      </c>
    </row>
    <row r="64" spans="1:3" ht="16.5" thickBot="1" x14ac:dyDescent="0.3">
      <c r="A64" s="124" t="s">
        <v>400</v>
      </c>
      <c r="B64" s="317" t="e">
        <f>B63/$B$27</f>
        <v>#DIV/0!</v>
      </c>
    </row>
    <row r="65" spans="1:3" ht="16.5" thickBot="1" x14ac:dyDescent="0.3">
      <c r="A65" s="124" t="s">
        <v>401</v>
      </c>
      <c r="B65" s="124">
        <v>0</v>
      </c>
      <c r="C65" s="115">
        <v>1</v>
      </c>
    </row>
    <row r="66" spans="1:3" ht="16.5" thickBot="1" x14ac:dyDescent="0.3">
      <c r="A66" s="124" t="s">
        <v>402</v>
      </c>
      <c r="B66" s="124">
        <v>0</v>
      </c>
      <c r="C66" s="115">
        <v>2</v>
      </c>
    </row>
    <row r="67" spans="1:3" s="314" customFormat="1" ht="16.5" thickBot="1" x14ac:dyDescent="0.3">
      <c r="A67" s="313" t="s">
        <v>399</v>
      </c>
      <c r="B67" s="313">
        <v>0</v>
      </c>
    </row>
    <row r="68" spans="1:3" ht="16.5" thickBot="1" x14ac:dyDescent="0.3">
      <c r="A68" s="124" t="s">
        <v>400</v>
      </c>
      <c r="B68" s="317" t="e">
        <f>B67/$B$27</f>
        <v>#DIV/0!</v>
      </c>
    </row>
    <row r="69" spans="1:3" ht="16.5" thickBot="1" x14ac:dyDescent="0.3">
      <c r="A69" s="124" t="s">
        <v>401</v>
      </c>
      <c r="B69" s="124">
        <v>0</v>
      </c>
      <c r="C69" s="115">
        <v>1</v>
      </c>
    </row>
    <row r="70" spans="1:3" ht="16.5" thickBot="1" x14ac:dyDescent="0.3">
      <c r="A70" s="124" t="s">
        <v>402</v>
      </c>
      <c r="B70" s="124">
        <v>0</v>
      </c>
      <c r="C70" s="115">
        <v>2</v>
      </c>
    </row>
    <row r="71" spans="1:3" s="314" customFormat="1" ht="16.5" thickBot="1" x14ac:dyDescent="0.3">
      <c r="A71" s="313" t="s">
        <v>399</v>
      </c>
      <c r="B71" s="313">
        <v>0</v>
      </c>
    </row>
    <row r="72" spans="1:3" ht="16.5" thickBot="1" x14ac:dyDescent="0.3">
      <c r="A72" s="124" t="s">
        <v>400</v>
      </c>
      <c r="B72" s="317" t="e">
        <f>B71/$B$27</f>
        <v>#DIV/0!</v>
      </c>
    </row>
    <row r="73" spans="1:3" ht="16.5" thickBot="1" x14ac:dyDescent="0.3">
      <c r="A73" s="124" t="s">
        <v>401</v>
      </c>
      <c r="B73" s="124">
        <v>0</v>
      </c>
      <c r="C73" s="115">
        <v>1</v>
      </c>
    </row>
    <row r="74" spans="1:3" ht="16.5" thickBot="1" x14ac:dyDescent="0.3">
      <c r="A74" s="124" t="s">
        <v>402</v>
      </c>
      <c r="B74" s="124">
        <v>0</v>
      </c>
      <c r="C74" s="115">
        <v>2</v>
      </c>
    </row>
    <row r="75" spans="1:3" ht="29.25" thickBot="1" x14ac:dyDescent="0.3">
      <c r="A75" s="123" t="s">
        <v>405</v>
      </c>
      <c r="B75" s="131"/>
    </row>
    <row r="76" spans="1:3" ht="16.5" thickBot="1" x14ac:dyDescent="0.3">
      <c r="A76" s="125" t="s">
        <v>397</v>
      </c>
      <c r="B76" s="131"/>
    </row>
    <row r="77" spans="1:3" ht="16.5" thickBot="1" x14ac:dyDescent="0.3">
      <c r="A77" s="125" t="s">
        <v>406</v>
      </c>
      <c r="B77" s="131"/>
    </row>
    <row r="78" spans="1:3" ht="16.5" thickBot="1" x14ac:dyDescent="0.3">
      <c r="A78" s="125" t="s">
        <v>407</v>
      </c>
      <c r="B78" s="131"/>
    </row>
    <row r="79" spans="1:3" ht="16.5" thickBot="1" x14ac:dyDescent="0.3">
      <c r="A79" s="125" t="s">
        <v>408</v>
      </c>
      <c r="B79" s="131"/>
    </row>
    <row r="80" spans="1:3" ht="16.5" thickBot="1" x14ac:dyDescent="0.3">
      <c r="A80" s="121" t="s">
        <v>409</v>
      </c>
      <c r="B80" s="318" t="e">
        <f>B81/$B$27</f>
        <v>#DIV/0!</v>
      </c>
    </row>
    <row r="81" spans="1:2" ht="16.5" thickBot="1" x14ac:dyDescent="0.3">
      <c r="A81" s="121" t="s">
        <v>410</v>
      </c>
      <c r="B81" s="315">
        <f xml:space="preserve"> SUMIF(C33:C74, 1,B33:B74)</f>
        <v>0</v>
      </c>
    </row>
    <row r="82" spans="1:2" ht="16.5" thickBot="1" x14ac:dyDescent="0.3">
      <c r="A82" s="121" t="s">
        <v>411</v>
      </c>
      <c r="B82" s="318" t="e">
        <f>B83/$B$27</f>
        <v>#DIV/0!</v>
      </c>
    </row>
    <row r="83" spans="1:2" ht="16.5" thickBot="1" x14ac:dyDescent="0.3">
      <c r="A83" s="122" t="s">
        <v>412</v>
      </c>
      <c r="B83" s="315">
        <f xml:space="preserve"> SUMIF(C35:C76, 2,B35:B76)</f>
        <v>0</v>
      </c>
    </row>
    <row r="84" spans="1:2" x14ac:dyDescent="0.25">
      <c r="A84" s="123" t="s">
        <v>413</v>
      </c>
      <c r="B84" s="487" t="s">
        <v>414</v>
      </c>
    </row>
    <row r="85" spans="1:2" x14ac:dyDescent="0.25">
      <c r="A85" s="127" t="s">
        <v>415</v>
      </c>
      <c r="B85" s="488"/>
    </row>
    <row r="86" spans="1:2" x14ac:dyDescent="0.25">
      <c r="A86" s="127" t="s">
        <v>416</v>
      </c>
      <c r="B86" s="488"/>
    </row>
    <row r="87" spans="1:2" x14ac:dyDescent="0.25">
      <c r="A87" s="127" t="s">
        <v>417</v>
      </c>
      <c r="B87" s="488"/>
    </row>
    <row r="88" spans="1:2" x14ac:dyDescent="0.25">
      <c r="A88" s="127" t="s">
        <v>418</v>
      </c>
      <c r="B88" s="488"/>
    </row>
    <row r="89" spans="1:2" ht="16.5" thickBot="1" x14ac:dyDescent="0.3">
      <c r="A89" s="128" t="s">
        <v>419</v>
      </c>
      <c r="B89" s="489"/>
    </row>
    <row r="90" spans="1:2" ht="30.75" thickBot="1" x14ac:dyDescent="0.3">
      <c r="A90" s="125" t="s">
        <v>420</v>
      </c>
      <c r="B90" s="126"/>
    </row>
    <row r="91" spans="1:2" ht="29.25" thickBot="1" x14ac:dyDescent="0.3">
      <c r="A91" s="121" t="s">
        <v>421</v>
      </c>
      <c r="B91" s="126"/>
    </row>
    <row r="92" spans="1:2" ht="16.5" thickBot="1" x14ac:dyDescent="0.3">
      <c r="A92" s="125" t="s">
        <v>397</v>
      </c>
      <c r="B92" s="133"/>
    </row>
    <row r="93" spans="1:2" ht="16.5" thickBot="1" x14ac:dyDescent="0.3">
      <c r="A93" s="125" t="s">
        <v>422</v>
      </c>
      <c r="B93" s="126"/>
    </row>
    <row r="94" spans="1:2" ht="16.5" thickBot="1" x14ac:dyDescent="0.3">
      <c r="A94" s="125" t="s">
        <v>423</v>
      </c>
      <c r="B94" s="133"/>
    </row>
    <row r="95" spans="1:2" ht="30.75" thickBot="1" x14ac:dyDescent="0.3">
      <c r="A95" s="134" t="s">
        <v>424</v>
      </c>
      <c r="B95" s="354" t="s">
        <v>425</v>
      </c>
    </row>
    <row r="96" spans="1:2" ht="16.5" thickBot="1" x14ac:dyDescent="0.3">
      <c r="A96" s="121" t="s">
        <v>426</v>
      </c>
      <c r="B96" s="132"/>
    </row>
    <row r="97" spans="1:2" ht="16.5" thickBot="1" x14ac:dyDescent="0.3">
      <c r="A97" s="127" t="s">
        <v>427</v>
      </c>
      <c r="B97" s="135"/>
    </row>
    <row r="98" spans="1:2" ht="16.5" thickBot="1" x14ac:dyDescent="0.3">
      <c r="A98" s="127" t="s">
        <v>428</v>
      </c>
      <c r="B98" s="135"/>
    </row>
    <row r="99" spans="1:2" ht="16.5" thickBot="1" x14ac:dyDescent="0.3">
      <c r="A99" s="127" t="s">
        <v>429</v>
      </c>
      <c r="B99" s="135"/>
    </row>
    <row r="100" spans="1:2" ht="45.75" thickBot="1" x14ac:dyDescent="0.3">
      <c r="A100" s="136" t="s">
        <v>430</v>
      </c>
      <c r="B100" s="133" t="s">
        <v>431</v>
      </c>
    </row>
    <row r="101" spans="1:2" ht="28.5" x14ac:dyDescent="0.25">
      <c r="A101" s="123" t="s">
        <v>432</v>
      </c>
      <c r="B101" s="487" t="s">
        <v>433</v>
      </c>
    </row>
    <row r="102" spans="1:2" x14ac:dyDescent="0.25">
      <c r="A102" s="127" t="s">
        <v>434</v>
      </c>
      <c r="B102" s="488"/>
    </row>
    <row r="103" spans="1:2" x14ac:dyDescent="0.25">
      <c r="A103" s="127" t="s">
        <v>435</v>
      </c>
      <c r="B103" s="488"/>
    </row>
    <row r="104" spans="1:2" x14ac:dyDescent="0.25">
      <c r="A104" s="127" t="s">
        <v>436</v>
      </c>
      <c r="B104" s="488"/>
    </row>
    <row r="105" spans="1:2" x14ac:dyDescent="0.25">
      <c r="A105" s="127" t="s">
        <v>437</v>
      </c>
      <c r="B105" s="488"/>
    </row>
    <row r="106" spans="1:2" ht="16.5" thickBot="1" x14ac:dyDescent="0.3">
      <c r="A106" s="137" t="s">
        <v>438</v>
      </c>
      <c r="B106" s="489"/>
    </row>
    <row r="109" spans="1:2" x14ac:dyDescent="0.25">
      <c r="A109" s="138"/>
      <c r="B109" s="139"/>
    </row>
    <row r="110" spans="1:2" x14ac:dyDescent="0.25">
      <c r="B110" s="140"/>
    </row>
    <row r="111" spans="1:2" x14ac:dyDescent="0.25">
      <c r="B111" s="14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B22" sqref="B22: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G_16-0214</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Реконструкция ВЛ 15-047 (инв. № 5114664) в п.Большое Исаково, ул.Калининградская Гурьевского района</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497</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2" t="s">
        <v>6</v>
      </c>
      <c r="B19" s="372" t="s">
        <v>101</v>
      </c>
      <c r="C19" s="374" t="s">
        <v>387</v>
      </c>
      <c r="D19" s="372" t="s">
        <v>386</v>
      </c>
      <c r="E19" s="372" t="s">
        <v>100</v>
      </c>
      <c r="F19" s="372" t="s">
        <v>99</v>
      </c>
      <c r="G19" s="372" t="s">
        <v>382</v>
      </c>
      <c r="H19" s="372" t="s">
        <v>98</v>
      </c>
      <c r="I19" s="372" t="s">
        <v>97</v>
      </c>
      <c r="J19" s="372" t="s">
        <v>96</v>
      </c>
      <c r="K19" s="372" t="s">
        <v>95</v>
      </c>
      <c r="L19" s="372" t="s">
        <v>94</v>
      </c>
      <c r="M19" s="372" t="s">
        <v>93</v>
      </c>
      <c r="N19" s="372" t="s">
        <v>92</v>
      </c>
      <c r="O19" s="372" t="s">
        <v>91</v>
      </c>
      <c r="P19" s="372" t="s">
        <v>90</v>
      </c>
      <c r="Q19" s="372" t="s">
        <v>385</v>
      </c>
      <c r="R19" s="372"/>
      <c r="S19" s="376" t="s">
        <v>491</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6" t="s">
        <v>383</v>
      </c>
      <c r="R20" s="47" t="s">
        <v>384</v>
      </c>
      <c r="S20" s="376"/>
      <c r="T20" s="32"/>
      <c r="U20" s="32"/>
      <c r="V20" s="32"/>
      <c r="W20" s="32"/>
      <c r="X20" s="32"/>
      <c r="Y20" s="32"/>
      <c r="Z20" s="31"/>
      <c r="AA20" s="31"/>
      <c r="AB20" s="31"/>
    </row>
    <row r="21" spans="1:28" s="3" customFormat="1" ht="18.75" x14ac:dyDescent="0.2">
      <c r="A21" s="46">
        <v>1</v>
      </c>
      <c r="B21" s="51">
        <v>2</v>
      </c>
      <c r="C21" s="46">
        <v>3</v>
      </c>
      <c r="D21" s="51">
        <v>4</v>
      </c>
      <c r="E21" s="46">
        <v>5</v>
      </c>
      <c r="F21" s="51">
        <v>6</v>
      </c>
      <c r="G21" s="146">
        <v>7</v>
      </c>
      <c r="H21" s="147">
        <v>8</v>
      </c>
      <c r="I21" s="146">
        <v>9</v>
      </c>
      <c r="J21" s="147">
        <v>10</v>
      </c>
      <c r="K21" s="146">
        <v>11</v>
      </c>
      <c r="L21" s="147">
        <v>12</v>
      </c>
      <c r="M21" s="146">
        <v>13</v>
      </c>
      <c r="N21" s="147">
        <v>14</v>
      </c>
      <c r="O21" s="146">
        <v>15</v>
      </c>
      <c r="P21" s="147">
        <v>16</v>
      </c>
      <c r="Q21" s="146">
        <v>17</v>
      </c>
      <c r="R21" s="147">
        <v>18</v>
      </c>
      <c r="S21" s="146">
        <v>19</v>
      </c>
      <c r="T21" s="32"/>
      <c r="U21" s="32"/>
      <c r="V21" s="32"/>
      <c r="W21" s="32"/>
      <c r="X21" s="32"/>
      <c r="Y21" s="32"/>
      <c r="Z21" s="31"/>
      <c r="AA21" s="31"/>
      <c r="AB21" s="31"/>
    </row>
    <row r="22" spans="1:28" s="3" customFormat="1" ht="24" customHeight="1" x14ac:dyDescent="0.2">
      <c r="A22" s="46"/>
      <c r="B22" s="169"/>
      <c r="C22" s="169"/>
      <c r="D22" s="169"/>
      <c r="E22" s="169"/>
      <c r="F22" s="169"/>
      <c r="G22" s="169"/>
      <c r="H22" s="170"/>
      <c r="I22" s="169"/>
      <c r="J22" s="320"/>
      <c r="K22" s="169"/>
      <c r="L22" s="169"/>
      <c r="M22" s="169"/>
      <c r="N22" s="169"/>
      <c r="O22" s="169"/>
      <c r="P22" s="169"/>
      <c r="Q22" s="169"/>
      <c r="R22" s="169"/>
      <c r="S22" s="171"/>
      <c r="T22" s="32"/>
      <c r="U22" s="32"/>
      <c r="V22" s="32"/>
      <c r="W22" s="32"/>
      <c r="X22" s="32"/>
      <c r="Y22" s="32"/>
      <c r="Z22" s="31"/>
      <c r="AA22" s="31"/>
      <c r="AB22" s="31"/>
    </row>
    <row r="23" spans="1:28" ht="20.25" customHeight="1" x14ac:dyDescent="0.25">
      <c r="A23" s="112"/>
      <c r="B23" s="51" t="s">
        <v>380</v>
      </c>
      <c r="C23" s="51"/>
      <c r="D23" s="51"/>
      <c r="E23" s="112" t="s">
        <v>381</v>
      </c>
      <c r="F23" s="112" t="s">
        <v>381</v>
      </c>
      <c r="G23" s="112" t="s">
        <v>381</v>
      </c>
      <c r="H23" s="172">
        <f>H22</f>
        <v>0</v>
      </c>
      <c r="I23" s="112"/>
      <c r="J23" s="321">
        <f>J22</f>
        <v>0</v>
      </c>
      <c r="K23" s="112"/>
      <c r="L23" s="112"/>
      <c r="M23" s="112"/>
      <c r="N23" s="112"/>
      <c r="O23" s="112"/>
      <c r="P23" s="112"/>
      <c r="Q23" s="113"/>
      <c r="R23" s="2"/>
      <c r="S23" s="322">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G_16-0214</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Реконструкция ВЛ 15-047 (инв. № 5114664) в п.Большое Исаково, ул.Калининградская Гурьевского района</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502</v>
      </c>
      <c r="B19" s="370"/>
      <c r="C19" s="370"/>
      <c r="D19" s="370"/>
      <c r="E19" s="370"/>
      <c r="F19" s="370"/>
      <c r="G19" s="370"/>
      <c r="H19" s="370"/>
      <c r="I19" s="370"/>
      <c r="J19" s="370"/>
      <c r="K19" s="370"/>
      <c r="L19" s="370"/>
      <c r="M19" s="370"/>
      <c r="N19" s="370"/>
      <c r="O19" s="370"/>
      <c r="P19" s="370"/>
      <c r="Q19" s="370"/>
      <c r="R19" s="370"/>
      <c r="S19" s="370"/>
      <c r="T19" s="370"/>
    </row>
    <row r="20" spans="1:113" s="63"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226</v>
      </c>
      <c r="C21" s="383"/>
      <c r="D21" s="386" t="s">
        <v>123</v>
      </c>
      <c r="E21" s="382" t="s">
        <v>531</v>
      </c>
      <c r="F21" s="383"/>
      <c r="G21" s="382" t="s">
        <v>277</v>
      </c>
      <c r="H21" s="383"/>
      <c r="I21" s="382" t="s">
        <v>122</v>
      </c>
      <c r="J21" s="383"/>
      <c r="K21" s="386" t="s">
        <v>121</v>
      </c>
      <c r="L21" s="382" t="s">
        <v>120</v>
      </c>
      <c r="M21" s="383"/>
      <c r="N21" s="382" t="s">
        <v>527</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00" t="s">
        <v>116</v>
      </c>
      <c r="R22" s="100" t="s">
        <v>501</v>
      </c>
      <c r="S22" s="100" t="s">
        <v>115</v>
      </c>
      <c r="T22" s="100" t="s">
        <v>114</v>
      </c>
    </row>
    <row r="23" spans="1:113" ht="51.75" customHeight="1" x14ac:dyDescent="0.25">
      <c r="A23" s="391"/>
      <c r="B23" s="153" t="s">
        <v>112</v>
      </c>
      <c r="C23" s="153" t="s">
        <v>113</v>
      </c>
      <c r="D23" s="387"/>
      <c r="E23" s="153" t="s">
        <v>112</v>
      </c>
      <c r="F23" s="153" t="s">
        <v>113</v>
      </c>
      <c r="G23" s="153" t="s">
        <v>112</v>
      </c>
      <c r="H23" s="153" t="s">
        <v>113</v>
      </c>
      <c r="I23" s="153" t="s">
        <v>112</v>
      </c>
      <c r="J23" s="153" t="s">
        <v>113</v>
      </c>
      <c r="K23" s="153" t="s">
        <v>112</v>
      </c>
      <c r="L23" s="153" t="s">
        <v>112</v>
      </c>
      <c r="M23" s="153" t="s">
        <v>113</v>
      </c>
      <c r="N23" s="153" t="s">
        <v>112</v>
      </c>
      <c r="O23" s="153" t="s">
        <v>113</v>
      </c>
      <c r="P23" s="154" t="s">
        <v>112</v>
      </c>
      <c r="Q23" s="100" t="s">
        <v>112</v>
      </c>
      <c r="R23" s="100" t="s">
        <v>112</v>
      </c>
      <c r="S23" s="100" t="s">
        <v>112</v>
      </c>
      <c r="T23" s="100"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76" customFormat="1" x14ac:dyDescent="0.25">
      <c r="A25" s="65">
        <v>1</v>
      </c>
      <c r="B25" s="174"/>
      <c r="C25" s="174"/>
      <c r="D25" s="174"/>
      <c r="E25" s="173"/>
      <c r="F25" s="173"/>
      <c r="G25" s="174"/>
      <c r="H25" s="173"/>
      <c r="I25" s="174"/>
      <c r="J25" s="64"/>
      <c r="K25" s="64"/>
      <c r="L25" s="64"/>
      <c r="M25" s="173"/>
      <c r="N25" s="65"/>
      <c r="O25" s="65"/>
      <c r="P25" s="64"/>
      <c r="Q25" s="175"/>
      <c r="R25" s="174"/>
      <c r="S25" s="175"/>
      <c r="T25" s="174"/>
    </row>
    <row r="26" spans="1:113" ht="3" customHeight="1" x14ac:dyDescent="0.25"/>
    <row r="27" spans="1:113" s="61" customFormat="1" ht="12.75" x14ac:dyDescent="0.2">
      <c r="B27" s="62"/>
      <c r="C27" s="62"/>
      <c r="K27" s="62"/>
    </row>
    <row r="28" spans="1:113" s="61" customFormat="1" x14ac:dyDescent="0.25">
      <c r="B28" s="59" t="s">
        <v>111</v>
      </c>
      <c r="C28" s="59"/>
      <c r="D28" s="59"/>
      <c r="E28" s="59"/>
      <c r="F28" s="59"/>
      <c r="G28" s="59"/>
      <c r="H28" s="59"/>
      <c r="I28" s="59"/>
      <c r="J28" s="59"/>
      <c r="K28" s="59"/>
      <c r="L28" s="59"/>
      <c r="M28" s="59"/>
      <c r="N28" s="59"/>
      <c r="O28" s="59"/>
      <c r="P28" s="59"/>
      <c r="Q28" s="59"/>
      <c r="R28" s="59"/>
    </row>
    <row r="29" spans="1:113" x14ac:dyDescent="0.25">
      <c r="B29" s="381" t="s">
        <v>537</v>
      </c>
      <c r="C29" s="381"/>
      <c r="D29" s="381"/>
      <c r="E29" s="381"/>
      <c r="F29" s="381"/>
      <c r="G29" s="381"/>
      <c r="H29" s="381"/>
      <c r="I29" s="381"/>
      <c r="J29" s="381"/>
      <c r="K29" s="381"/>
      <c r="L29" s="381"/>
      <c r="M29" s="381"/>
      <c r="N29" s="381"/>
      <c r="O29" s="381"/>
      <c r="P29" s="381"/>
      <c r="Q29" s="381"/>
      <c r="R29" s="38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500</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110</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109</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108</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107</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106</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105</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104</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103</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102</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7" zoomScale="80" zoomScaleSheetLayoutView="80" workbookViewId="0">
      <selection activeCell="N25" sqref="N25"/>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G_16-0214</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Реконструкция ВЛ 15-047 (инв. № 5114664) в п.Большое Исаково, ул.Калининградская Гурьевского района</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504</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3" customFormat="1" ht="21" customHeight="1" x14ac:dyDescent="0.25"/>
    <row r="21" spans="1:27" ht="15.75" customHeight="1" x14ac:dyDescent="0.25">
      <c r="A21" s="396" t="s">
        <v>6</v>
      </c>
      <c r="B21" s="399" t="s">
        <v>511</v>
      </c>
      <c r="C21" s="400"/>
      <c r="D21" s="399" t="s">
        <v>513</v>
      </c>
      <c r="E21" s="400"/>
      <c r="F21" s="392" t="s">
        <v>95</v>
      </c>
      <c r="G21" s="394"/>
      <c r="H21" s="394"/>
      <c r="I21" s="393"/>
      <c r="J21" s="396" t="s">
        <v>514</v>
      </c>
      <c r="K21" s="399" t="s">
        <v>515</v>
      </c>
      <c r="L21" s="400"/>
      <c r="M21" s="399" t="s">
        <v>516</v>
      </c>
      <c r="N21" s="400"/>
      <c r="O21" s="399" t="s">
        <v>503</v>
      </c>
      <c r="P21" s="400"/>
      <c r="Q21" s="399" t="s">
        <v>128</v>
      </c>
      <c r="R21" s="400"/>
      <c r="S21" s="396" t="s">
        <v>127</v>
      </c>
      <c r="T21" s="396" t="s">
        <v>517</v>
      </c>
      <c r="U21" s="396" t="s">
        <v>512</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00" t="s">
        <v>116</v>
      </c>
      <c r="Y22" s="100" t="s">
        <v>501</v>
      </c>
      <c r="Z22" s="100" t="s">
        <v>115</v>
      </c>
      <c r="AA22" s="100" t="s">
        <v>114</v>
      </c>
    </row>
    <row r="23" spans="1:27" ht="60" customHeight="1" x14ac:dyDescent="0.25">
      <c r="A23" s="398"/>
      <c r="B23" s="151" t="s">
        <v>112</v>
      </c>
      <c r="C23" s="151"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356" customFormat="1" ht="78.75" x14ac:dyDescent="0.25">
      <c r="A25" s="174">
        <v>1</v>
      </c>
      <c r="B25" s="174" t="s">
        <v>613</v>
      </c>
      <c r="C25" s="174" t="s">
        <v>613</v>
      </c>
      <c r="D25" s="174" t="s">
        <v>614</v>
      </c>
      <c r="E25" s="174" t="s">
        <v>614</v>
      </c>
      <c r="F25" s="174">
        <v>15</v>
      </c>
      <c r="G25" s="174">
        <v>15</v>
      </c>
      <c r="H25" s="174">
        <v>15</v>
      </c>
      <c r="I25" s="174">
        <v>15</v>
      </c>
      <c r="J25" s="174" t="s">
        <v>381</v>
      </c>
      <c r="K25" s="174">
        <v>1</v>
      </c>
      <c r="L25" s="174">
        <v>1</v>
      </c>
      <c r="M25" s="174" t="s">
        <v>381</v>
      </c>
      <c r="N25" s="174" t="s">
        <v>381</v>
      </c>
      <c r="O25" s="174" t="s">
        <v>615</v>
      </c>
      <c r="P25" s="355" t="s">
        <v>615</v>
      </c>
      <c r="Q25" s="174">
        <v>0.2</v>
      </c>
      <c r="R25" s="174">
        <v>0.2</v>
      </c>
      <c r="S25" s="174" t="s">
        <v>381</v>
      </c>
      <c r="T25" s="174" t="s">
        <v>381</v>
      </c>
      <c r="U25" s="174" t="s">
        <v>381</v>
      </c>
      <c r="V25" s="174" t="s">
        <v>381</v>
      </c>
      <c r="W25" s="174" t="s">
        <v>618</v>
      </c>
      <c r="X25" s="174" t="s">
        <v>381</v>
      </c>
      <c r="Y25" s="174" t="s">
        <v>381</v>
      </c>
      <c r="Z25" s="174" t="s">
        <v>381</v>
      </c>
      <c r="AA25" s="174" t="s">
        <v>381</v>
      </c>
    </row>
    <row r="26" spans="1:27" ht="3" customHeight="1" x14ac:dyDescent="0.25">
      <c r="X26" s="102"/>
      <c r="Y26" s="103"/>
      <c r="Z26" s="56"/>
      <c r="AA26" s="56"/>
    </row>
    <row r="27" spans="1:27" s="61" customFormat="1" ht="12.75" x14ac:dyDescent="0.2">
      <c r="A27" s="62"/>
      <c r="B27" s="62"/>
      <c r="C27" s="62"/>
      <c r="E27" s="62"/>
      <c r="X27" s="104"/>
      <c r="Y27" s="104"/>
      <c r="Z27" s="104"/>
      <c r="AA27" s="104"/>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G_16-0214</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Реконструкция ВЛ 15-047 (инв. № 5114664) в п.Большое Исаково, ул.Калининградская Гурьевского района</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496</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44" t="s">
        <v>608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602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602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48"/>
      <c r="AB6" s="148"/>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48"/>
      <c r="AB7" s="148"/>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9"/>
      <c r="AB8" s="149"/>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0"/>
      <c r="AB9" s="150"/>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48"/>
      <c r="AB10" s="148"/>
    </row>
    <row r="11" spans="1:28" ht="15.75" x14ac:dyDescent="0.25">
      <c r="A11" s="373" t="str">
        <f>'1. паспорт местоположение'!A12:C12</f>
        <v>G_16-0214</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9"/>
      <c r="AB11" s="149"/>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0"/>
      <c r="AB12" s="150"/>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Реконструкция ВЛ 15-047 (инв. № 5114664) в п.Большое Исаково, ул.Калининградская Гурьевского района</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49"/>
      <c r="AB14" s="149"/>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0"/>
      <c r="AB15" s="150"/>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58"/>
      <c r="AB16" s="158"/>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58"/>
      <c r="AB17" s="158"/>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58"/>
      <c r="AB18" s="158"/>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58"/>
      <c r="AB19" s="158"/>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59"/>
      <c r="AB20" s="159"/>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59"/>
      <c r="AB21" s="159"/>
    </row>
    <row r="22" spans="1:28" x14ac:dyDescent="0.25">
      <c r="A22" s="404" t="s">
        <v>528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0"/>
      <c r="AB22" s="160"/>
    </row>
    <row r="23" spans="1:28" ht="32.25" customHeight="1" x14ac:dyDescent="0.25">
      <c r="A23" s="406" t="s">
        <v>378</v>
      </c>
      <c r="B23" s="407"/>
      <c r="C23" s="407"/>
      <c r="D23" s="407"/>
      <c r="E23" s="407"/>
      <c r="F23" s="407"/>
      <c r="G23" s="407"/>
      <c r="H23" s="407"/>
      <c r="I23" s="407"/>
      <c r="J23" s="407"/>
      <c r="K23" s="407"/>
      <c r="L23" s="408"/>
      <c r="M23" s="405" t="s">
        <v>379</v>
      </c>
      <c r="N23" s="405"/>
      <c r="O23" s="405"/>
      <c r="P23" s="405"/>
      <c r="Q23" s="405"/>
      <c r="R23" s="405"/>
      <c r="S23" s="405"/>
      <c r="T23" s="405"/>
      <c r="U23" s="405"/>
      <c r="V23" s="405"/>
      <c r="W23" s="405"/>
      <c r="X23" s="405"/>
      <c r="Y23" s="405"/>
      <c r="Z23" s="405"/>
    </row>
    <row r="24" spans="1:28" ht="151.5" customHeight="1" x14ac:dyDescent="0.25">
      <c r="A24" s="97" t="s">
        <v>237</v>
      </c>
      <c r="B24" s="98" t="s">
        <v>266</v>
      </c>
      <c r="C24" s="97" t="s">
        <v>372</v>
      </c>
      <c r="D24" s="97" t="s">
        <v>238</v>
      </c>
      <c r="E24" s="97" t="s">
        <v>373</v>
      </c>
      <c r="F24" s="97" t="s">
        <v>375</v>
      </c>
      <c r="G24" s="97" t="s">
        <v>374</v>
      </c>
      <c r="H24" s="97" t="s">
        <v>239</v>
      </c>
      <c r="I24" s="97" t="s">
        <v>376</v>
      </c>
      <c r="J24" s="97" t="s">
        <v>271</v>
      </c>
      <c r="K24" s="98" t="s">
        <v>265</v>
      </c>
      <c r="L24" s="98" t="s">
        <v>240</v>
      </c>
      <c r="M24" s="99" t="s">
        <v>285</v>
      </c>
      <c r="N24" s="98" t="s">
        <v>539</v>
      </c>
      <c r="O24" s="97" t="s">
        <v>282</v>
      </c>
      <c r="P24" s="97" t="s">
        <v>283</v>
      </c>
      <c r="Q24" s="97" t="s">
        <v>281</v>
      </c>
      <c r="R24" s="97" t="s">
        <v>239</v>
      </c>
      <c r="S24" s="97" t="s">
        <v>280</v>
      </c>
      <c r="T24" s="97" t="s">
        <v>279</v>
      </c>
      <c r="U24" s="97" t="s">
        <v>371</v>
      </c>
      <c r="V24" s="97" t="s">
        <v>281</v>
      </c>
      <c r="W24" s="106" t="s">
        <v>264</v>
      </c>
      <c r="X24" s="106" t="s">
        <v>296</v>
      </c>
      <c r="Y24" s="106" t="s">
        <v>297</v>
      </c>
      <c r="Z24" s="108" t="s">
        <v>294</v>
      </c>
    </row>
    <row r="25" spans="1:28" ht="16.5" customHeight="1" x14ac:dyDescent="0.25">
      <c r="A25" s="97">
        <v>1</v>
      </c>
      <c r="B25" s="98">
        <v>2</v>
      </c>
      <c r="C25" s="97">
        <v>3</v>
      </c>
      <c r="D25" s="98">
        <v>4</v>
      </c>
      <c r="E25" s="97">
        <v>5</v>
      </c>
      <c r="F25" s="98">
        <v>6</v>
      </c>
      <c r="G25" s="97">
        <v>7</v>
      </c>
      <c r="H25" s="98">
        <v>8</v>
      </c>
      <c r="I25" s="97">
        <v>9</v>
      </c>
      <c r="J25" s="98">
        <v>10</v>
      </c>
      <c r="K25" s="161">
        <v>11</v>
      </c>
      <c r="L25" s="98">
        <v>12</v>
      </c>
      <c r="M25" s="161">
        <v>13</v>
      </c>
      <c r="N25" s="98">
        <v>14</v>
      </c>
      <c r="O25" s="161">
        <v>15</v>
      </c>
      <c r="P25" s="98">
        <v>16</v>
      </c>
      <c r="Q25" s="161">
        <v>17</v>
      </c>
      <c r="R25" s="98">
        <v>18</v>
      </c>
      <c r="S25" s="161">
        <v>19</v>
      </c>
      <c r="T25" s="98">
        <v>20</v>
      </c>
      <c r="U25" s="161">
        <v>21</v>
      </c>
      <c r="V25" s="98">
        <v>22</v>
      </c>
      <c r="W25" s="161">
        <v>23</v>
      </c>
      <c r="X25" s="98">
        <v>24</v>
      </c>
      <c r="Y25" s="161">
        <v>25</v>
      </c>
      <c r="Z25" s="98">
        <v>26</v>
      </c>
    </row>
    <row r="26" spans="1:28" ht="45.75" customHeight="1" x14ac:dyDescent="0.25">
      <c r="A26" s="90" t="s">
        <v>356</v>
      </c>
      <c r="B26" s="96"/>
      <c r="C26" s="92" t="s">
        <v>358</v>
      </c>
      <c r="D26" s="92" t="s">
        <v>359</v>
      </c>
      <c r="E26" s="92" t="s">
        <v>360</v>
      </c>
      <c r="F26" s="92" t="s">
        <v>276</v>
      </c>
      <c r="G26" s="92" t="s">
        <v>361</v>
      </c>
      <c r="H26" s="92" t="s">
        <v>239</v>
      </c>
      <c r="I26" s="92" t="s">
        <v>362</v>
      </c>
      <c r="J26" s="92" t="s">
        <v>363</v>
      </c>
      <c r="K26" s="89"/>
      <c r="L26" s="93" t="s">
        <v>262</v>
      </c>
      <c r="M26" s="95" t="s">
        <v>278</v>
      </c>
      <c r="N26" s="89"/>
      <c r="O26" s="89"/>
      <c r="P26" s="89"/>
      <c r="Q26" s="89"/>
      <c r="R26" s="89"/>
      <c r="S26" s="89"/>
      <c r="T26" s="89"/>
      <c r="U26" s="89"/>
      <c r="V26" s="89"/>
      <c r="W26" s="89"/>
      <c r="X26" s="89"/>
      <c r="Y26" s="89"/>
      <c r="Z26" s="91" t="s">
        <v>295</v>
      </c>
    </row>
    <row r="27" spans="1:28" x14ac:dyDescent="0.25">
      <c r="A27" s="89" t="s">
        <v>241</v>
      </c>
      <c r="B27" s="89" t="s">
        <v>267</v>
      </c>
      <c r="C27" s="89" t="s">
        <v>246</v>
      </c>
      <c r="D27" s="89" t="s">
        <v>247</v>
      </c>
      <c r="E27" s="89" t="s">
        <v>286</v>
      </c>
      <c r="F27" s="92" t="s">
        <v>242</v>
      </c>
      <c r="G27" s="92" t="s">
        <v>290</v>
      </c>
      <c r="H27" s="89" t="s">
        <v>239</v>
      </c>
      <c r="I27" s="92" t="s">
        <v>272</v>
      </c>
      <c r="J27" s="92" t="s">
        <v>254</v>
      </c>
      <c r="K27" s="93" t="s">
        <v>258</v>
      </c>
      <c r="L27" s="89"/>
      <c r="M27" s="93" t="s">
        <v>284</v>
      </c>
      <c r="N27" s="89"/>
      <c r="O27" s="89"/>
      <c r="P27" s="89"/>
      <c r="Q27" s="89"/>
      <c r="R27" s="89"/>
      <c r="S27" s="89"/>
      <c r="T27" s="89"/>
      <c r="U27" s="89"/>
      <c r="V27" s="89"/>
      <c r="W27" s="89"/>
      <c r="X27" s="89"/>
      <c r="Y27" s="89"/>
      <c r="Z27" s="89"/>
    </row>
    <row r="28" spans="1:28" x14ac:dyDescent="0.25">
      <c r="A28" s="89" t="s">
        <v>241</v>
      </c>
      <c r="B28" s="89" t="s">
        <v>268</v>
      </c>
      <c r="C28" s="89" t="s">
        <v>248</v>
      </c>
      <c r="D28" s="89" t="s">
        <v>249</v>
      </c>
      <c r="E28" s="89" t="s">
        <v>287</v>
      </c>
      <c r="F28" s="92" t="s">
        <v>243</v>
      </c>
      <c r="G28" s="92" t="s">
        <v>291</v>
      </c>
      <c r="H28" s="89" t="s">
        <v>239</v>
      </c>
      <c r="I28" s="92" t="s">
        <v>273</v>
      </c>
      <c r="J28" s="92" t="s">
        <v>255</v>
      </c>
      <c r="K28" s="93" t="s">
        <v>259</v>
      </c>
      <c r="L28" s="94"/>
      <c r="M28" s="93" t="s">
        <v>0</v>
      </c>
      <c r="N28" s="93"/>
      <c r="O28" s="93"/>
      <c r="P28" s="93"/>
      <c r="Q28" s="93"/>
      <c r="R28" s="93"/>
      <c r="S28" s="93"/>
      <c r="T28" s="93"/>
      <c r="U28" s="93"/>
      <c r="V28" s="93"/>
      <c r="W28" s="93"/>
      <c r="X28" s="93"/>
      <c r="Y28" s="93"/>
      <c r="Z28" s="93"/>
    </row>
    <row r="29" spans="1:28" x14ac:dyDescent="0.25">
      <c r="A29" s="89" t="s">
        <v>241</v>
      </c>
      <c r="B29" s="89" t="s">
        <v>269</v>
      </c>
      <c r="C29" s="89" t="s">
        <v>250</v>
      </c>
      <c r="D29" s="89" t="s">
        <v>251</v>
      </c>
      <c r="E29" s="89" t="s">
        <v>288</v>
      </c>
      <c r="F29" s="92" t="s">
        <v>244</v>
      </c>
      <c r="G29" s="92" t="s">
        <v>292</v>
      </c>
      <c r="H29" s="89" t="s">
        <v>239</v>
      </c>
      <c r="I29" s="92" t="s">
        <v>274</v>
      </c>
      <c r="J29" s="92" t="s">
        <v>256</v>
      </c>
      <c r="K29" s="93" t="s">
        <v>260</v>
      </c>
      <c r="L29" s="94"/>
      <c r="M29" s="89"/>
      <c r="N29" s="89"/>
      <c r="O29" s="89"/>
      <c r="P29" s="89"/>
      <c r="Q29" s="89"/>
      <c r="R29" s="89"/>
      <c r="S29" s="89"/>
      <c r="T29" s="89"/>
      <c r="U29" s="89"/>
      <c r="V29" s="89"/>
      <c r="W29" s="89"/>
      <c r="X29" s="89"/>
      <c r="Y29" s="89"/>
      <c r="Z29" s="89"/>
    </row>
    <row r="30" spans="1:28" x14ac:dyDescent="0.25">
      <c r="A30" s="89" t="s">
        <v>241</v>
      </c>
      <c r="B30" s="89" t="s">
        <v>270</v>
      </c>
      <c r="C30" s="89" t="s">
        <v>252</v>
      </c>
      <c r="D30" s="89" t="s">
        <v>253</v>
      </c>
      <c r="E30" s="89" t="s">
        <v>289</v>
      </c>
      <c r="F30" s="92" t="s">
        <v>245</v>
      </c>
      <c r="G30" s="92" t="s">
        <v>293</v>
      </c>
      <c r="H30" s="89" t="s">
        <v>239</v>
      </c>
      <c r="I30" s="92" t="s">
        <v>275</v>
      </c>
      <c r="J30" s="92" t="s">
        <v>257</v>
      </c>
      <c r="K30" s="93" t="s">
        <v>261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357</v>
      </c>
      <c r="B32" s="96"/>
      <c r="C32" s="92" t="s">
        <v>364</v>
      </c>
      <c r="D32" s="92" t="s">
        <v>365</v>
      </c>
      <c r="E32" s="92" t="s">
        <v>366</v>
      </c>
      <c r="F32" s="92" t="s">
        <v>367</v>
      </c>
      <c r="G32" s="92" t="s">
        <v>368</v>
      </c>
      <c r="H32" s="92" t="s">
        <v>239</v>
      </c>
      <c r="I32" s="92" t="s">
        <v>369</v>
      </c>
      <c r="J32" s="92" t="s">
        <v>370</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G_16-0214</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Реконструкция ВЛ 15-047 (инв. № 5114664) в п.Большое Исаково, ул.Калининградская Гурьевского района</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3" t="s">
        <v>505</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0" t="s">
        <v>87</v>
      </c>
      <c r="F19" s="411"/>
      <c r="G19" s="411"/>
      <c r="H19" s="411"/>
      <c r="I19" s="412"/>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235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6" zoomScaleNormal="100" workbookViewId="0">
      <selection activeCell="C28" sqref="C28"/>
    </sheetView>
  </sheetViews>
  <sheetFormatPr defaultColWidth="9.28515625" defaultRowHeight="15.75" x14ac:dyDescent="0.2"/>
  <cols>
    <col min="1" max="1" width="61.7109375" style="192" customWidth="1"/>
    <col min="2" max="2" width="18.5703125" style="177" customWidth="1"/>
    <col min="3" max="12" width="16.7109375" style="177" customWidth="1"/>
    <col min="13" max="42" width="16.7109375" style="177" hidden="1" customWidth="1"/>
    <col min="43" max="45" width="16.7109375" style="178" hidden="1" customWidth="1"/>
    <col min="46" max="51" width="16.7109375" style="179" customWidth="1"/>
    <col min="52" max="256" width="9.28515625" style="179"/>
    <col min="257" max="257" width="61.7109375" style="179" customWidth="1"/>
    <col min="258" max="258" width="18.5703125" style="179" customWidth="1"/>
    <col min="259" max="298" width="16.7109375" style="179" customWidth="1"/>
    <col min="299" max="300" width="18.5703125" style="179" customWidth="1"/>
    <col min="301" max="301" width="21.7109375" style="179" customWidth="1"/>
    <col min="302" max="512" width="9.28515625" style="179"/>
    <col min="513" max="513" width="61.7109375" style="179" customWidth="1"/>
    <col min="514" max="514" width="18.5703125" style="179" customWidth="1"/>
    <col min="515" max="554" width="16.7109375" style="179" customWidth="1"/>
    <col min="555" max="556" width="18.5703125" style="179" customWidth="1"/>
    <col min="557" max="557" width="21.7109375" style="179" customWidth="1"/>
    <col min="558" max="768" width="9.28515625" style="179"/>
    <col min="769" max="769" width="61.7109375" style="179" customWidth="1"/>
    <col min="770" max="770" width="18.5703125" style="179" customWidth="1"/>
    <col min="771" max="810" width="16.7109375" style="179" customWidth="1"/>
    <col min="811" max="812" width="18.5703125" style="179" customWidth="1"/>
    <col min="813" max="813" width="21.7109375" style="179" customWidth="1"/>
    <col min="814" max="1024" width="9.28515625" style="179"/>
    <col min="1025" max="1025" width="61.7109375" style="179" customWidth="1"/>
    <col min="1026" max="1026" width="18.5703125" style="179" customWidth="1"/>
    <col min="1027" max="1066" width="16.7109375" style="179" customWidth="1"/>
    <col min="1067" max="1068" width="18.5703125" style="179" customWidth="1"/>
    <col min="1069" max="1069" width="21.7109375" style="179" customWidth="1"/>
    <col min="1070" max="1280" width="9.28515625" style="179"/>
    <col min="1281" max="1281" width="61.7109375" style="179" customWidth="1"/>
    <col min="1282" max="1282" width="18.5703125" style="179" customWidth="1"/>
    <col min="1283" max="1322" width="16.7109375" style="179" customWidth="1"/>
    <col min="1323" max="1324" width="18.5703125" style="179" customWidth="1"/>
    <col min="1325" max="1325" width="21.7109375" style="179" customWidth="1"/>
    <col min="1326" max="1536" width="9.28515625" style="179"/>
    <col min="1537" max="1537" width="61.7109375" style="179" customWidth="1"/>
    <col min="1538" max="1538" width="18.5703125" style="179" customWidth="1"/>
    <col min="1539" max="1578" width="16.7109375" style="179" customWidth="1"/>
    <col min="1579" max="1580" width="18.5703125" style="179" customWidth="1"/>
    <col min="1581" max="1581" width="21.7109375" style="179" customWidth="1"/>
    <col min="1582" max="1792" width="9.28515625" style="179"/>
    <col min="1793" max="1793" width="61.7109375" style="179" customWidth="1"/>
    <col min="1794" max="1794" width="18.5703125" style="179" customWidth="1"/>
    <col min="1795" max="1834" width="16.7109375" style="179" customWidth="1"/>
    <col min="1835" max="1836" width="18.5703125" style="179" customWidth="1"/>
    <col min="1837" max="1837" width="21.7109375" style="179" customWidth="1"/>
    <col min="1838" max="2048" width="9.28515625" style="179"/>
    <col min="2049" max="2049" width="61.7109375" style="179" customWidth="1"/>
    <col min="2050" max="2050" width="18.5703125" style="179" customWidth="1"/>
    <col min="2051" max="2090" width="16.7109375" style="179" customWidth="1"/>
    <col min="2091" max="2092" width="18.5703125" style="179" customWidth="1"/>
    <col min="2093" max="2093" width="21.7109375" style="179" customWidth="1"/>
    <col min="2094" max="2304" width="9.28515625" style="179"/>
    <col min="2305" max="2305" width="61.7109375" style="179" customWidth="1"/>
    <col min="2306" max="2306" width="18.5703125" style="179" customWidth="1"/>
    <col min="2307" max="2346" width="16.7109375" style="179" customWidth="1"/>
    <col min="2347" max="2348" width="18.5703125" style="179" customWidth="1"/>
    <col min="2349" max="2349" width="21.7109375" style="179" customWidth="1"/>
    <col min="2350" max="2560" width="9.28515625" style="179"/>
    <col min="2561" max="2561" width="61.7109375" style="179" customWidth="1"/>
    <col min="2562" max="2562" width="18.5703125" style="179" customWidth="1"/>
    <col min="2563" max="2602" width="16.7109375" style="179" customWidth="1"/>
    <col min="2603" max="2604" width="18.5703125" style="179" customWidth="1"/>
    <col min="2605" max="2605" width="21.7109375" style="179" customWidth="1"/>
    <col min="2606" max="2816" width="9.28515625" style="179"/>
    <col min="2817" max="2817" width="61.7109375" style="179" customWidth="1"/>
    <col min="2818" max="2818" width="18.5703125" style="179" customWidth="1"/>
    <col min="2819" max="2858" width="16.7109375" style="179" customWidth="1"/>
    <col min="2859" max="2860" width="18.5703125" style="179" customWidth="1"/>
    <col min="2861" max="2861" width="21.7109375" style="179" customWidth="1"/>
    <col min="2862" max="3072" width="9.28515625" style="179"/>
    <col min="3073" max="3073" width="61.7109375" style="179" customWidth="1"/>
    <col min="3074" max="3074" width="18.5703125" style="179" customWidth="1"/>
    <col min="3075" max="3114" width="16.7109375" style="179" customWidth="1"/>
    <col min="3115" max="3116" width="18.5703125" style="179" customWidth="1"/>
    <col min="3117" max="3117" width="21.7109375" style="179" customWidth="1"/>
    <col min="3118" max="3328" width="9.28515625" style="179"/>
    <col min="3329" max="3329" width="61.7109375" style="179" customWidth="1"/>
    <col min="3330" max="3330" width="18.5703125" style="179" customWidth="1"/>
    <col min="3331" max="3370" width="16.7109375" style="179" customWidth="1"/>
    <col min="3371" max="3372" width="18.5703125" style="179" customWidth="1"/>
    <col min="3373" max="3373" width="21.7109375" style="179" customWidth="1"/>
    <col min="3374" max="3584" width="9.28515625" style="179"/>
    <col min="3585" max="3585" width="61.7109375" style="179" customWidth="1"/>
    <col min="3586" max="3586" width="18.5703125" style="179" customWidth="1"/>
    <col min="3587" max="3626" width="16.7109375" style="179" customWidth="1"/>
    <col min="3627" max="3628" width="18.5703125" style="179" customWidth="1"/>
    <col min="3629" max="3629" width="21.7109375" style="179" customWidth="1"/>
    <col min="3630" max="3840" width="9.28515625" style="179"/>
    <col min="3841" max="3841" width="61.7109375" style="179" customWidth="1"/>
    <col min="3842" max="3842" width="18.5703125" style="179" customWidth="1"/>
    <col min="3843" max="3882" width="16.7109375" style="179" customWidth="1"/>
    <col min="3883" max="3884" width="18.5703125" style="179" customWidth="1"/>
    <col min="3885" max="3885" width="21.7109375" style="179" customWidth="1"/>
    <col min="3886" max="4096" width="9.28515625" style="179"/>
    <col min="4097" max="4097" width="61.7109375" style="179" customWidth="1"/>
    <col min="4098" max="4098" width="18.5703125" style="179" customWidth="1"/>
    <col min="4099" max="4138" width="16.7109375" style="179" customWidth="1"/>
    <col min="4139" max="4140" width="18.5703125" style="179" customWidth="1"/>
    <col min="4141" max="4141" width="21.7109375" style="179" customWidth="1"/>
    <col min="4142" max="4352" width="9.28515625" style="179"/>
    <col min="4353" max="4353" width="61.7109375" style="179" customWidth="1"/>
    <col min="4354" max="4354" width="18.5703125" style="179" customWidth="1"/>
    <col min="4355" max="4394" width="16.7109375" style="179" customWidth="1"/>
    <col min="4395" max="4396" width="18.5703125" style="179" customWidth="1"/>
    <col min="4397" max="4397" width="21.7109375" style="179" customWidth="1"/>
    <col min="4398" max="4608" width="9.28515625" style="179"/>
    <col min="4609" max="4609" width="61.7109375" style="179" customWidth="1"/>
    <col min="4610" max="4610" width="18.5703125" style="179" customWidth="1"/>
    <col min="4611" max="4650" width="16.7109375" style="179" customWidth="1"/>
    <col min="4651" max="4652" width="18.5703125" style="179" customWidth="1"/>
    <col min="4653" max="4653" width="21.7109375" style="179" customWidth="1"/>
    <col min="4654" max="4864" width="9.28515625" style="179"/>
    <col min="4865" max="4865" width="61.7109375" style="179" customWidth="1"/>
    <col min="4866" max="4866" width="18.5703125" style="179" customWidth="1"/>
    <col min="4867" max="4906" width="16.7109375" style="179" customWidth="1"/>
    <col min="4907" max="4908" width="18.5703125" style="179" customWidth="1"/>
    <col min="4909" max="4909" width="21.7109375" style="179" customWidth="1"/>
    <col min="4910" max="5120" width="9.28515625" style="179"/>
    <col min="5121" max="5121" width="61.7109375" style="179" customWidth="1"/>
    <col min="5122" max="5122" width="18.5703125" style="179" customWidth="1"/>
    <col min="5123" max="5162" width="16.7109375" style="179" customWidth="1"/>
    <col min="5163" max="5164" width="18.5703125" style="179" customWidth="1"/>
    <col min="5165" max="5165" width="21.7109375" style="179" customWidth="1"/>
    <col min="5166" max="5376" width="9.28515625" style="179"/>
    <col min="5377" max="5377" width="61.7109375" style="179" customWidth="1"/>
    <col min="5378" max="5378" width="18.5703125" style="179" customWidth="1"/>
    <col min="5379" max="5418" width="16.7109375" style="179" customWidth="1"/>
    <col min="5419" max="5420" width="18.5703125" style="179" customWidth="1"/>
    <col min="5421" max="5421" width="21.7109375" style="179" customWidth="1"/>
    <col min="5422" max="5632" width="9.28515625" style="179"/>
    <col min="5633" max="5633" width="61.7109375" style="179" customWidth="1"/>
    <col min="5634" max="5634" width="18.5703125" style="179" customWidth="1"/>
    <col min="5635" max="5674" width="16.7109375" style="179" customWidth="1"/>
    <col min="5675" max="5676" width="18.5703125" style="179" customWidth="1"/>
    <col min="5677" max="5677" width="21.7109375" style="179" customWidth="1"/>
    <col min="5678" max="5888" width="9.28515625" style="179"/>
    <col min="5889" max="5889" width="61.7109375" style="179" customWidth="1"/>
    <col min="5890" max="5890" width="18.5703125" style="179" customWidth="1"/>
    <col min="5891" max="5930" width="16.7109375" style="179" customWidth="1"/>
    <col min="5931" max="5932" width="18.5703125" style="179" customWidth="1"/>
    <col min="5933" max="5933" width="21.7109375" style="179" customWidth="1"/>
    <col min="5934" max="6144" width="9.28515625" style="179"/>
    <col min="6145" max="6145" width="61.7109375" style="179" customWidth="1"/>
    <col min="6146" max="6146" width="18.5703125" style="179" customWidth="1"/>
    <col min="6147" max="6186" width="16.7109375" style="179" customWidth="1"/>
    <col min="6187" max="6188" width="18.5703125" style="179" customWidth="1"/>
    <col min="6189" max="6189" width="21.7109375" style="179" customWidth="1"/>
    <col min="6190" max="6400" width="9.28515625" style="179"/>
    <col min="6401" max="6401" width="61.7109375" style="179" customWidth="1"/>
    <col min="6402" max="6402" width="18.5703125" style="179" customWidth="1"/>
    <col min="6403" max="6442" width="16.7109375" style="179" customWidth="1"/>
    <col min="6443" max="6444" width="18.5703125" style="179" customWidth="1"/>
    <col min="6445" max="6445" width="21.7109375" style="179" customWidth="1"/>
    <col min="6446" max="6656" width="9.28515625" style="179"/>
    <col min="6657" max="6657" width="61.7109375" style="179" customWidth="1"/>
    <col min="6658" max="6658" width="18.5703125" style="179" customWidth="1"/>
    <col min="6659" max="6698" width="16.7109375" style="179" customWidth="1"/>
    <col min="6699" max="6700" width="18.5703125" style="179" customWidth="1"/>
    <col min="6701" max="6701" width="21.7109375" style="179" customWidth="1"/>
    <col min="6702" max="6912" width="9.28515625" style="179"/>
    <col min="6913" max="6913" width="61.7109375" style="179" customWidth="1"/>
    <col min="6914" max="6914" width="18.5703125" style="179" customWidth="1"/>
    <col min="6915" max="6954" width="16.7109375" style="179" customWidth="1"/>
    <col min="6955" max="6956" width="18.5703125" style="179" customWidth="1"/>
    <col min="6957" max="6957" width="21.7109375" style="179" customWidth="1"/>
    <col min="6958" max="7168" width="9.28515625" style="179"/>
    <col min="7169" max="7169" width="61.7109375" style="179" customWidth="1"/>
    <col min="7170" max="7170" width="18.5703125" style="179" customWidth="1"/>
    <col min="7171" max="7210" width="16.7109375" style="179" customWidth="1"/>
    <col min="7211" max="7212" width="18.5703125" style="179" customWidth="1"/>
    <col min="7213" max="7213" width="21.7109375" style="179" customWidth="1"/>
    <col min="7214" max="7424" width="9.28515625" style="179"/>
    <col min="7425" max="7425" width="61.7109375" style="179" customWidth="1"/>
    <col min="7426" max="7426" width="18.5703125" style="179" customWidth="1"/>
    <col min="7427" max="7466" width="16.7109375" style="179" customWidth="1"/>
    <col min="7467" max="7468" width="18.5703125" style="179" customWidth="1"/>
    <col min="7469" max="7469" width="21.7109375" style="179" customWidth="1"/>
    <col min="7470" max="7680" width="9.28515625" style="179"/>
    <col min="7681" max="7681" width="61.7109375" style="179" customWidth="1"/>
    <col min="7682" max="7682" width="18.5703125" style="179" customWidth="1"/>
    <col min="7683" max="7722" width="16.7109375" style="179" customWidth="1"/>
    <col min="7723" max="7724" width="18.5703125" style="179" customWidth="1"/>
    <col min="7725" max="7725" width="21.7109375" style="179" customWidth="1"/>
    <col min="7726" max="7936" width="9.28515625" style="179"/>
    <col min="7937" max="7937" width="61.7109375" style="179" customWidth="1"/>
    <col min="7938" max="7938" width="18.5703125" style="179" customWidth="1"/>
    <col min="7939" max="7978" width="16.7109375" style="179" customWidth="1"/>
    <col min="7979" max="7980" width="18.5703125" style="179" customWidth="1"/>
    <col min="7981" max="7981" width="21.7109375" style="179" customWidth="1"/>
    <col min="7982" max="8192" width="9.28515625" style="179"/>
    <col min="8193" max="8193" width="61.7109375" style="179" customWidth="1"/>
    <col min="8194" max="8194" width="18.5703125" style="179" customWidth="1"/>
    <col min="8195" max="8234" width="16.7109375" style="179" customWidth="1"/>
    <col min="8235" max="8236" width="18.5703125" style="179" customWidth="1"/>
    <col min="8237" max="8237" width="21.7109375" style="179" customWidth="1"/>
    <col min="8238" max="8448" width="9.28515625" style="179"/>
    <col min="8449" max="8449" width="61.7109375" style="179" customWidth="1"/>
    <col min="8450" max="8450" width="18.5703125" style="179" customWidth="1"/>
    <col min="8451" max="8490" width="16.7109375" style="179" customWidth="1"/>
    <col min="8491" max="8492" width="18.5703125" style="179" customWidth="1"/>
    <col min="8493" max="8493" width="21.7109375" style="179" customWidth="1"/>
    <col min="8494" max="8704" width="9.28515625" style="179"/>
    <col min="8705" max="8705" width="61.7109375" style="179" customWidth="1"/>
    <col min="8706" max="8706" width="18.5703125" style="179" customWidth="1"/>
    <col min="8707" max="8746" width="16.7109375" style="179" customWidth="1"/>
    <col min="8747" max="8748" width="18.5703125" style="179" customWidth="1"/>
    <col min="8749" max="8749" width="21.7109375" style="179" customWidth="1"/>
    <col min="8750" max="8960" width="9.28515625" style="179"/>
    <col min="8961" max="8961" width="61.7109375" style="179" customWidth="1"/>
    <col min="8962" max="8962" width="18.5703125" style="179" customWidth="1"/>
    <col min="8963" max="9002" width="16.7109375" style="179" customWidth="1"/>
    <col min="9003" max="9004" width="18.5703125" style="179" customWidth="1"/>
    <col min="9005" max="9005" width="21.7109375" style="179" customWidth="1"/>
    <col min="9006" max="9216" width="9.28515625" style="179"/>
    <col min="9217" max="9217" width="61.7109375" style="179" customWidth="1"/>
    <col min="9218" max="9218" width="18.5703125" style="179" customWidth="1"/>
    <col min="9219" max="9258" width="16.7109375" style="179" customWidth="1"/>
    <col min="9259" max="9260" width="18.5703125" style="179" customWidth="1"/>
    <col min="9261" max="9261" width="21.7109375" style="179" customWidth="1"/>
    <col min="9262" max="9472" width="9.28515625" style="179"/>
    <col min="9473" max="9473" width="61.7109375" style="179" customWidth="1"/>
    <col min="9474" max="9474" width="18.5703125" style="179" customWidth="1"/>
    <col min="9475" max="9514" width="16.7109375" style="179" customWidth="1"/>
    <col min="9515" max="9516" width="18.5703125" style="179" customWidth="1"/>
    <col min="9517" max="9517" width="21.7109375" style="179" customWidth="1"/>
    <col min="9518" max="9728" width="9.28515625" style="179"/>
    <col min="9729" max="9729" width="61.7109375" style="179" customWidth="1"/>
    <col min="9730" max="9730" width="18.5703125" style="179" customWidth="1"/>
    <col min="9731" max="9770" width="16.7109375" style="179" customWidth="1"/>
    <col min="9771" max="9772" width="18.5703125" style="179" customWidth="1"/>
    <col min="9773" max="9773" width="21.7109375" style="179" customWidth="1"/>
    <col min="9774" max="9984" width="9.28515625" style="179"/>
    <col min="9985" max="9985" width="61.7109375" style="179" customWidth="1"/>
    <col min="9986" max="9986" width="18.5703125" style="179" customWidth="1"/>
    <col min="9987" max="10026" width="16.7109375" style="179" customWidth="1"/>
    <col min="10027" max="10028" width="18.5703125" style="179" customWidth="1"/>
    <col min="10029" max="10029" width="21.7109375" style="179" customWidth="1"/>
    <col min="10030" max="10240" width="9.28515625" style="179"/>
    <col min="10241" max="10241" width="61.7109375" style="179" customWidth="1"/>
    <col min="10242" max="10242" width="18.5703125" style="179" customWidth="1"/>
    <col min="10243" max="10282" width="16.7109375" style="179" customWidth="1"/>
    <col min="10283" max="10284" width="18.5703125" style="179" customWidth="1"/>
    <col min="10285" max="10285" width="21.7109375" style="179" customWidth="1"/>
    <col min="10286" max="10496" width="9.28515625" style="179"/>
    <col min="10497" max="10497" width="61.7109375" style="179" customWidth="1"/>
    <col min="10498" max="10498" width="18.5703125" style="179" customWidth="1"/>
    <col min="10499" max="10538" width="16.7109375" style="179" customWidth="1"/>
    <col min="10539" max="10540" width="18.5703125" style="179" customWidth="1"/>
    <col min="10541" max="10541" width="21.7109375" style="179" customWidth="1"/>
    <col min="10542" max="10752" width="9.28515625" style="179"/>
    <col min="10753" max="10753" width="61.7109375" style="179" customWidth="1"/>
    <col min="10754" max="10754" width="18.5703125" style="179" customWidth="1"/>
    <col min="10755" max="10794" width="16.7109375" style="179" customWidth="1"/>
    <col min="10795" max="10796" width="18.5703125" style="179" customWidth="1"/>
    <col min="10797" max="10797" width="21.7109375" style="179" customWidth="1"/>
    <col min="10798" max="11008" width="9.28515625" style="179"/>
    <col min="11009" max="11009" width="61.7109375" style="179" customWidth="1"/>
    <col min="11010" max="11010" width="18.5703125" style="179" customWidth="1"/>
    <col min="11011" max="11050" width="16.7109375" style="179" customWidth="1"/>
    <col min="11051" max="11052" width="18.5703125" style="179" customWidth="1"/>
    <col min="11053" max="11053" width="21.7109375" style="179" customWidth="1"/>
    <col min="11054" max="11264" width="9.28515625" style="179"/>
    <col min="11265" max="11265" width="61.7109375" style="179" customWidth="1"/>
    <col min="11266" max="11266" width="18.5703125" style="179" customWidth="1"/>
    <col min="11267" max="11306" width="16.7109375" style="179" customWidth="1"/>
    <col min="11307" max="11308" width="18.5703125" style="179" customWidth="1"/>
    <col min="11309" max="11309" width="21.7109375" style="179" customWidth="1"/>
    <col min="11310" max="11520" width="9.28515625" style="179"/>
    <col min="11521" max="11521" width="61.7109375" style="179" customWidth="1"/>
    <col min="11522" max="11522" width="18.5703125" style="179" customWidth="1"/>
    <col min="11523" max="11562" width="16.7109375" style="179" customWidth="1"/>
    <col min="11563" max="11564" width="18.5703125" style="179" customWidth="1"/>
    <col min="11565" max="11565" width="21.7109375" style="179" customWidth="1"/>
    <col min="11566" max="11776" width="9.28515625" style="179"/>
    <col min="11777" max="11777" width="61.7109375" style="179" customWidth="1"/>
    <col min="11778" max="11778" width="18.5703125" style="179" customWidth="1"/>
    <col min="11779" max="11818" width="16.7109375" style="179" customWidth="1"/>
    <col min="11819" max="11820" width="18.5703125" style="179" customWidth="1"/>
    <col min="11821" max="11821" width="21.7109375" style="179" customWidth="1"/>
    <col min="11822" max="12032" width="9.28515625" style="179"/>
    <col min="12033" max="12033" width="61.7109375" style="179" customWidth="1"/>
    <col min="12034" max="12034" width="18.5703125" style="179" customWidth="1"/>
    <col min="12035" max="12074" width="16.7109375" style="179" customWidth="1"/>
    <col min="12075" max="12076" width="18.5703125" style="179" customWidth="1"/>
    <col min="12077" max="12077" width="21.7109375" style="179" customWidth="1"/>
    <col min="12078" max="12288" width="9.28515625" style="179"/>
    <col min="12289" max="12289" width="61.7109375" style="179" customWidth="1"/>
    <col min="12290" max="12290" width="18.5703125" style="179" customWidth="1"/>
    <col min="12291" max="12330" width="16.7109375" style="179" customWidth="1"/>
    <col min="12331" max="12332" width="18.5703125" style="179" customWidth="1"/>
    <col min="12333" max="12333" width="21.7109375" style="179" customWidth="1"/>
    <col min="12334" max="12544" width="9.28515625" style="179"/>
    <col min="12545" max="12545" width="61.7109375" style="179" customWidth="1"/>
    <col min="12546" max="12546" width="18.5703125" style="179" customWidth="1"/>
    <col min="12547" max="12586" width="16.7109375" style="179" customWidth="1"/>
    <col min="12587" max="12588" width="18.5703125" style="179" customWidth="1"/>
    <col min="12589" max="12589" width="21.7109375" style="179" customWidth="1"/>
    <col min="12590" max="12800" width="9.28515625" style="179"/>
    <col min="12801" max="12801" width="61.7109375" style="179" customWidth="1"/>
    <col min="12802" max="12802" width="18.5703125" style="179" customWidth="1"/>
    <col min="12803" max="12842" width="16.7109375" style="179" customWidth="1"/>
    <col min="12843" max="12844" width="18.5703125" style="179" customWidth="1"/>
    <col min="12845" max="12845" width="21.7109375" style="179" customWidth="1"/>
    <col min="12846" max="13056" width="9.28515625" style="179"/>
    <col min="13057" max="13057" width="61.7109375" style="179" customWidth="1"/>
    <col min="13058" max="13058" width="18.5703125" style="179" customWidth="1"/>
    <col min="13059" max="13098" width="16.7109375" style="179" customWidth="1"/>
    <col min="13099" max="13100" width="18.5703125" style="179" customWidth="1"/>
    <col min="13101" max="13101" width="21.7109375" style="179" customWidth="1"/>
    <col min="13102" max="13312" width="9.28515625" style="179"/>
    <col min="13313" max="13313" width="61.7109375" style="179" customWidth="1"/>
    <col min="13314" max="13314" width="18.5703125" style="179" customWidth="1"/>
    <col min="13315" max="13354" width="16.7109375" style="179" customWidth="1"/>
    <col min="13355" max="13356" width="18.5703125" style="179" customWidth="1"/>
    <col min="13357" max="13357" width="21.7109375" style="179" customWidth="1"/>
    <col min="13358" max="13568" width="9.28515625" style="179"/>
    <col min="13569" max="13569" width="61.7109375" style="179" customWidth="1"/>
    <col min="13570" max="13570" width="18.5703125" style="179" customWidth="1"/>
    <col min="13571" max="13610" width="16.7109375" style="179" customWidth="1"/>
    <col min="13611" max="13612" width="18.5703125" style="179" customWidth="1"/>
    <col min="13613" max="13613" width="21.7109375" style="179" customWidth="1"/>
    <col min="13614" max="13824" width="9.28515625" style="179"/>
    <col min="13825" max="13825" width="61.7109375" style="179" customWidth="1"/>
    <col min="13826" max="13826" width="18.5703125" style="179" customWidth="1"/>
    <col min="13827" max="13866" width="16.7109375" style="179" customWidth="1"/>
    <col min="13867" max="13868" width="18.5703125" style="179" customWidth="1"/>
    <col min="13869" max="13869" width="21.7109375" style="179" customWidth="1"/>
    <col min="13870" max="14080" width="9.28515625" style="179"/>
    <col min="14081" max="14081" width="61.7109375" style="179" customWidth="1"/>
    <col min="14082" max="14082" width="18.5703125" style="179" customWidth="1"/>
    <col min="14083" max="14122" width="16.7109375" style="179" customWidth="1"/>
    <col min="14123" max="14124" width="18.5703125" style="179" customWidth="1"/>
    <col min="14125" max="14125" width="21.7109375" style="179" customWidth="1"/>
    <col min="14126" max="14336" width="9.28515625" style="179"/>
    <col min="14337" max="14337" width="61.7109375" style="179" customWidth="1"/>
    <col min="14338" max="14338" width="18.5703125" style="179" customWidth="1"/>
    <col min="14339" max="14378" width="16.7109375" style="179" customWidth="1"/>
    <col min="14379" max="14380" width="18.5703125" style="179" customWidth="1"/>
    <col min="14381" max="14381" width="21.7109375" style="179" customWidth="1"/>
    <col min="14382" max="14592" width="9.28515625" style="179"/>
    <col min="14593" max="14593" width="61.7109375" style="179" customWidth="1"/>
    <col min="14594" max="14594" width="18.5703125" style="179" customWidth="1"/>
    <col min="14595" max="14634" width="16.7109375" style="179" customWidth="1"/>
    <col min="14635" max="14636" width="18.5703125" style="179" customWidth="1"/>
    <col min="14637" max="14637" width="21.7109375" style="179" customWidth="1"/>
    <col min="14638" max="14848" width="9.28515625" style="179"/>
    <col min="14849" max="14849" width="61.7109375" style="179" customWidth="1"/>
    <col min="14850" max="14850" width="18.5703125" style="179" customWidth="1"/>
    <col min="14851" max="14890" width="16.7109375" style="179" customWidth="1"/>
    <col min="14891" max="14892" width="18.5703125" style="179" customWidth="1"/>
    <col min="14893" max="14893" width="21.7109375" style="179" customWidth="1"/>
    <col min="14894" max="15104" width="9.28515625" style="179"/>
    <col min="15105" max="15105" width="61.7109375" style="179" customWidth="1"/>
    <col min="15106" max="15106" width="18.5703125" style="179" customWidth="1"/>
    <col min="15107" max="15146" width="16.7109375" style="179" customWidth="1"/>
    <col min="15147" max="15148" width="18.5703125" style="179" customWidth="1"/>
    <col min="15149" max="15149" width="21.7109375" style="179" customWidth="1"/>
    <col min="15150" max="15360" width="9.28515625" style="179"/>
    <col min="15361" max="15361" width="61.7109375" style="179" customWidth="1"/>
    <col min="15362" max="15362" width="18.5703125" style="179" customWidth="1"/>
    <col min="15363" max="15402" width="16.7109375" style="179" customWidth="1"/>
    <col min="15403" max="15404" width="18.5703125" style="179" customWidth="1"/>
    <col min="15405" max="15405" width="21.7109375" style="179" customWidth="1"/>
    <col min="15406" max="15616" width="9.28515625" style="179"/>
    <col min="15617" max="15617" width="61.7109375" style="179" customWidth="1"/>
    <col min="15618" max="15618" width="18.5703125" style="179" customWidth="1"/>
    <col min="15619" max="15658" width="16.7109375" style="179" customWidth="1"/>
    <col min="15659" max="15660" width="18.5703125" style="179" customWidth="1"/>
    <col min="15661" max="15661" width="21.7109375" style="179" customWidth="1"/>
    <col min="15662" max="15872" width="9.28515625" style="179"/>
    <col min="15873" max="15873" width="61.7109375" style="179" customWidth="1"/>
    <col min="15874" max="15874" width="18.5703125" style="179" customWidth="1"/>
    <col min="15875" max="15914" width="16.7109375" style="179" customWidth="1"/>
    <col min="15915" max="15916" width="18.5703125" style="179" customWidth="1"/>
    <col min="15917" max="15917" width="21.7109375" style="179" customWidth="1"/>
    <col min="15918" max="16128" width="9.28515625" style="179"/>
    <col min="16129" max="16129" width="61.7109375" style="179" customWidth="1"/>
    <col min="16130" max="16130" width="18.5703125" style="179" customWidth="1"/>
    <col min="16131" max="16170" width="16.7109375" style="179" customWidth="1"/>
    <col min="16171" max="16172" width="18.5703125" style="179" customWidth="1"/>
    <col min="16173" max="16173" width="21.7109375" style="179" customWidth="1"/>
    <col min="16174" max="16384" width="9.28515625" style="17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14" t="str">
        <f>'[1]1. паспорт местоположение'!A5:C5</f>
        <v>Год раскрытия информации: 2016 год</v>
      </c>
      <c r="B5" s="414"/>
      <c r="C5" s="414"/>
      <c r="D5" s="414"/>
      <c r="E5" s="414"/>
      <c r="F5" s="414"/>
      <c r="G5" s="414"/>
      <c r="H5" s="414"/>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84"/>
      <c r="AR7" s="184"/>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81"/>
      <c r="AR8" s="181"/>
    </row>
    <row r="9" spans="1:44" ht="18.75" x14ac:dyDescent="0.2">
      <c r="A9" s="370" t="str">
        <f>'1. паспорт местоположение'!A9:C9</f>
        <v xml:space="preserve">                         АО "Янтарьэнерго"                         </v>
      </c>
      <c r="B9" s="370"/>
      <c r="C9" s="370"/>
      <c r="D9" s="370"/>
      <c r="E9" s="370"/>
      <c r="F9" s="370"/>
      <c r="G9" s="370"/>
      <c r="H9" s="370"/>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85"/>
      <c r="AR9" s="185"/>
    </row>
    <row r="10" spans="1:44" x14ac:dyDescent="0.2">
      <c r="A10" s="368" t="s">
        <v>9</v>
      </c>
      <c r="B10" s="368"/>
      <c r="C10" s="368"/>
      <c r="D10" s="368"/>
      <c r="E10" s="368"/>
      <c r="F10" s="368"/>
      <c r="G10" s="368"/>
      <c r="H10" s="368"/>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86"/>
      <c r="AR10" s="186"/>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70" t="str">
        <f>'1. паспорт местоположение'!A12:C12</f>
        <v>G_16-0214</v>
      </c>
      <c r="B12" s="370"/>
      <c r="C12" s="370"/>
      <c r="D12" s="370"/>
      <c r="E12" s="370"/>
      <c r="F12" s="370"/>
      <c r="G12" s="370"/>
      <c r="H12" s="370"/>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85"/>
      <c r="AR12" s="185"/>
    </row>
    <row r="13" spans="1:44" x14ac:dyDescent="0.2">
      <c r="A13" s="368" t="s">
        <v>8</v>
      </c>
      <c r="B13" s="368"/>
      <c r="C13" s="368"/>
      <c r="D13" s="368"/>
      <c r="E13" s="368"/>
      <c r="F13" s="368"/>
      <c r="G13" s="368"/>
      <c r="H13" s="368"/>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86"/>
      <c r="AR13" s="186"/>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187"/>
      <c r="AR14" s="187"/>
    </row>
    <row r="15" spans="1:44" ht="18.75" x14ac:dyDescent="0.2">
      <c r="A15" s="370" t="str">
        <f>'1. паспорт местоположение'!A15:C15</f>
        <v>Реконструкция ВЛ 15-047 (инв. № 5114664) в п.Большое Исаково, ул.Калининградская Гурьевского района</v>
      </c>
      <c r="B15" s="370"/>
      <c r="C15" s="370"/>
      <c r="D15" s="370"/>
      <c r="E15" s="370"/>
      <c r="F15" s="370"/>
      <c r="G15" s="370"/>
      <c r="H15" s="370"/>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85"/>
      <c r="AR15" s="185"/>
    </row>
    <row r="16" spans="1:44" x14ac:dyDescent="0.2">
      <c r="A16" s="368" t="s">
        <v>7</v>
      </c>
      <c r="B16" s="368"/>
      <c r="C16" s="368"/>
      <c r="D16" s="368"/>
      <c r="E16" s="368"/>
      <c r="F16" s="368"/>
      <c r="G16" s="368"/>
      <c r="H16" s="368"/>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86"/>
      <c r="AR16" s="186"/>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70" t="s">
        <v>506</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548</v>
      </c>
      <c r="B25" s="199">
        <f>$B$126/1.18</f>
        <v>0</v>
      </c>
    </row>
    <row r="26" spans="1:44" x14ac:dyDescent="0.2">
      <c r="A26" s="200" t="s">
        <v>350</v>
      </c>
      <c r="B26" s="201">
        <v>0</v>
      </c>
    </row>
    <row r="27" spans="1:44" x14ac:dyDescent="0.2">
      <c r="A27" s="200" t="s">
        <v>348</v>
      </c>
      <c r="B27" s="201">
        <f>$B$123</f>
        <v>25</v>
      </c>
      <c r="D27" s="193" t="s">
        <v>351</v>
      </c>
    </row>
    <row r="28" spans="1:44" ht="16.149999999999999" customHeight="1" thickBot="1" x14ac:dyDescent="0.25">
      <c r="A28" s="202" t="s">
        <v>346</v>
      </c>
      <c r="B28" s="203">
        <v>1</v>
      </c>
      <c r="D28" s="417" t="s">
        <v>349</v>
      </c>
      <c r="E28" s="418"/>
      <c r="F28" s="419"/>
      <c r="G28" s="420" t="str">
        <f>IF(SUM(B89:L89)=0,"не окупается",SUM(B89:L89))</f>
        <v>не окупается</v>
      </c>
      <c r="H28" s="421"/>
    </row>
    <row r="29" spans="1:44" ht="15.6" customHeight="1" x14ac:dyDescent="0.2">
      <c r="A29" s="198" t="s">
        <v>344</v>
      </c>
      <c r="B29" s="199">
        <f>$B$126*$B$127</f>
        <v>0</v>
      </c>
      <c r="D29" s="417" t="s">
        <v>347</v>
      </c>
      <c r="E29" s="418"/>
      <c r="F29" s="419"/>
      <c r="G29" s="420" t="str">
        <f>IF(SUM(B90:L90)=0,"не окупается",SUM(B90:L90))</f>
        <v>не окупается</v>
      </c>
      <c r="H29" s="421"/>
    </row>
    <row r="30" spans="1:44" ht="27.6" customHeight="1" x14ac:dyDescent="0.2">
      <c r="A30" s="200" t="s">
        <v>549</v>
      </c>
      <c r="B30" s="201">
        <v>1</v>
      </c>
      <c r="D30" s="417" t="s">
        <v>345</v>
      </c>
      <c r="E30" s="418"/>
      <c r="F30" s="419"/>
      <c r="G30" s="422">
        <f>L87</f>
        <v>-5.9000000000000004E-2</v>
      </c>
      <c r="H30" s="423"/>
    </row>
    <row r="31" spans="1:44" x14ac:dyDescent="0.2">
      <c r="A31" s="200" t="s">
        <v>343</v>
      </c>
      <c r="B31" s="201">
        <v>1</v>
      </c>
      <c r="D31" s="424"/>
      <c r="E31" s="425"/>
      <c r="F31" s="426"/>
      <c r="G31" s="424"/>
      <c r="H31" s="426"/>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550</v>
      </c>
      <c r="B37" s="199">
        <v>0</v>
      </c>
    </row>
    <row r="38" spans="1:42" x14ac:dyDescent="0.2">
      <c r="A38" s="200" t="s">
        <v>340</v>
      </c>
      <c r="B38" s="201"/>
    </row>
    <row r="39" spans="1:42" ht="16.5" thickBot="1" x14ac:dyDescent="0.25">
      <c r="A39" s="206" t="s">
        <v>339</v>
      </c>
      <c r="B39" s="207"/>
    </row>
    <row r="40" spans="1:42" x14ac:dyDescent="0.2">
      <c r="A40" s="208" t="s">
        <v>551</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20"/>
      <c r="C48" s="220">
        <f>B136</f>
        <v>0</v>
      </c>
      <c r="D48" s="220">
        <f t="shared" ref="D48:AP49" si="1">C136</f>
        <v>5.8000000000000003E-2</v>
      </c>
      <c r="E48" s="220">
        <f t="shared" si="1"/>
        <v>5.5E-2</v>
      </c>
      <c r="F48" s="220">
        <f t="shared" si="1"/>
        <v>5.5E-2</v>
      </c>
      <c r="G48" s="220">
        <f t="shared" si="1"/>
        <v>5.5E-2</v>
      </c>
      <c r="H48" s="220">
        <f t="shared" si="1"/>
        <v>5.5E-2</v>
      </c>
      <c r="I48" s="220">
        <f t="shared" si="1"/>
        <v>5.5E-2</v>
      </c>
      <c r="J48" s="220">
        <f t="shared" si="1"/>
        <v>5.5E-2</v>
      </c>
      <c r="K48" s="220">
        <f t="shared" si="1"/>
        <v>5.5E-2</v>
      </c>
      <c r="L48" s="220">
        <f t="shared" si="1"/>
        <v>5.5E-2</v>
      </c>
      <c r="M48" s="220">
        <f t="shared" si="1"/>
        <v>5.5E-2</v>
      </c>
      <c r="N48" s="220">
        <f t="shared" si="1"/>
        <v>5.5E-2</v>
      </c>
      <c r="O48" s="220">
        <f t="shared" si="1"/>
        <v>5.5E-2</v>
      </c>
      <c r="P48" s="220">
        <f t="shared" si="1"/>
        <v>5.5E-2</v>
      </c>
      <c r="Q48" s="220">
        <f t="shared" si="1"/>
        <v>5.5E-2</v>
      </c>
      <c r="R48" s="220">
        <f t="shared" si="1"/>
        <v>5.5E-2</v>
      </c>
      <c r="S48" s="220">
        <f t="shared" si="1"/>
        <v>5.5E-2</v>
      </c>
      <c r="T48" s="220">
        <f t="shared" si="1"/>
        <v>5.5E-2</v>
      </c>
      <c r="U48" s="220">
        <f t="shared" si="1"/>
        <v>5.5E-2</v>
      </c>
      <c r="V48" s="220">
        <f t="shared" si="1"/>
        <v>5.5E-2</v>
      </c>
      <c r="W48" s="220">
        <f t="shared" si="1"/>
        <v>5.5E-2</v>
      </c>
      <c r="X48" s="220">
        <f t="shared" si="1"/>
        <v>5.5E-2</v>
      </c>
      <c r="Y48" s="220">
        <f t="shared" si="1"/>
        <v>5.5E-2</v>
      </c>
      <c r="Z48" s="220">
        <f t="shared" si="1"/>
        <v>5.5E-2</v>
      </c>
      <c r="AA48" s="220">
        <f t="shared" si="1"/>
        <v>5.5E-2</v>
      </c>
      <c r="AB48" s="220">
        <f t="shared" si="1"/>
        <v>5.5E-2</v>
      </c>
      <c r="AC48" s="220">
        <f t="shared" si="1"/>
        <v>5.5E-2</v>
      </c>
      <c r="AD48" s="220">
        <f t="shared" si="1"/>
        <v>5.5E-2</v>
      </c>
      <c r="AE48" s="220">
        <f t="shared" si="1"/>
        <v>5.5E-2</v>
      </c>
      <c r="AF48" s="220">
        <f t="shared" si="1"/>
        <v>5.5E-2</v>
      </c>
      <c r="AG48" s="220">
        <f t="shared" si="1"/>
        <v>5.5E-2</v>
      </c>
      <c r="AH48" s="220">
        <f t="shared" si="1"/>
        <v>5.5E-2</v>
      </c>
      <c r="AI48" s="220">
        <f t="shared" si="1"/>
        <v>5.5E-2</v>
      </c>
      <c r="AJ48" s="220">
        <f t="shared" si="1"/>
        <v>5.5E-2</v>
      </c>
      <c r="AK48" s="220">
        <f t="shared" si="1"/>
        <v>5.5E-2</v>
      </c>
      <c r="AL48" s="220">
        <f t="shared" si="1"/>
        <v>5.5E-2</v>
      </c>
      <c r="AM48" s="220">
        <f t="shared" si="1"/>
        <v>5.5E-2</v>
      </c>
      <c r="AN48" s="220">
        <f t="shared" si="1"/>
        <v>5.5E-2</v>
      </c>
      <c r="AO48" s="220">
        <f t="shared" si="1"/>
        <v>5.5E-2</v>
      </c>
      <c r="AP48" s="220">
        <f t="shared" si="1"/>
        <v>5.5E-2</v>
      </c>
    </row>
    <row r="49" spans="1:45" s="218" customFormat="1" x14ac:dyDescent="0.2">
      <c r="A49" s="219" t="s">
        <v>330</v>
      </c>
      <c r="B49" s="220"/>
      <c r="C49" s="220">
        <f>B137</f>
        <v>0</v>
      </c>
      <c r="D49" s="220">
        <f t="shared" si="1"/>
        <v>5.8000000000000052E-2</v>
      </c>
      <c r="E49" s="220">
        <f t="shared" si="1"/>
        <v>0.11619000000000002</v>
      </c>
      <c r="F49" s="220">
        <f t="shared" si="1"/>
        <v>0.17758045</v>
      </c>
      <c r="G49" s="220">
        <f t="shared" si="1"/>
        <v>0.24234737475000001</v>
      </c>
      <c r="H49" s="220">
        <f t="shared" si="1"/>
        <v>0.31067648036124984</v>
      </c>
      <c r="I49" s="220">
        <f t="shared" si="1"/>
        <v>0.38276368678111861</v>
      </c>
      <c r="J49" s="220">
        <f t="shared" si="1"/>
        <v>0.45881568955408003</v>
      </c>
      <c r="K49" s="220">
        <f t="shared" si="1"/>
        <v>0.53905055247955436</v>
      </c>
      <c r="L49" s="220">
        <f t="shared" si="1"/>
        <v>0.62369833286592979</v>
      </c>
      <c r="M49" s="220">
        <f t="shared" si="1"/>
        <v>0.71300174117355586</v>
      </c>
      <c r="N49" s="220">
        <f t="shared" si="1"/>
        <v>0.80721683693810142</v>
      </c>
      <c r="O49" s="220">
        <f t="shared" si="1"/>
        <v>0.90661376296969687</v>
      </c>
      <c r="P49" s="220">
        <f t="shared" si="1"/>
        <v>1.0114775199330301</v>
      </c>
      <c r="Q49" s="220">
        <f t="shared" si="1"/>
        <v>1.1221087835293466</v>
      </c>
      <c r="R49" s="220">
        <f t="shared" si="1"/>
        <v>1.2388247666234604</v>
      </c>
      <c r="S49" s="220">
        <f t="shared" si="1"/>
        <v>1.3619601287877505</v>
      </c>
      <c r="T49" s="220">
        <f t="shared" si="1"/>
        <v>1.4918679358710767</v>
      </c>
      <c r="U49" s="220">
        <f t="shared" si="1"/>
        <v>1.6289206723439857</v>
      </c>
      <c r="V49" s="220">
        <f t="shared" si="1"/>
        <v>1.7735113093229047</v>
      </c>
      <c r="W49" s="220">
        <f t="shared" si="1"/>
        <v>1.9260544313356642</v>
      </c>
      <c r="X49" s="220">
        <f t="shared" si="1"/>
        <v>2.0869874250591254</v>
      </c>
      <c r="Y49" s="220">
        <f t="shared" si="1"/>
        <v>2.2567717334373771</v>
      </c>
      <c r="Z49" s="220">
        <f t="shared" si="1"/>
        <v>2.4358941787764326</v>
      </c>
      <c r="AA49" s="220">
        <f t="shared" si="1"/>
        <v>2.6248683586091359</v>
      </c>
      <c r="AB49" s="220">
        <f t="shared" si="1"/>
        <v>2.8242361183326383</v>
      </c>
      <c r="AC49" s="220">
        <f t="shared" si="1"/>
        <v>3.0345691048409336</v>
      </c>
      <c r="AD49" s="220">
        <f t="shared" si="1"/>
        <v>3.2564704056071845</v>
      </c>
      <c r="AE49" s="220">
        <f t="shared" si="1"/>
        <v>3.4905762779155793</v>
      </c>
      <c r="AF49" s="220">
        <f t="shared" si="1"/>
        <v>3.7375579732009356</v>
      </c>
      <c r="AG49" s="220">
        <f t="shared" si="1"/>
        <v>3.9981236617269866</v>
      </c>
      <c r="AH49" s="220">
        <f t="shared" si="1"/>
        <v>4.2730204631219708</v>
      </c>
      <c r="AI49" s="220">
        <f t="shared" si="1"/>
        <v>4.563036588593679</v>
      </c>
      <c r="AJ49" s="220">
        <f t="shared" si="1"/>
        <v>4.8690036009663311</v>
      </c>
      <c r="AK49" s="220">
        <f t="shared" si="1"/>
        <v>5.1917987990194794</v>
      </c>
      <c r="AL49" s="220">
        <f t="shared" si="1"/>
        <v>5.5323477329655502</v>
      </c>
      <c r="AM49" s="220">
        <f t="shared" si="1"/>
        <v>5.8916268582786548</v>
      </c>
      <c r="AN49" s="220">
        <f t="shared" si="1"/>
        <v>6.2706663354839804</v>
      </c>
      <c r="AO49" s="220">
        <f t="shared" si="1"/>
        <v>6.6705529839355986</v>
      </c>
      <c r="AP49" s="220">
        <f t="shared" si="1"/>
        <v>7.0924333980520569</v>
      </c>
    </row>
    <row r="50" spans="1:45" s="218" customFormat="1" ht="16.5" thickBot="1" x14ac:dyDescent="0.25">
      <c r="A50" s="221" t="s">
        <v>552</v>
      </c>
      <c r="B50" s="222">
        <f>IF($B$124="да",($B$126-0.05),0)</f>
        <v>-0.05</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329</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328</v>
      </c>
      <c r="B53" s="226">
        <v>0</v>
      </c>
      <c r="C53" s="226">
        <f t="shared" ref="C53:AP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c r="AC53" s="226">
        <f t="shared" si="4"/>
        <v>0</v>
      </c>
      <c r="AD53" s="226">
        <f t="shared" si="4"/>
        <v>0</v>
      </c>
      <c r="AE53" s="226">
        <f t="shared" si="4"/>
        <v>0</v>
      </c>
      <c r="AF53" s="226">
        <f t="shared" si="4"/>
        <v>0</v>
      </c>
      <c r="AG53" s="226">
        <f t="shared" si="4"/>
        <v>0</v>
      </c>
      <c r="AH53" s="226">
        <f t="shared" si="4"/>
        <v>0</v>
      </c>
      <c r="AI53" s="226">
        <f t="shared" si="4"/>
        <v>0</v>
      </c>
      <c r="AJ53" s="226">
        <f t="shared" si="4"/>
        <v>0</v>
      </c>
      <c r="AK53" s="226">
        <f t="shared" si="4"/>
        <v>0</v>
      </c>
      <c r="AL53" s="226">
        <f t="shared" si="4"/>
        <v>0</v>
      </c>
      <c r="AM53" s="226">
        <f t="shared" si="4"/>
        <v>0</v>
      </c>
      <c r="AN53" s="226">
        <f t="shared" si="4"/>
        <v>0</v>
      </c>
      <c r="AO53" s="226">
        <f t="shared" si="4"/>
        <v>0</v>
      </c>
      <c r="AP53" s="226">
        <f t="shared" si="4"/>
        <v>0</v>
      </c>
    </row>
    <row r="54" spans="1:45" x14ac:dyDescent="0.2">
      <c r="A54" s="225" t="s">
        <v>327</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6">
        <v>0</v>
      </c>
      <c r="AD54" s="226">
        <v>0</v>
      </c>
      <c r="AE54" s="226">
        <v>0</v>
      </c>
      <c r="AF54" s="226">
        <v>0</v>
      </c>
      <c r="AG54" s="226">
        <v>0</v>
      </c>
      <c r="AH54" s="226">
        <v>0</v>
      </c>
      <c r="AI54" s="226">
        <v>0</v>
      </c>
      <c r="AJ54" s="226">
        <v>0</v>
      </c>
      <c r="AK54" s="226">
        <v>0</v>
      </c>
      <c r="AL54" s="226">
        <v>0</v>
      </c>
      <c r="AM54" s="226">
        <v>0</v>
      </c>
      <c r="AN54" s="226">
        <v>0</v>
      </c>
      <c r="AO54" s="226">
        <v>0</v>
      </c>
      <c r="AP54" s="226">
        <v>0</v>
      </c>
    </row>
    <row r="55" spans="1:45" x14ac:dyDescent="0.2">
      <c r="A55" s="225" t="s">
        <v>326</v>
      </c>
      <c r="B55" s="226">
        <f>$B$54/$B$40</f>
        <v>0</v>
      </c>
      <c r="C55" s="226">
        <f t="shared" ref="C55:AP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c r="AC55" s="226">
        <f t="shared" si="5"/>
        <v>0</v>
      </c>
      <c r="AD55" s="226">
        <f t="shared" si="5"/>
        <v>0</v>
      </c>
      <c r="AE55" s="226">
        <f t="shared" si="5"/>
        <v>0</v>
      </c>
      <c r="AF55" s="226">
        <f t="shared" si="5"/>
        <v>0</v>
      </c>
      <c r="AG55" s="226">
        <f t="shared" si="5"/>
        <v>0</v>
      </c>
      <c r="AH55" s="226">
        <f t="shared" si="5"/>
        <v>0</v>
      </c>
      <c r="AI55" s="226">
        <f t="shared" si="5"/>
        <v>0</v>
      </c>
      <c r="AJ55" s="226">
        <f t="shared" si="5"/>
        <v>0</v>
      </c>
      <c r="AK55" s="226">
        <f t="shared" si="5"/>
        <v>0</v>
      </c>
      <c r="AL55" s="226">
        <f t="shared" si="5"/>
        <v>0</v>
      </c>
      <c r="AM55" s="226">
        <f t="shared" si="5"/>
        <v>0</v>
      </c>
      <c r="AN55" s="226">
        <f t="shared" si="5"/>
        <v>0</v>
      </c>
      <c r="AO55" s="226">
        <f t="shared" si="5"/>
        <v>0</v>
      </c>
      <c r="AP55" s="226">
        <f t="shared" si="5"/>
        <v>0</v>
      </c>
    </row>
    <row r="56" spans="1:45" ht="16.5" thickBot="1" x14ac:dyDescent="0.25">
      <c r="A56" s="227" t="s">
        <v>325</v>
      </c>
      <c r="B56" s="228">
        <f t="shared" ref="B56:AP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c r="AO56" s="228">
        <f t="shared" si="6"/>
        <v>0</v>
      </c>
      <c r="AP56" s="228">
        <f t="shared" si="6"/>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78"/>
      <c r="AR57" s="178"/>
      <c r="AS57" s="178"/>
    </row>
    <row r="58" spans="1:45" x14ac:dyDescent="0.2">
      <c r="A58" s="223" t="s">
        <v>553</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2" t="s">
        <v>324</v>
      </c>
      <c r="B59" s="233">
        <f t="shared" ref="B59:AP59" si="8">B50*$B$28</f>
        <v>-0.05</v>
      </c>
      <c r="C59" s="233">
        <f t="shared" si="8"/>
        <v>0</v>
      </c>
      <c r="D59" s="233">
        <f t="shared" si="8"/>
        <v>0</v>
      </c>
      <c r="E59" s="233">
        <f t="shared" si="8"/>
        <v>0</v>
      </c>
      <c r="F59" s="233">
        <f t="shared" si="8"/>
        <v>0</v>
      </c>
      <c r="G59" s="233">
        <f t="shared" si="8"/>
        <v>0</v>
      </c>
      <c r="H59" s="233">
        <f t="shared" si="8"/>
        <v>0</v>
      </c>
      <c r="I59" s="233">
        <f t="shared" si="8"/>
        <v>0</v>
      </c>
      <c r="J59" s="233">
        <f t="shared" si="8"/>
        <v>0</v>
      </c>
      <c r="K59" s="233">
        <f t="shared" si="8"/>
        <v>0</v>
      </c>
      <c r="L59" s="233">
        <f t="shared" si="8"/>
        <v>0</v>
      </c>
      <c r="M59" s="233">
        <f t="shared" si="8"/>
        <v>0</v>
      </c>
      <c r="N59" s="233">
        <f t="shared" si="8"/>
        <v>0</v>
      </c>
      <c r="O59" s="233">
        <f t="shared" si="8"/>
        <v>0</v>
      </c>
      <c r="P59" s="233">
        <f t="shared" si="8"/>
        <v>0</v>
      </c>
      <c r="Q59" s="233">
        <f t="shared" si="8"/>
        <v>0</v>
      </c>
      <c r="R59" s="233">
        <f t="shared" si="8"/>
        <v>0</v>
      </c>
      <c r="S59" s="233">
        <f t="shared" si="8"/>
        <v>0</v>
      </c>
      <c r="T59" s="233">
        <f t="shared" si="8"/>
        <v>0</v>
      </c>
      <c r="U59" s="233">
        <f t="shared" si="8"/>
        <v>0</v>
      </c>
      <c r="V59" s="233">
        <f t="shared" si="8"/>
        <v>0</v>
      </c>
      <c r="W59" s="233">
        <f t="shared" si="8"/>
        <v>0</v>
      </c>
      <c r="X59" s="233">
        <f t="shared" si="8"/>
        <v>0</v>
      </c>
      <c r="Y59" s="233">
        <f t="shared" si="8"/>
        <v>0</v>
      </c>
      <c r="Z59" s="233">
        <f t="shared" si="8"/>
        <v>0</v>
      </c>
      <c r="AA59" s="233">
        <f t="shared" si="8"/>
        <v>0</v>
      </c>
      <c r="AB59" s="233">
        <f t="shared" si="8"/>
        <v>0</v>
      </c>
      <c r="AC59" s="233">
        <f t="shared" si="8"/>
        <v>0</v>
      </c>
      <c r="AD59" s="233">
        <f t="shared" si="8"/>
        <v>0</v>
      </c>
      <c r="AE59" s="233">
        <f t="shared" si="8"/>
        <v>0</v>
      </c>
      <c r="AF59" s="233">
        <f t="shared" si="8"/>
        <v>0</v>
      </c>
      <c r="AG59" s="233">
        <f t="shared" si="8"/>
        <v>0</v>
      </c>
      <c r="AH59" s="233">
        <f t="shared" si="8"/>
        <v>0</v>
      </c>
      <c r="AI59" s="233">
        <f t="shared" si="8"/>
        <v>0</v>
      </c>
      <c r="AJ59" s="233">
        <f t="shared" si="8"/>
        <v>0</v>
      </c>
      <c r="AK59" s="233">
        <f t="shared" si="8"/>
        <v>0</v>
      </c>
      <c r="AL59" s="233">
        <f t="shared" si="8"/>
        <v>0</v>
      </c>
      <c r="AM59" s="233">
        <f t="shared" si="8"/>
        <v>0</v>
      </c>
      <c r="AN59" s="233">
        <f t="shared" si="8"/>
        <v>0</v>
      </c>
      <c r="AO59" s="233">
        <f t="shared" si="8"/>
        <v>0</v>
      </c>
      <c r="AP59" s="233">
        <f t="shared" si="8"/>
        <v>0</v>
      </c>
    </row>
    <row r="60" spans="1:45" x14ac:dyDescent="0.2">
      <c r="A60" s="225" t="s">
        <v>323</v>
      </c>
      <c r="B60" s="226">
        <f t="shared" ref="B60:Z60" si="9">SUM(B61:B65)</f>
        <v>0</v>
      </c>
      <c r="C60" s="226">
        <f t="shared" si="9"/>
        <v>0</v>
      </c>
      <c r="D60" s="226">
        <f>SUM(D61:D65)</f>
        <v>0</v>
      </c>
      <c r="E60" s="226">
        <f t="shared" si="9"/>
        <v>0</v>
      </c>
      <c r="F60" s="226">
        <f t="shared" si="9"/>
        <v>0</v>
      </c>
      <c r="G60" s="226">
        <f t="shared" si="9"/>
        <v>0</v>
      </c>
      <c r="H60" s="226">
        <f t="shared" si="9"/>
        <v>0</v>
      </c>
      <c r="I60" s="226">
        <f t="shared" si="9"/>
        <v>0</v>
      </c>
      <c r="J60" s="226">
        <f t="shared" si="9"/>
        <v>0</v>
      </c>
      <c r="K60" s="226">
        <f t="shared" si="9"/>
        <v>0</v>
      </c>
      <c r="L60" s="226">
        <f t="shared" si="9"/>
        <v>0</v>
      </c>
      <c r="M60" s="226">
        <f t="shared" si="9"/>
        <v>0</v>
      </c>
      <c r="N60" s="226">
        <f t="shared" si="9"/>
        <v>0</v>
      </c>
      <c r="O60" s="226">
        <f t="shared" si="9"/>
        <v>0</v>
      </c>
      <c r="P60" s="226">
        <f t="shared" si="9"/>
        <v>0</v>
      </c>
      <c r="Q60" s="226">
        <f t="shared" si="9"/>
        <v>0</v>
      </c>
      <c r="R60" s="226">
        <f t="shared" si="9"/>
        <v>0</v>
      </c>
      <c r="S60" s="226">
        <f t="shared" si="9"/>
        <v>0</v>
      </c>
      <c r="T60" s="226">
        <f t="shared" si="9"/>
        <v>0</v>
      </c>
      <c r="U60" s="226">
        <f t="shared" si="9"/>
        <v>0</v>
      </c>
      <c r="V60" s="226">
        <f t="shared" si="9"/>
        <v>0</v>
      </c>
      <c r="W60" s="226">
        <f t="shared" si="9"/>
        <v>0</v>
      </c>
      <c r="X60" s="226">
        <f t="shared" si="9"/>
        <v>0</v>
      </c>
      <c r="Y60" s="226">
        <f t="shared" si="9"/>
        <v>0</v>
      </c>
      <c r="Z60" s="226">
        <f t="shared" si="9"/>
        <v>0</v>
      </c>
      <c r="AA60" s="226">
        <f t="shared" ref="AA60:AP60" si="10">SUM(AA61:AA65)</f>
        <v>0</v>
      </c>
      <c r="AB60" s="226">
        <f t="shared" si="10"/>
        <v>0</v>
      </c>
      <c r="AC60" s="226">
        <f t="shared" si="10"/>
        <v>0</v>
      </c>
      <c r="AD60" s="226">
        <f t="shared" si="10"/>
        <v>0</v>
      </c>
      <c r="AE60" s="226">
        <f t="shared" si="10"/>
        <v>0</v>
      </c>
      <c r="AF60" s="226">
        <f t="shared" si="10"/>
        <v>0</v>
      </c>
      <c r="AG60" s="226">
        <f t="shared" si="10"/>
        <v>0</v>
      </c>
      <c r="AH60" s="226">
        <f t="shared" si="10"/>
        <v>0</v>
      </c>
      <c r="AI60" s="226">
        <f t="shared" si="10"/>
        <v>0</v>
      </c>
      <c r="AJ60" s="226">
        <f t="shared" si="10"/>
        <v>0</v>
      </c>
      <c r="AK60" s="226">
        <f t="shared" si="10"/>
        <v>0</v>
      </c>
      <c r="AL60" s="226">
        <f t="shared" si="10"/>
        <v>0</v>
      </c>
      <c r="AM60" s="226">
        <f t="shared" si="10"/>
        <v>0</v>
      </c>
      <c r="AN60" s="226">
        <f t="shared" si="10"/>
        <v>0</v>
      </c>
      <c r="AO60" s="226">
        <f t="shared" si="10"/>
        <v>0</v>
      </c>
      <c r="AP60" s="226">
        <f t="shared" si="10"/>
        <v>0</v>
      </c>
    </row>
    <row r="61" spans="1:45" x14ac:dyDescent="0.2">
      <c r="A61" s="234" t="s">
        <v>322</v>
      </c>
      <c r="B61" s="226"/>
      <c r="C61" s="226">
        <f>-IF(C$47&lt;=$B$30,0,$B$29*(1+C$49)*$B$28)</f>
        <v>0</v>
      </c>
      <c r="D61" s="226">
        <f>-IF(D$47&lt;=$B$30,0,$B$29*(1+D$49)*$B$28)</f>
        <v>0</v>
      </c>
      <c r="E61" s="226">
        <f t="shared" ref="E61:AP61" si="11">-IF(E$47&lt;=$B$30,0,$B$29*(1+E$49)*$B$28)</f>
        <v>0</v>
      </c>
      <c r="F61" s="226">
        <f t="shared" si="11"/>
        <v>0</v>
      </c>
      <c r="G61" s="226">
        <f t="shared" si="11"/>
        <v>0</v>
      </c>
      <c r="H61" s="226">
        <f t="shared" si="11"/>
        <v>0</v>
      </c>
      <c r="I61" s="226">
        <f t="shared" si="11"/>
        <v>0</v>
      </c>
      <c r="J61" s="226">
        <f t="shared" si="11"/>
        <v>0</v>
      </c>
      <c r="K61" s="226">
        <f t="shared" si="11"/>
        <v>0</v>
      </c>
      <c r="L61" s="226">
        <f t="shared" si="11"/>
        <v>0</v>
      </c>
      <c r="M61" s="226">
        <f t="shared" si="11"/>
        <v>0</v>
      </c>
      <c r="N61" s="226">
        <f t="shared" si="11"/>
        <v>0</v>
      </c>
      <c r="O61" s="226">
        <f t="shared" si="11"/>
        <v>0</v>
      </c>
      <c r="P61" s="226">
        <f t="shared" si="11"/>
        <v>0</v>
      </c>
      <c r="Q61" s="226">
        <f t="shared" si="11"/>
        <v>0</v>
      </c>
      <c r="R61" s="226">
        <f t="shared" si="11"/>
        <v>0</v>
      </c>
      <c r="S61" s="226">
        <f t="shared" si="11"/>
        <v>0</v>
      </c>
      <c r="T61" s="226">
        <f t="shared" si="11"/>
        <v>0</v>
      </c>
      <c r="U61" s="226">
        <f t="shared" si="11"/>
        <v>0</v>
      </c>
      <c r="V61" s="226">
        <f t="shared" si="11"/>
        <v>0</v>
      </c>
      <c r="W61" s="226">
        <f t="shared" si="11"/>
        <v>0</v>
      </c>
      <c r="X61" s="226">
        <f t="shared" si="11"/>
        <v>0</v>
      </c>
      <c r="Y61" s="226">
        <f t="shared" si="11"/>
        <v>0</v>
      </c>
      <c r="Z61" s="226">
        <f t="shared" si="11"/>
        <v>0</v>
      </c>
      <c r="AA61" s="226">
        <f t="shared" si="11"/>
        <v>0</v>
      </c>
      <c r="AB61" s="226">
        <f t="shared" si="11"/>
        <v>0</v>
      </c>
      <c r="AC61" s="226">
        <f t="shared" si="11"/>
        <v>0</v>
      </c>
      <c r="AD61" s="226">
        <f t="shared" si="11"/>
        <v>0</v>
      </c>
      <c r="AE61" s="226">
        <f t="shared" si="11"/>
        <v>0</v>
      </c>
      <c r="AF61" s="226">
        <f t="shared" si="11"/>
        <v>0</v>
      </c>
      <c r="AG61" s="226">
        <f t="shared" si="11"/>
        <v>0</v>
      </c>
      <c r="AH61" s="226">
        <f t="shared" si="11"/>
        <v>0</v>
      </c>
      <c r="AI61" s="226">
        <f t="shared" si="11"/>
        <v>0</v>
      </c>
      <c r="AJ61" s="226">
        <f t="shared" si="11"/>
        <v>0</v>
      </c>
      <c r="AK61" s="226">
        <f t="shared" si="11"/>
        <v>0</v>
      </c>
      <c r="AL61" s="226">
        <f t="shared" si="11"/>
        <v>0</v>
      </c>
      <c r="AM61" s="226">
        <f t="shared" si="11"/>
        <v>0</v>
      </c>
      <c r="AN61" s="226">
        <f t="shared" si="11"/>
        <v>0</v>
      </c>
      <c r="AO61" s="226">
        <f t="shared" si="11"/>
        <v>0</v>
      </c>
      <c r="AP61" s="226">
        <f t="shared" si="11"/>
        <v>0</v>
      </c>
    </row>
    <row r="62" spans="1:45" x14ac:dyDescent="0.2">
      <c r="A62" s="234"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row>
    <row r="63" spans="1:45" x14ac:dyDescent="0.2">
      <c r="A63" s="234" t="s">
        <v>550</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row>
    <row r="64" spans="1:45" x14ac:dyDescent="0.2">
      <c r="A64" s="234" t="s">
        <v>550</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row>
    <row r="65" spans="1:45" ht="31.5" x14ac:dyDescent="0.2">
      <c r="A65" s="234" t="s">
        <v>554</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row>
    <row r="66" spans="1:45" ht="28.5" x14ac:dyDescent="0.2">
      <c r="A66" s="235" t="s">
        <v>320</v>
      </c>
      <c r="B66" s="233">
        <f t="shared" ref="B66:AO66" si="12">B59+B60</f>
        <v>-0.05</v>
      </c>
      <c r="C66" s="233">
        <f t="shared" si="12"/>
        <v>0</v>
      </c>
      <c r="D66" s="233">
        <f t="shared" si="12"/>
        <v>0</v>
      </c>
      <c r="E66" s="233">
        <f t="shared" si="12"/>
        <v>0</v>
      </c>
      <c r="F66" s="233">
        <f t="shared" si="12"/>
        <v>0</v>
      </c>
      <c r="G66" s="233">
        <f t="shared" si="12"/>
        <v>0</v>
      </c>
      <c r="H66" s="233">
        <f t="shared" si="12"/>
        <v>0</v>
      </c>
      <c r="I66" s="233">
        <f t="shared" si="12"/>
        <v>0</v>
      </c>
      <c r="J66" s="233">
        <f t="shared" si="12"/>
        <v>0</v>
      </c>
      <c r="K66" s="233">
        <f t="shared" si="12"/>
        <v>0</v>
      </c>
      <c r="L66" s="233">
        <f t="shared" si="12"/>
        <v>0</v>
      </c>
      <c r="M66" s="233">
        <f t="shared" si="12"/>
        <v>0</v>
      </c>
      <c r="N66" s="233">
        <f t="shared" si="12"/>
        <v>0</v>
      </c>
      <c r="O66" s="233">
        <f t="shared" si="12"/>
        <v>0</v>
      </c>
      <c r="P66" s="233">
        <f t="shared" si="12"/>
        <v>0</v>
      </c>
      <c r="Q66" s="233">
        <f t="shared" si="12"/>
        <v>0</v>
      </c>
      <c r="R66" s="233">
        <f t="shared" si="12"/>
        <v>0</v>
      </c>
      <c r="S66" s="233">
        <f t="shared" si="12"/>
        <v>0</v>
      </c>
      <c r="T66" s="233">
        <f t="shared" si="12"/>
        <v>0</v>
      </c>
      <c r="U66" s="233">
        <f t="shared" si="12"/>
        <v>0</v>
      </c>
      <c r="V66" s="233">
        <f t="shared" si="12"/>
        <v>0</v>
      </c>
      <c r="W66" s="233">
        <f t="shared" si="12"/>
        <v>0</v>
      </c>
      <c r="X66" s="233">
        <f t="shared" si="12"/>
        <v>0</v>
      </c>
      <c r="Y66" s="233">
        <f t="shared" si="12"/>
        <v>0</v>
      </c>
      <c r="Z66" s="233">
        <f t="shared" si="12"/>
        <v>0</v>
      </c>
      <c r="AA66" s="233">
        <f t="shared" si="12"/>
        <v>0</v>
      </c>
      <c r="AB66" s="233">
        <f t="shared" si="12"/>
        <v>0</v>
      </c>
      <c r="AC66" s="233">
        <f t="shared" si="12"/>
        <v>0</v>
      </c>
      <c r="AD66" s="233">
        <f t="shared" si="12"/>
        <v>0</v>
      </c>
      <c r="AE66" s="233">
        <f t="shared" si="12"/>
        <v>0</v>
      </c>
      <c r="AF66" s="233">
        <f t="shared" si="12"/>
        <v>0</v>
      </c>
      <c r="AG66" s="233">
        <f t="shared" si="12"/>
        <v>0</v>
      </c>
      <c r="AH66" s="233">
        <f t="shared" si="12"/>
        <v>0</v>
      </c>
      <c r="AI66" s="233">
        <f t="shared" si="12"/>
        <v>0</v>
      </c>
      <c r="AJ66" s="233">
        <f t="shared" si="12"/>
        <v>0</v>
      </c>
      <c r="AK66" s="233">
        <f t="shared" si="12"/>
        <v>0</v>
      </c>
      <c r="AL66" s="233">
        <f t="shared" si="12"/>
        <v>0</v>
      </c>
      <c r="AM66" s="233">
        <f t="shared" si="12"/>
        <v>0</v>
      </c>
      <c r="AN66" s="233">
        <f t="shared" si="12"/>
        <v>0</v>
      </c>
      <c r="AO66" s="233">
        <f t="shared" si="12"/>
        <v>0</v>
      </c>
      <c r="AP66" s="233">
        <f>AP59+AP60</f>
        <v>0</v>
      </c>
    </row>
    <row r="67" spans="1:45" x14ac:dyDescent="0.2">
      <c r="A67" s="234" t="s">
        <v>315</v>
      </c>
      <c r="B67" s="236"/>
      <c r="C67" s="226">
        <f>-($B$25)*1.18*$B$28/$B$27</f>
        <v>0</v>
      </c>
      <c r="D67" s="226">
        <f>C67</f>
        <v>0</v>
      </c>
      <c r="E67" s="226">
        <f t="shared" ref="E67:AP67" si="13">D67</f>
        <v>0</v>
      </c>
      <c r="F67" s="226">
        <f t="shared" si="13"/>
        <v>0</v>
      </c>
      <c r="G67" s="226">
        <f t="shared" si="13"/>
        <v>0</v>
      </c>
      <c r="H67" s="226">
        <f t="shared" si="13"/>
        <v>0</v>
      </c>
      <c r="I67" s="226">
        <f t="shared" si="13"/>
        <v>0</v>
      </c>
      <c r="J67" s="226">
        <f t="shared" si="13"/>
        <v>0</v>
      </c>
      <c r="K67" s="226">
        <f t="shared" si="13"/>
        <v>0</v>
      </c>
      <c r="L67" s="226">
        <f t="shared" si="13"/>
        <v>0</v>
      </c>
      <c r="M67" s="226">
        <f t="shared" si="13"/>
        <v>0</v>
      </c>
      <c r="N67" s="226">
        <f t="shared" si="13"/>
        <v>0</v>
      </c>
      <c r="O67" s="226">
        <f t="shared" si="13"/>
        <v>0</v>
      </c>
      <c r="P67" s="226">
        <f t="shared" si="13"/>
        <v>0</v>
      </c>
      <c r="Q67" s="226">
        <f t="shared" si="13"/>
        <v>0</v>
      </c>
      <c r="R67" s="226">
        <f t="shared" si="13"/>
        <v>0</v>
      </c>
      <c r="S67" s="226">
        <f t="shared" si="13"/>
        <v>0</v>
      </c>
      <c r="T67" s="226">
        <f t="shared" si="13"/>
        <v>0</v>
      </c>
      <c r="U67" s="226">
        <f t="shared" si="13"/>
        <v>0</v>
      </c>
      <c r="V67" s="226">
        <f t="shared" si="13"/>
        <v>0</v>
      </c>
      <c r="W67" s="226">
        <f t="shared" si="13"/>
        <v>0</v>
      </c>
      <c r="X67" s="226">
        <f t="shared" si="13"/>
        <v>0</v>
      </c>
      <c r="Y67" s="226">
        <f t="shared" si="13"/>
        <v>0</v>
      </c>
      <c r="Z67" s="226">
        <f t="shared" si="13"/>
        <v>0</v>
      </c>
      <c r="AA67" s="226">
        <f t="shared" si="13"/>
        <v>0</v>
      </c>
      <c r="AB67" s="226">
        <f t="shared" si="13"/>
        <v>0</v>
      </c>
      <c r="AC67" s="226">
        <f t="shared" si="13"/>
        <v>0</v>
      </c>
      <c r="AD67" s="226">
        <f t="shared" si="13"/>
        <v>0</v>
      </c>
      <c r="AE67" s="226">
        <f t="shared" si="13"/>
        <v>0</v>
      </c>
      <c r="AF67" s="226">
        <f t="shared" si="13"/>
        <v>0</v>
      </c>
      <c r="AG67" s="226">
        <f t="shared" si="13"/>
        <v>0</v>
      </c>
      <c r="AH67" s="226">
        <f t="shared" si="13"/>
        <v>0</v>
      </c>
      <c r="AI67" s="226">
        <f t="shared" si="13"/>
        <v>0</v>
      </c>
      <c r="AJ67" s="226">
        <f t="shared" si="13"/>
        <v>0</v>
      </c>
      <c r="AK67" s="226">
        <f t="shared" si="13"/>
        <v>0</v>
      </c>
      <c r="AL67" s="226">
        <f t="shared" si="13"/>
        <v>0</v>
      </c>
      <c r="AM67" s="226">
        <f t="shared" si="13"/>
        <v>0</v>
      </c>
      <c r="AN67" s="226">
        <f t="shared" si="13"/>
        <v>0</v>
      </c>
      <c r="AO67" s="226">
        <f t="shared" si="13"/>
        <v>0</v>
      </c>
      <c r="AP67" s="226">
        <f t="shared" si="13"/>
        <v>0</v>
      </c>
      <c r="AQ67" s="237">
        <f>SUM(B67:AA67)/1.18</f>
        <v>0</v>
      </c>
      <c r="AR67" s="238">
        <f>SUM(B67:AF67)/1.18</f>
        <v>0</v>
      </c>
      <c r="AS67" s="238">
        <f>SUM(B67:AP67)/1.18</f>
        <v>0</v>
      </c>
    </row>
    <row r="68" spans="1:45" ht="28.5" x14ac:dyDescent="0.2">
      <c r="A68" s="235" t="s">
        <v>316</v>
      </c>
      <c r="B68" s="233">
        <f t="shared" ref="B68:J68" si="14">B66+B67</f>
        <v>-0.05</v>
      </c>
      <c r="C68" s="233">
        <f>C66+C67</f>
        <v>0</v>
      </c>
      <c r="D68" s="233">
        <f>D66+D67</f>
        <v>0</v>
      </c>
      <c r="E68" s="233">
        <f t="shared" si="14"/>
        <v>0</v>
      </c>
      <c r="F68" s="233">
        <f>F66+C67</f>
        <v>0</v>
      </c>
      <c r="G68" s="233">
        <f t="shared" si="14"/>
        <v>0</v>
      </c>
      <c r="H68" s="233">
        <f t="shared" si="14"/>
        <v>0</v>
      </c>
      <c r="I68" s="233">
        <f t="shared" si="14"/>
        <v>0</v>
      </c>
      <c r="J68" s="233">
        <f t="shared" si="14"/>
        <v>0</v>
      </c>
      <c r="K68" s="233">
        <f>K66+K67</f>
        <v>0</v>
      </c>
      <c r="L68" s="233">
        <f>L66+L67</f>
        <v>0</v>
      </c>
      <c r="M68" s="233">
        <f t="shared" ref="M68:AO68" si="15">M66+M67</f>
        <v>0</v>
      </c>
      <c r="N68" s="233">
        <f t="shared" si="15"/>
        <v>0</v>
      </c>
      <c r="O68" s="233">
        <f t="shared" si="15"/>
        <v>0</v>
      </c>
      <c r="P68" s="233">
        <f t="shared" si="15"/>
        <v>0</v>
      </c>
      <c r="Q68" s="233">
        <f t="shared" si="15"/>
        <v>0</v>
      </c>
      <c r="R68" s="233">
        <f t="shared" si="15"/>
        <v>0</v>
      </c>
      <c r="S68" s="233">
        <f t="shared" si="15"/>
        <v>0</v>
      </c>
      <c r="T68" s="233">
        <f t="shared" si="15"/>
        <v>0</v>
      </c>
      <c r="U68" s="233">
        <f t="shared" si="15"/>
        <v>0</v>
      </c>
      <c r="V68" s="233">
        <f t="shared" si="15"/>
        <v>0</v>
      </c>
      <c r="W68" s="233">
        <f t="shared" si="15"/>
        <v>0</v>
      </c>
      <c r="X68" s="233">
        <f t="shared" si="15"/>
        <v>0</v>
      </c>
      <c r="Y68" s="233">
        <f t="shared" si="15"/>
        <v>0</v>
      </c>
      <c r="Z68" s="233">
        <f t="shared" si="15"/>
        <v>0</v>
      </c>
      <c r="AA68" s="233">
        <f t="shared" si="15"/>
        <v>0</v>
      </c>
      <c r="AB68" s="233">
        <f t="shared" si="15"/>
        <v>0</v>
      </c>
      <c r="AC68" s="233">
        <f t="shared" si="15"/>
        <v>0</v>
      </c>
      <c r="AD68" s="233">
        <f t="shared" si="15"/>
        <v>0</v>
      </c>
      <c r="AE68" s="233">
        <f t="shared" si="15"/>
        <v>0</v>
      </c>
      <c r="AF68" s="233">
        <f t="shared" si="15"/>
        <v>0</v>
      </c>
      <c r="AG68" s="233">
        <f t="shared" si="15"/>
        <v>0</v>
      </c>
      <c r="AH68" s="233">
        <f t="shared" si="15"/>
        <v>0</v>
      </c>
      <c r="AI68" s="233">
        <f t="shared" si="15"/>
        <v>0</v>
      </c>
      <c r="AJ68" s="233">
        <f t="shared" si="15"/>
        <v>0</v>
      </c>
      <c r="AK68" s="233">
        <f t="shared" si="15"/>
        <v>0</v>
      </c>
      <c r="AL68" s="233">
        <f t="shared" si="15"/>
        <v>0</v>
      </c>
      <c r="AM68" s="233">
        <f t="shared" si="15"/>
        <v>0</v>
      </c>
      <c r="AN68" s="233">
        <f t="shared" si="15"/>
        <v>0</v>
      </c>
      <c r="AO68" s="233">
        <f t="shared" si="15"/>
        <v>0</v>
      </c>
      <c r="AP68" s="233">
        <f>AP66+AP67</f>
        <v>0</v>
      </c>
      <c r="AQ68" s="178">
        <v>25</v>
      </c>
      <c r="AR68" s="178">
        <v>30</v>
      </c>
      <c r="AS68" s="178">
        <v>40</v>
      </c>
    </row>
    <row r="69" spans="1:45" x14ac:dyDescent="0.2">
      <c r="A69" s="234" t="s">
        <v>314</v>
      </c>
      <c r="B69" s="226">
        <f t="shared" ref="B69:AO69" si="16">-B56</f>
        <v>0</v>
      </c>
      <c r="C69" s="226">
        <f t="shared" si="16"/>
        <v>0</v>
      </c>
      <c r="D69" s="226">
        <f t="shared" si="16"/>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c r="AC69" s="226">
        <f t="shared" si="16"/>
        <v>0</v>
      </c>
      <c r="AD69" s="226">
        <f t="shared" si="16"/>
        <v>0</v>
      </c>
      <c r="AE69" s="226">
        <f t="shared" si="16"/>
        <v>0</v>
      </c>
      <c r="AF69" s="226">
        <f t="shared" si="16"/>
        <v>0</v>
      </c>
      <c r="AG69" s="226">
        <f t="shared" si="16"/>
        <v>0</v>
      </c>
      <c r="AH69" s="226">
        <f t="shared" si="16"/>
        <v>0</v>
      </c>
      <c r="AI69" s="226">
        <f t="shared" si="16"/>
        <v>0</v>
      </c>
      <c r="AJ69" s="226">
        <f t="shared" si="16"/>
        <v>0</v>
      </c>
      <c r="AK69" s="226">
        <f t="shared" si="16"/>
        <v>0</v>
      </c>
      <c r="AL69" s="226">
        <f t="shared" si="16"/>
        <v>0</v>
      </c>
      <c r="AM69" s="226">
        <f t="shared" si="16"/>
        <v>0</v>
      </c>
      <c r="AN69" s="226">
        <f t="shared" si="16"/>
        <v>0</v>
      </c>
      <c r="AO69" s="226">
        <f t="shared" si="16"/>
        <v>0</v>
      </c>
      <c r="AP69" s="226">
        <f>-AP56</f>
        <v>0</v>
      </c>
    </row>
    <row r="70" spans="1:45" ht="14.25" x14ac:dyDescent="0.2">
      <c r="A70" s="235" t="s">
        <v>319</v>
      </c>
      <c r="B70" s="233">
        <f t="shared" ref="B70:AO70" si="17">B68+B69</f>
        <v>-0.05</v>
      </c>
      <c r="C70" s="233">
        <f t="shared" si="17"/>
        <v>0</v>
      </c>
      <c r="D70" s="233">
        <f t="shared" si="17"/>
        <v>0</v>
      </c>
      <c r="E70" s="233">
        <f t="shared" si="17"/>
        <v>0</v>
      </c>
      <c r="F70" s="233">
        <f t="shared" si="17"/>
        <v>0</v>
      </c>
      <c r="G70" s="233">
        <f t="shared" si="17"/>
        <v>0</v>
      </c>
      <c r="H70" s="233">
        <f t="shared" si="17"/>
        <v>0</v>
      </c>
      <c r="I70" s="233">
        <f t="shared" si="17"/>
        <v>0</v>
      </c>
      <c r="J70" s="233">
        <f t="shared" si="17"/>
        <v>0</v>
      </c>
      <c r="K70" s="233">
        <f t="shared" si="17"/>
        <v>0</v>
      </c>
      <c r="L70" s="233">
        <f t="shared" si="17"/>
        <v>0</v>
      </c>
      <c r="M70" s="233">
        <f t="shared" si="17"/>
        <v>0</v>
      </c>
      <c r="N70" s="233">
        <f t="shared" si="17"/>
        <v>0</v>
      </c>
      <c r="O70" s="233">
        <f t="shared" si="17"/>
        <v>0</v>
      </c>
      <c r="P70" s="233">
        <f t="shared" si="17"/>
        <v>0</v>
      </c>
      <c r="Q70" s="233">
        <f t="shared" si="17"/>
        <v>0</v>
      </c>
      <c r="R70" s="233">
        <f t="shared" si="17"/>
        <v>0</v>
      </c>
      <c r="S70" s="233">
        <f t="shared" si="17"/>
        <v>0</v>
      </c>
      <c r="T70" s="233">
        <f t="shared" si="17"/>
        <v>0</v>
      </c>
      <c r="U70" s="233">
        <f t="shared" si="17"/>
        <v>0</v>
      </c>
      <c r="V70" s="233">
        <f t="shared" si="17"/>
        <v>0</v>
      </c>
      <c r="W70" s="233">
        <f t="shared" si="17"/>
        <v>0</v>
      </c>
      <c r="X70" s="233">
        <f t="shared" si="17"/>
        <v>0</v>
      </c>
      <c r="Y70" s="233">
        <f t="shared" si="17"/>
        <v>0</v>
      </c>
      <c r="Z70" s="233">
        <f t="shared" si="17"/>
        <v>0</v>
      </c>
      <c r="AA70" s="233">
        <f t="shared" si="17"/>
        <v>0</v>
      </c>
      <c r="AB70" s="233">
        <f t="shared" si="17"/>
        <v>0</v>
      </c>
      <c r="AC70" s="233">
        <f t="shared" si="17"/>
        <v>0</v>
      </c>
      <c r="AD70" s="233">
        <f t="shared" si="17"/>
        <v>0</v>
      </c>
      <c r="AE70" s="233">
        <f t="shared" si="17"/>
        <v>0</v>
      </c>
      <c r="AF70" s="233">
        <f t="shared" si="17"/>
        <v>0</v>
      </c>
      <c r="AG70" s="233">
        <f t="shared" si="17"/>
        <v>0</v>
      </c>
      <c r="AH70" s="233">
        <f t="shared" si="17"/>
        <v>0</v>
      </c>
      <c r="AI70" s="233">
        <f t="shared" si="17"/>
        <v>0</v>
      </c>
      <c r="AJ70" s="233">
        <f t="shared" si="17"/>
        <v>0</v>
      </c>
      <c r="AK70" s="233">
        <f t="shared" si="17"/>
        <v>0</v>
      </c>
      <c r="AL70" s="233">
        <f t="shared" si="17"/>
        <v>0</v>
      </c>
      <c r="AM70" s="233">
        <f t="shared" si="17"/>
        <v>0</v>
      </c>
      <c r="AN70" s="233">
        <f t="shared" si="17"/>
        <v>0</v>
      </c>
      <c r="AO70" s="233">
        <f t="shared" si="17"/>
        <v>0</v>
      </c>
      <c r="AP70" s="233">
        <f>AP68+AP69</f>
        <v>0</v>
      </c>
    </row>
    <row r="71" spans="1:45" x14ac:dyDescent="0.2">
      <c r="A71" s="234" t="s">
        <v>313</v>
      </c>
      <c r="B71" s="226">
        <f t="shared" ref="B71:AP71" si="18">-B70*$B$36</f>
        <v>1.0000000000000002E-2</v>
      </c>
      <c r="C71" s="226">
        <f t="shared" si="18"/>
        <v>0</v>
      </c>
      <c r="D71" s="226">
        <f t="shared" si="18"/>
        <v>0</v>
      </c>
      <c r="E71" s="226">
        <f t="shared" si="18"/>
        <v>0</v>
      </c>
      <c r="F71" s="226">
        <f t="shared" si="18"/>
        <v>0</v>
      </c>
      <c r="G71" s="226">
        <f t="shared" si="18"/>
        <v>0</v>
      </c>
      <c r="H71" s="226">
        <f t="shared" si="18"/>
        <v>0</v>
      </c>
      <c r="I71" s="226">
        <f t="shared" si="18"/>
        <v>0</v>
      </c>
      <c r="J71" s="226">
        <f t="shared" si="18"/>
        <v>0</v>
      </c>
      <c r="K71" s="226">
        <f t="shared" si="18"/>
        <v>0</v>
      </c>
      <c r="L71" s="226">
        <f t="shared" si="18"/>
        <v>0</v>
      </c>
      <c r="M71" s="226">
        <f t="shared" si="18"/>
        <v>0</v>
      </c>
      <c r="N71" s="226">
        <f t="shared" si="18"/>
        <v>0</v>
      </c>
      <c r="O71" s="226">
        <f t="shared" si="18"/>
        <v>0</v>
      </c>
      <c r="P71" s="226">
        <f t="shared" si="18"/>
        <v>0</v>
      </c>
      <c r="Q71" s="226">
        <f t="shared" si="18"/>
        <v>0</v>
      </c>
      <c r="R71" s="226">
        <f t="shared" si="18"/>
        <v>0</v>
      </c>
      <c r="S71" s="226">
        <f t="shared" si="18"/>
        <v>0</v>
      </c>
      <c r="T71" s="226">
        <f t="shared" si="18"/>
        <v>0</v>
      </c>
      <c r="U71" s="226">
        <f t="shared" si="18"/>
        <v>0</v>
      </c>
      <c r="V71" s="226">
        <f t="shared" si="18"/>
        <v>0</v>
      </c>
      <c r="W71" s="226">
        <f t="shared" si="18"/>
        <v>0</v>
      </c>
      <c r="X71" s="226">
        <f t="shared" si="18"/>
        <v>0</v>
      </c>
      <c r="Y71" s="226">
        <f t="shared" si="18"/>
        <v>0</v>
      </c>
      <c r="Z71" s="226">
        <f t="shared" si="18"/>
        <v>0</v>
      </c>
      <c r="AA71" s="226">
        <f t="shared" si="18"/>
        <v>0</v>
      </c>
      <c r="AB71" s="226">
        <f t="shared" si="18"/>
        <v>0</v>
      </c>
      <c r="AC71" s="226">
        <f t="shared" si="18"/>
        <v>0</v>
      </c>
      <c r="AD71" s="226">
        <f t="shared" si="18"/>
        <v>0</v>
      </c>
      <c r="AE71" s="226">
        <f t="shared" si="18"/>
        <v>0</v>
      </c>
      <c r="AF71" s="226">
        <f t="shared" si="18"/>
        <v>0</v>
      </c>
      <c r="AG71" s="226">
        <f t="shared" si="18"/>
        <v>0</v>
      </c>
      <c r="AH71" s="226">
        <f t="shared" si="18"/>
        <v>0</v>
      </c>
      <c r="AI71" s="226">
        <f t="shared" si="18"/>
        <v>0</v>
      </c>
      <c r="AJ71" s="226">
        <f t="shared" si="18"/>
        <v>0</v>
      </c>
      <c r="AK71" s="226">
        <f t="shared" si="18"/>
        <v>0</v>
      </c>
      <c r="AL71" s="226">
        <f t="shared" si="18"/>
        <v>0</v>
      </c>
      <c r="AM71" s="226">
        <f t="shared" si="18"/>
        <v>0</v>
      </c>
      <c r="AN71" s="226">
        <f t="shared" si="18"/>
        <v>0</v>
      </c>
      <c r="AO71" s="226">
        <f t="shared" si="18"/>
        <v>0</v>
      </c>
      <c r="AP71" s="226">
        <f t="shared" si="18"/>
        <v>0</v>
      </c>
    </row>
    <row r="72" spans="1:45" ht="15" thickBot="1" x14ac:dyDescent="0.25">
      <c r="A72" s="239" t="s">
        <v>318</v>
      </c>
      <c r="B72" s="240">
        <f t="shared" ref="B72:AO72" si="19">B70+B71</f>
        <v>-0.04</v>
      </c>
      <c r="C72" s="240">
        <f t="shared" si="19"/>
        <v>0</v>
      </c>
      <c r="D72" s="240">
        <f t="shared" si="19"/>
        <v>0</v>
      </c>
      <c r="E72" s="240">
        <f t="shared" si="19"/>
        <v>0</v>
      </c>
      <c r="F72" s="240">
        <f t="shared" si="19"/>
        <v>0</v>
      </c>
      <c r="G72" s="240">
        <f t="shared" si="19"/>
        <v>0</v>
      </c>
      <c r="H72" s="240">
        <f t="shared" si="19"/>
        <v>0</v>
      </c>
      <c r="I72" s="240">
        <f t="shared" si="19"/>
        <v>0</v>
      </c>
      <c r="J72" s="240">
        <f t="shared" si="19"/>
        <v>0</v>
      </c>
      <c r="K72" s="240">
        <f t="shared" si="19"/>
        <v>0</v>
      </c>
      <c r="L72" s="240">
        <f t="shared" si="19"/>
        <v>0</v>
      </c>
      <c r="M72" s="240">
        <f t="shared" si="19"/>
        <v>0</v>
      </c>
      <c r="N72" s="240">
        <f t="shared" si="19"/>
        <v>0</v>
      </c>
      <c r="O72" s="240">
        <f t="shared" si="19"/>
        <v>0</v>
      </c>
      <c r="P72" s="240">
        <f t="shared" si="19"/>
        <v>0</v>
      </c>
      <c r="Q72" s="240">
        <f t="shared" si="19"/>
        <v>0</v>
      </c>
      <c r="R72" s="240">
        <f t="shared" si="19"/>
        <v>0</v>
      </c>
      <c r="S72" s="240">
        <f t="shared" si="19"/>
        <v>0</v>
      </c>
      <c r="T72" s="240">
        <f t="shared" si="19"/>
        <v>0</v>
      </c>
      <c r="U72" s="240">
        <f t="shared" si="19"/>
        <v>0</v>
      </c>
      <c r="V72" s="240">
        <f t="shared" si="19"/>
        <v>0</v>
      </c>
      <c r="W72" s="240">
        <f t="shared" si="19"/>
        <v>0</v>
      </c>
      <c r="X72" s="240">
        <f t="shared" si="19"/>
        <v>0</v>
      </c>
      <c r="Y72" s="240">
        <f t="shared" si="19"/>
        <v>0</v>
      </c>
      <c r="Z72" s="240">
        <f t="shared" si="19"/>
        <v>0</v>
      </c>
      <c r="AA72" s="240">
        <f t="shared" si="19"/>
        <v>0</v>
      </c>
      <c r="AB72" s="240">
        <f t="shared" si="19"/>
        <v>0</v>
      </c>
      <c r="AC72" s="240">
        <f t="shared" si="19"/>
        <v>0</v>
      </c>
      <c r="AD72" s="240">
        <f t="shared" si="19"/>
        <v>0</v>
      </c>
      <c r="AE72" s="240">
        <f t="shared" si="19"/>
        <v>0</v>
      </c>
      <c r="AF72" s="240">
        <f t="shared" si="19"/>
        <v>0</v>
      </c>
      <c r="AG72" s="240">
        <f t="shared" si="19"/>
        <v>0</v>
      </c>
      <c r="AH72" s="240">
        <f t="shared" si="19"/>
        <v>0</v>
      </c>
      <c r="AI72" s="240">
        <f t="shared" si="19"/>
        <v>0</v>
      </c>
      <c r="AJ72" s="240">
        <f t="shared" si="19"/>
        <v>0</v>
      </c>
      <c r="AK72" s="240">
        <f t="shared" si="19"/>
        <v>0</v>
      </c>
      <c r="AL72" s="240">
        <f t="shared" si="19"/>
        <v>0</v>
      </c>
      <c r="AM72" s="240">
        <f t="shared" si="19"/>
        <v>0</v>
      </c>
      <c r="AN72" s="240">
        <f t="shared" si="19"/>
        <v>0</v>
      </c>
      <c r="AO72" s="240">
        <f t="shared" si="19"/>
        <v>0</v>
      </c>
      <c r="AP72" s="240">
        <f>AP70+AP71</f>
        <v>0</v>
      </c>
    </row>
    <row r="73" spans="1:45" s="242" customFormat="1" ht="16.5" thickBot="1" x14ac:dyDescent="0.25">
      <c r="A73" s="229"/>
      <c r="B73" s="241"/>
      <c r="C73" s="241">
        <f>B141</f>
        <v>0.5</v>
      </c>
      <c r="D73" s="241">
        <f t="shared" ref="D73:AP73" si="20">C141</f>
        <v>1.5</v>
      </c>
      <c r="E73" s="241">
        <f t="shared" si="20"/>
        <v>2.5</v>
      </c>
      <c r="F73" s="241">
        <f t="shared" si="20"/>
        <v>3.5</v>
      </c>
      <c r="G73" s="241">
        <f t="shared" si="20"/>
        <v>4.5</v>
      </c>
      <c r="H73" s="241">
        <f t="shared" si="20"/>
        <v>5.5</v>
      </c>
      <c r="I73" s="241">
        <f t="shared" si="20"/>
        <v>6.5</v>
      </c>
      <c r="J73" s="241">
        <f t="shared" si="20"/>
        <v>7.5</v>
      </c>
      <c r="K73" s="241">
        <f t="shared" si="20"/>
        <v>8.5</v>
      </c>
      <c r="L73" s="241">
        <f t="shared" si="20"/>
        <v>9.5</v>
      </c>
      <c r="M73" s="241">
        <f t="shared" si="20"/>
        <v>10.5</v>
      </c>
      <c r="N73" s="241">
        <f t="shared" si="20"/>
        <v>11.5</v>
      </c>
      <c r="O73" s="241">
        <f t="shared" si="20"/>
        <v>12.5</v>
      </c>
      <c r="P73" s="241">
        <f t="shared" si="20"/>
        <v>13.5</v>
      </c>
      <c r="Q73" s="241">
        <f t="shared" si="20"/>
        <v>14.5</v>
      </c>
      <c r="R73" s="241">
        <f t="shared" si="20"/>
        <v>15.5</v>
      </c>
      <c r="S73" s="241">
        <f t="shared" si="20"/>
        <v>16.5</v>
      </c>
      <c r="T73" s="241">
        <f t="shared" si="20"/>
        <v>17.5</v>
      </c>
      <c r="U73" s="241">
        <f t="shared" si="20"/>
        <v>18.5</v>
      </c>
      <c r="V73" s="241">
        <f t="shared" si="20"/>
        <v>19.5</v>
      </c>
      <c r="W73" s="241">
        <f t="shared" si="20"/>
        <v>20.5</v>
      </c>
      <c r="X73" s="241">
        <f t="shared" si="20"/>
        <v>21.5</v>
      </c>
      <c r="Y73" s="241">
        <f t="shared" si="20"/>
        <v>22.5</v>
      </c>
      <c r="Z73" s="241">
        <f t="shared" si="20"/>
        <v>23.5</v>
      </c>
      <c r="AA73" s="241">
        <f t="shared" si="20"/>
        <v>24.5</v>
      </c>
      <c r="AB73" s="241">
        <f t="shared" si="20"/>
        <v>25.5</v>
      </c>
      <c r="AC73" s="241">
        <f t="shared" si="20"/>
        <v>26.5</v>
      </c>
      <c r="AD73" s="241">
        <f t="shared" si="20"/>
        <v>27.5</v>
      </c>
      <c r="AE73" s="241">
        <f t="shared" si="20"/>
        <v>28.5</v>
      </c>
      <c r="AF73" s="241">
        <f t="shared" si="20"/>
        <v>29.5</v>
      </c>
      <c r="AG73" s="241">
        <f t="shared" si="20"/>
        <v>30.5</v>
      </c>
      <c r="AH73" s="241">
        <f t="shared" si="20"/>
        <v>31.5</v>
      </c>
      <c r="AI73" s="241">
        <f t="shared" si="20"/>
        <v>32.5</v>
      </c>
      <c r="AJ73" s="241">
        <f t="shared" si="20"/>
        <v>33.5</v>
      </c>
      <c r="AK73" s="241">
        <f t="shared" si="20"/>
        <v>34.5</v>
      </c>
      <c r="AL73" s="241">
        <f t="shared" si="20"/>
        <v>35.5</v>
      </c>
      <c r="AM73" s="241">
        <f t="shared" si="20"/>
        <v>36.5</v>
      </c>
      <c r="AN73" s="241">
        <f t="shared" si="20"/>
        <v>37.5</v>
      </c>
      <c r="AO73" s="241">
        <f t="shared" si="20"/>
        <v>38.5</v>
      </c>
      <c r="AP73" s="241">
        <f t="shared" si="20"/>
        <v>39.5</v>
      </c>
      <c r="AQ73" s="178"/>
      <c r="AR73" s="178"/>
      <c r="AS73" s="178"/>
    </row>
    <row r="74" spans="1:45" x14ac:dyDescent="0.2">
      <c r="A74" s="223" t="s">
        <v>317</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2" t="s">
        <v>316</v>
      </c>
      <c r="B75" s="233">
        <f t="shared" ref="B75:AO75" si="22">B68</f>
        <v>-0.05</v>
      </c>
      <c r="C75" s="233">
        <f t="shared" si="22"/>
        <v>0</v>
      </c>
      <c r="D75" s="233">
        <f>D68</f>
        <v>0</v>
      </c>
      <c r="E75" s="233">
        <f t="shared" si="22"/>
        <v>0</v>
      </c>
      <c r="F75" s="233">
        <f t="shared" si="22"/>
        <v>0</v>
      </c>
      <c r="G75" s="233">
        <f t="shared" si="22"/>
        <v>0</v>
      </c>
      <c r="H75" s="233">
        <f t="shared" si="22"/>
        <v>0</v>
      </c>
      <c r="I75" s="233">
        <f t="shared" si="22"/>
        <v>0</v>
      </c>
      <c r="J75" s="233">
        <f t="shared" si="22"/>
        <v>0</v>
      </c>
      <c r="K75" s="233">
        <f t="shared" si="22"/>
        <v>0</v>
      </c>
      <c r="L75" s="233">
        <f t="shared" si="22"/>
        <v>0</v>
      </c>
      <c r="M75" s="233">
        <f t="shared" si="22"/>
        <v>0</v>
      </c>
      <c r="N75" s="233">
        <f t="shared" si="22"/>
        <v>0</v>
      </c>
      <c r="O75" s="233">
        <f t="shared" si="22"/>
        <v>0</v>
      </c>
      <c r="P75" s="233">
        <f t="shared" si="22"/>
        <v>0</v>
      </c>
      <c r="Q75" s="233">
        <f t="shared" si="22"/>
        <v>0</v>
      </c>
      <c r="R75" s="233">
        <f t="shared" si="22"/>
        <v>0</v>
      </c>
      <c r="S75" s="233">
        <f t="shared" si="22"/>
        <v>0</v>
      </c>
      <c r="T75" s="233">
        <f t="shared" si="22"/>
        <v>0</v>
      </c>
      <c r="U75" s="233">
        <f t="shared" si="22"/>
        <v>0</v>
      </c>
      <c r="V75" s="233">
        <f t="shared" si="22"/>
        <v>0</v>
      </c>
      <c r="W75" s="233">
        <f t="shared" si="22"/>
        <v>0</v>
      </c>
      <c r="X75" s="233">
        <f t="shared" si="22"/>
        <v>0</v>
      </c>
      <c r="Y75" s="233">
        <f t="shared" si="22"/>
        <v>0</v>
      </c>
      <c r="Z75" s="233">
        <f t="shared" si="22"/>
        <v>0</v>
      </c>
      <c r="AA75" s="233">
        <f t="shared" si="22"/>
        <v>0</v>
      </c>
      <c r="AB75" s="233">
        <f t="shared" si="22"/>
        <v>0</v>
      </c>
      <c r="AC75" s="233">
        <f t="shared" si="22"/>
        <v>0</v>
      </c>
      <c r="AD75" s="233">
        <f t="shared" si="22"/>
        <v>0</v>
      </c>
      <c r="AE75" s="233">
        <f t="shared" si="22"/>
        <v>0</v>
      </c>
      <c r="AF75" s="233">
        <f t="shared" si="22"/>
        <v>0</v>
      </c>
      <c r="AG75" s="233">
        <f t="shared" si="22"/>
        <v>0</v>
      </c>
      <c r="AH75" s="233">
        <f t="shared" si="22"/>
        <v>0</v>
      </c>
      <c r="AI75" s="233">
        <f t="shared" si="22"/>
        <v>0</v>
      </c>
      <c r="AJ75" s="233">
        <f t="shared" si="22"/>
        <v>0</v>
      </c>
      <c r="AK75" s="233">
        <f t="shared" si="22"/>
        <v>0</v>
      </c>
      <c r="AL75" s="233">
        <f t="shared" si="22"/>
        <v>0</v>
      </c>
      <c r="AM75" s="233">
        <f t="shared" si="22"/>
        <v>0</v>
      </c>
      <c r="AN75" s="233">
        <f t="shared" si="22"/>
        <v>0</v>
      </c>
      <c r="AO75" s="233">
        <f t="shared" si="22"/>
        <v>0</v>
      </c>
      <c r="AP75" s="233">
        <f>AP68</f>
        <v>0</v>
      </c>
    </row>
    <row r="76" spans="1:45" x14ac:dyDescent="0.2">
      <c r="A76" s="234" t="s">
        <v>315</v>
      </c>
      <c r="B76" s="226">
        <f t="shared" ref="B76:AO76" si="23">-B67</f>
        <v>0</v>
      </c>
      <c r="C76" s="226">
        <f>-C67</f>
        <v>0</v>
      </c>
      <c r="D76" s="226">
        <f t="shared" si="23"/>
        <v>0</v>
      </c>
      <c r="E76" s="226">
        <f t="shared" si="23"/>
        <v>0</v>
      </c>
      <c r="F76" s="226">
        <f>-C67</f>
        <v>0</v>
      </c>
      <c r="G76" s="226">
        <f t="shared" si="23"/>
        <v>0</v>
      </c>
      <c r="H76" s="226">
        <f t="shared" si="23"/>
        <v>0</v>
      </c>
      <c r="I76" s="226">
        <f t="shared" si="23"/>
        <v>0</v>
      </c>
      <c r="J76" s="226">
        <f t="shared" si="23"/>
        <v>0</v>
      </c>
      <c r="K76" s="226">
        <f t="shared" si="23"/>
        <v>0</v>
      </c>
      <c r="L76" s="226">
        <f>-L67</f>
        <v>0</v>
      </c>
      <c r="M76" s="226">
        <f>-M67</f>
        <v>0</v>
      </c>
      <c r="N76" s="226">
        <f t="shared" si="23"/>
        <v>0</v>
      </c>
      <c r="O76" s="226">
        <f t="shared" si="23"/>
        <v>0</v>
      </c>
      <c r="P76" s="226">
        <f t="shared" si="23"/>
        <v>0</v>
      </c>
      <c r="Q76" s="226">
        <f t="shared" si="23"/>
        <v>0</v>
      </c>
      <c r="R76" s="226">
        <f t="shared" si="23"/>
        <v>0</v>
      </c>
      <c r="S76" s="226">
        <f t="shared" si="23"/>
        <v>0</v>
      </c>
      <c r="T76" s="226">
        <f t="shared" si="23"/>
        <v>0</v>
      </c>
      <c r="U76" s="226">
        <f t="shared" si="23"/>
        <v>0</v>
      </c>
      <c r="V76" s="226">
        <f t="shared" si="23"/>
        <v>0</v>
      </c>
      <c r="W76" s="226">
        <f t="shared" si="23"/>
        <v>0</v>
      </c>
      <c r="X76" s="226">
        <f t="shared" si="23"/>
        <v>0</v>
      </c>
      <c r="Y76" s="226">
        <f t="shared" si="23"/>
        <v>0</v>
      </c>
      <c r="Z76" s="226">
        <f t="shared" si="23"/>
        <v>0</v>
      </c>
      <c r="AA76" s="226">
        <f t="shared" si="23"/>
        <v>0</v>
      </c>
      <c r="AB76" s="226">
        <f t="shared" si="23"/>
        <v>0</v>
      </c>
      <c r="AC76" s="226">
        <f t="shared" si="23"/>
        <v>0</v>
      </c>
      <c r="AD76" s="226">
        <f t="shared" si="23"/>
        <v>0</v>
      </c>
      <c r="AE76" s="226">
        <f t="shared" si="23"/>
        <v>0</v>
      </c>
      <c r="AF76" s="226">
        <f t="shared" si="23"/>
        <v>0</v>
      </c>
      <c r="AG76" s="226">
        <f t="shared" si="23"/>
        <v>0</v>
      </c>
      <c r="AH76" s="226">
        <f t="shared" si="23"/>
        <v>0</v>
      </c>
      <c r="AI76" s="226">
        <f t="shared" si="23"/>
        <v>0</v>
      </c>
      <c r="AJ76" s="226">
        <f t="shared" si="23"/>
        <v>0</v>
      </c>
      <c r="AK76" s="226">
        <f t="shared" si="23"/>
        <v>0</v>
      </c>
      <c r="AL76" s="226">
        <f t="shared" si="23"/>
        <v>0</v>
      </c>
      <c r="AM76" s="226">
        <f t="shared" si="23"/>
        <v>0</v>
      </c>
      <c r="AN76" s="226">
        <f t="shared" si="23"/>
        <v>0</v>
      </c>
      <c r="AO76" s="226">
        <f t="shared" si="23"/>
        <v>0</v>
      </c>
      <c r="AP76" s="226">
        <f>-AP67</f>
        <v>0</v>
      </c>
    </row>
    <row r="77" spans="1:45" x14ac:dyDescent="0.2">
      <c r="A77" s="234" t="s">
        <v>314</v>
      </c>
      <c r="B77" s="226">
        <f t="shared" ref="B77:AO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c r="AC77" s="226">
        <f t="shared" si="24"/>
        <v>0</v>
      </c>
      <c r="AD77" s="226">
        <f t="shared" si="24"/>
        <v>0</v>
      </c>
      <c r="AE77" s="226">
        <f t="shared" si="24"/>
        <v>0</v>
      </c>
      <c r="AF77" s="226">
        <f t="shared" si="24"/>
        <v>0</v>
      </c>
      <c r="AG77" s="226">
        <f t="shared" si="24"/>
        <v>0</v>
      </c>
      <c r="AH77" s="226">
        <f t="shared" si="24"/>
        <v>0</v>
      </c>
      <c r="AI77" s="226">
        <f t="shared" si="24"/>
        <v>0</v>
      </c>
      <c r="AJ77" s="226">
        <f t="shared" si="24"/>
        <v>0</v>
      </c>
      <c r="AK77" s="226">
        <f t="shared" si="24"/>
        <v>0</v>
      </c>
      <c r="AL77" s="226">
        <f t="shared" si="24"/>
        <v>0</v>
      </c>
      <c r="AM77" s="226">
        <f t="shared" si="24"/>
        <v>0</v>
      </c>
      <c r="AN77" s="226">
        <f t="shared" si="24"/>
        <v>0</v>
      </c>
      <c r="AO77" s="226">
        <f t="shared" si="24"/>
        <v>0</v>
      </c>
      <c r="AP77" s="226">
        <f>AP69</f>
        <v>0</v>
      </c>
    </row>
    <row r="78" spans="1:45" x14ac:dyDescent="0.2">
      <c r="A78" s="234" t="s">
        <v>313</v>
      </c>
      <c r="B78" s="226">
        <f>IF(SUM($B$71:B71)+SUM($A$78:A78)&gt;0,0,SUM($B$71:B71)-SUM($A$78:A78))</f>
        <v>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c r="AC78" s="226">
        <f>IF(SUM($B$71:AC71)+SUM($A$78:AB78)&gt;0,0,SUM($B$71:AC71)-SUM($A$78:AB78))</f>
        <v>0</v>
      </c>
      <c r="AD78" s="226">
        <f>IF(SUM($B$71:AD71)+SUM($A$78:AC78)&gt;0,0,SUM($B$71:AD71)-SUM($A$78:AC78))</f>
        <v>0</v>
      </c>
      <c r="AE78" s="226">
        <f>IF(SUM($B$71:AE71)+SUM($A$78:AD78)&gt;0,0,SUM($B$71:AE71)-SUM($A$78:AD78))</f>
        <v>0</v>
      </c>
      <c r="AF78" s="226">
        <f>IF(SUM($B$71:AF71)+SUM($A$78:AE78)&gt;0,0,SUM($B$71:AF71)-SUM($A$78:AE78))</f>
        <v>0</v>
      </c>
      <c r="AG78" s="226">
        <f>IF(SUM($B$71:AG71)+SUM($A$78:AF78)&gt;0,0,SUM($B$71:AG71)-SUM($A$78:AF78))</f>
        <v>0</v>
      </c>
      <c r="AH78" s="226">
        <f>IF(SUM($B$71:AH71)+SUM($A$78:AG78)&gt;0,0,SUM($B$71:AH71)-SUM($A$78:AG78))</f>
        <v>0</v>
      </c>
      <c r="AI78" s="226">
        <f>IF(SUM($B$71:AI71)+SUM($A$78:AH78)&gt;0,0,SUM($B$71:AI71)-SUM($A$78:AH78))</f>
        <v>0</v>
      </c>
      <c r="AJ78" s="226">
        <f>IF(SUM($B$71:AJ71)+SUM($A$78:AI78)&gt;0,0,SUM($B$71:AJ71)-SUM($A$78:AI78))</f>
        <v>0</v>
      </c>
      <c r="AK78" s="226">
        <f>IF(SUM($B$71:AK71)+SUM($A$78:AJ78)&gt;0,0,SUM($B$71:AK71)-SUM($A$78:AJ78))</f>
        <v>0</v>
      </c>
      <c r="AL78" s="226">
        <f>IF(SUM($B$71:AL71)+SUM($A$78:AK78)&gt;0,0,SUM($B$71:AL71)-SUM($A$78:AK78))</f>
        <v>0</v>
      </c>
      <c r="AM78" s="226">
        <f>IF(SUM($B$71:AM71)+SUM($A$78:AL78)&gt;0,0,SUM($B$71:AM71)-SUM($A$78:AL78))</f>
        <v>0</v>
      </c>
      <c r="AN78" s="226">
        <f>IF(SUM($B$71:AN71)+SUM($A$78:AM78)&gt;0,0,SUM($B$71:AN71)-SUM($A$78:AM78))</f>
        <v>0</v>
      </c>
      <c r="AO78" s="226">
        <f>IF(SUM($B$71:AO71)+SUM($A$78:AN78)&gt;0,0,SUM($B$71:AO71)-SUM($A$78:AN78))</f>
        <v>0</v>
      </c>
      <c r="AP78" s="226">
        <f>IF(SUM($B$71:AP71)+SUM($A$78:AO78)&gt;0,0,SUM($B$71:AP71)-SUM($A$78:AO78))</f>
        <v>0</v>
      </c>
    </row>
    <row r="79" spans="1:45" x14ac:dyDescent="0.2">
      <c r="A79" s="234" t="s">
        <v>312</v>
      </c>
      <c r="B79" s="226">
        <f>IF(((SUM($B$59:B59)+SUM($B$61:B64))+SUM($B$81:B81))&lt;0,((SUM($B$59:B59)+SUM($B$61:B64))+SUM($B$81:B81))*0.18-SUM($A$79:A79),IF(SUM(A$79:$B79)&lt;0,0-SUM(A$79:$B79),0))</f>
        <v>-8.9999999999999993E-3</v>
      </c>
      <c r="C79" s="226">
        <f>IF(((SUM($B$59:C59)+SUM($B$61:C64))+SUM($B$81:C81))&lt;0,((SUM($B$59:C59)+SUM($B$61:C64))+SUM($B$81:C81))*0.18-SUM($A$79:B79),IF(SUM($B$79:B79)&lt;0,0-SUM($B$79:B79),0))</f>
        <v>0</v>
      </c>
      <c r="D79" s="226">
        <f>IF(((SUM($B$59:D59)+SUM($B$61:D64))+SUM($B$81:D81))&lt;0,((SUM($B$59:D59)+SUM($B$61:D64))+SUM($B$81:D81))*0.18-SUM($A$79:C79),IF(SUM($B$79:C79)&lt;0,0-SUM($B$79:C79),0))</f>
        <v>0</v>
      </c>
      <c r="E79" s="226">
        <f>IF(((SUM($B$59:E59)+SUM($B$61:E64))+SUM($B$81:E81))&lt;0,((SUM($B$59:E59)+SUM($B$61:E64))+SUM($B$81:E81))*0.18-SUM($A$79:D79),IF(SUM($B$79:D79)&lt;0,0-SUM($B$79:D79),0))</f>
        <v>0</v>
      </c>
      <c r="F79" s="226">
        <f>IF(((SUM($B$59:F59)+SUM($B$61:F64))+SUM($B$81:F81))&lt;0,((SUM($B$59:F59)+SUM($B$61:F64))+SUM($B$81:F81))*0.18-SUM($A$79:E79),IF(SUM($B$79:E79)&lt;0,0-SUM($B$79:E79),0))</f>
        <v>0</v>
      </c>
      <c r="G79" s="226">
        <f>IF(((SUM($B$59:G59)+SUM($B$61:G64))+SUM($B$81:G81))&lt;0,((SUM($B$59:G59)+SUM($B$61:G64))+SUM($B$81:G81))*0.18-SUM($A$79:F79),IF(SUM($B$79:F79)&lt;0,0-SUM($B$79:F79),0))</f>
        <v>0</v>
      </c>
      <c r="H79" s="226">
        <f>IF(((SUM($B$59:H59)+SUM($B$61:H64))+SUM($B$81:H81))&lt;0,((SUM($B$59:H59)+SUM($B$61:H64))+SUM($B$81:H81))*0.18-SUM($A$79:G79),IF(SUM($B$79:G79)&lt;0,0-SUM($B$79:G79),0))</f>
        <v>0</v>
      </c>
      <c r="I79" s="226">
        <f>IF(((SUM($B$59:I59)+SUM($B$61:I64))+SUM($B$81:I81))&lt;0,((SUM($B$59:I59)+SUM($B$61:I64))+SUM($B$81:I81))*0.18-SUM($A$79:H79),IF(SUM($B$79:H79)&lt;0,0-SUM($B$79:H79),0))</f>
        <v>0</v>
      </c>
      <c r="J79" s="226">
        <f>IF(((SUM($B$59:J59)+SUM($B$61:J64))+SUM($B$81:J81))&lt;0,((SUM($B$59:J59)+SUM($B$61:J64))+SUM($B$81:J81))*0.18-SUM($A$79:I79),IF(SUM($B$79:I79)&lt;0,0-SUM($B$79:I79),0))</f>
        <v>0</v>
      </c>
      <c r="K79" s="226">
        <f>IF(((SUM($B$59:K59)+SUM($B$61:K64))+SUM($B$81:K81))&lt;0,((SUM($B$59:K59)+SUM($B$61:K64))+SUM($B$81:K81))*0.18-SUM($A$79:J79),IF(SUM($B$79:J79)&lt;0,0-SUM($B$79:J79),0))</f>
        <v>0</v>
      </c>
      <c r="L79" s="226">
        <f>IF(((SUM($B$59:L59)+SUM($B$61:L64))+SUM($B$81:L81))&lt;0,((SUM($B$59:L59)+SUM($B$61:L64))+SUM($B$81:L81))*0.18-SUM($A$79:K79),IF(SUM($B$79:K79)&lt;0,0-SUM($B$79:K79),0))</f>
        <v>0</v>
      </c>
      <c r="M79" s="226">
        <f>IF(((SUM($B$59:M59)+SUM($B$61:M64))+SUM($B$81:M81))&lt;0,((SUM($B$59:M59)+SUM($B$61:M64))+SUM($B$81:M81))*0.18-SUM($A$79:L79),IF(SUM($B$79:L79)&lt;0,0-SUM($B$79:L79),0))</f>
        <v>0</v>
      </c>
      <c r="N79" s="226">
        <f>IF(((SUM($B$59:N59)+SUM($B$61:N64))+SUM($B$81:N81))&lt;0,((SUM($B$59:N59)+SUM($B$61:N64))+SUM($B$81:N81))*0.18-SUM($A$79:M79),IF(SUM($B$79:M79)&lt;0,0-SUM($B$79:M79),0))</f>
        <v>0</v>
      </c>
      <c r="O79" s="226">
        <f>IF(((SUM($B$59:O59)+SUM($B$61:O64))+SUM($B$81:O81))&lt;0,((SUM($B$59:O59)+SUM($B$61:O64))+SUM($B$81:O81))*0.18-SUM($A$79:N79),IF(SUM($B$79:N79)&lt;0,0-SUM($B$79:N79),0))</f>
        <v>0</v>
      </c>
      <c r="P79" s="226">
        <f>IF(((SUM($B$59:P59)+SUM($B$61:P64))+SUM($B$81:P81))&lt;0,((SUM($B$59:P59)+SUM($B$61:P64))+SUM($B$81:P81))*0.18-SUM($A$79:O79),IF(SUM($B$79:O79)&lt;0,0-SUM($B$79:O79),0))</f>
        <v>0</v>
      </c>
      <c r="Q79" s="226">
        <f>IF(((SUM($B$59:Q59)+SUM($B$61:Q64))+SUM($B$81:Q81))&lt;0,((SUM($B$59:Q59)+SUM($B$61:Q64))+SUM($B$81:Q81))*0.18-SUM($A$79:P79),IF(SUM($B$79:P79)&lt;0,0-SUM($B$79:P79),0))</f>
        <v>0</v>
      </c>
      <c r="R79" s="226">
        <f>IF(((SUM($B$59:R59)+SUM($B$61:R64))+SUM($B$81:R81))&lt;0,((SUM($B$59:R59)+SUM($B$61:R64))+SUM($B$81:R81))*0.18-SUM($A$79:Q79),IF(SUM($B$79:Q79)&lt;0,0-SUM($B$79:Q79),0))</f>
        <v>0</v>
      </c>
      <c r="S79" s="226">
        <f>IF(((SUM($B$59:S59)+SUM($B$61:S64))+SUM($B$81:S81))&lt;0,((SUM($B$59:S59)+SUM($B$61:S64))+SUM($B$81:S81))*0.18-SUM($A$79:R79),IF(SUM($B$79:R79)&lt;0,0-SUM($B$79:R79),0))</f>
        <v>0</v>
      </c>
      <c r="T79" s="226">
        <f>IF(((SUM($B$59:T59)+SUM($B$61:T64))+SUM($B$81:T81))&lt;0,((SUM($B$59:T59)+SUM($B$61:T64))+SUM($B$81:T81))*0.18-SUM($A$79:S79),IF(SUM($B$79:S79)&lt;0,0-SUM($B$79:S79),0))</f>
        <v>0</v>
      </c>
      <c r="U79" s="226">
        <f>IF(((SUM($B$59:U59)+SUM($B$61:U64))+SUM($B$81:U81))&lt;0,((SUM($B$59:U59)+SUM($B$61:U64))+SUM($B$81:U81))*0.18-SUM($A$79:T79),IF(SUM($B$79:T79)&lt;0,0-SUM($B$79:T79),0))</f>
        <v>0</v>
      </c>
      <c r="V79" s="226">
        <f>IF(((SUM($B$59:V59)+SUM($B$61:V64))+SUM($B$81:V81))&lt;0,((SUM($B$59:V59)+SUM($B$61:V64))+SUM($B$81:V81))*0.18-SUM($A$79:U79),IF(SUM($B$79:U79)&lt;0,0-SUM($B$79:U79),0))</f>
        <v>0</v>
      </c>
      <c r="W79" s="226">
        <f>IF(((SUM($B$59:W59)+SUM($B$61:W64))+SUM($B$81:W81))&lt;0,((SUM($B$59:W59)+SUM($B$61:W64))+SUM($B$81:W81))*0.18-SUM($A$79:V79),IF(SUM($B$79:V79)&lt;0,0-SUM($B$79:V79),0))</f>
        <v>0</v>
      </c>
      <c r="X79" s="226">
        <f>IF(((SUM($B$59:X59)+SUM($B$61:X64))+SUM($B$81:X81))&lt;0,((SUM($B$59:X59)+SUM($B$61:X64))+SUM($B$81:X81))*0.18-SUM($A$79:W79),IF(SUM($B$79:W79)&lt;0,0-SUM($B$79:W79),0))</f>
        <v>0</v>
      </c>
      <c r="Y79" s="226">
        <f>IF(((SUM($B$59:Y59)+SUM($B$61:Y64))+SUM($B$81:Y81))&lt;0,((SUM($B$59:Y59)+SUM($B$61:Y64))+SUM($B$81:Y81))*0.18-SUM($A$79:X79),IF(SUM($B$79:X79)&lt;0,0-SUM($B$79:X79),0))</f>
        <v>0</v>
      </c>
      <c r="Z79" s="226">
        <f>IF(((SUM($B$59:Z59)+SUM($B$61:Z64))+SUM($B$81:Z81))&lt;0,((SUM($B$59:Z59)+SUM($B$61:Z64))+SUM($B$81:Z81))*0.18-SUM($A$79:Y79),IF(SUM($B$79:Y79)&lt;0,0-SUM($B$79:Y79),0))</f>
        <v>0</v>
      </c>
      <c r="AA79" s="226">
        <f>IF(((SUM($B$59:AA59)+SUM($B$61:AA64))+SUM($B$81:AA81))&lt;0,((SUM($B$59:AA59)+SUM($B$61:AA64))+SUM($B$81:AA81))*0.18-SUM($A$79:Z79),IF(SUM($B$79:Z79)&lt;0,0-SUM($B$79:Z79),0))</f>
        <v>0</v>
      </c>
      <c r="AB79" s="226">
        <f>IF(((SUM($B$59:AB59)+SUM($B$61:AB64))+SUM($B$81:AB81))&lt;0,((SUM($B$59:AB59)+SUM($B$61:AB64))+SUM($B$81:AB81))*0.18-SUM($A$79:AA79),IF(SUM($B$79:AA79)&lt;0,0-SUM($B$79:AA79),0))</f>
        <v>0</v>
      </c>
      <c r="AC79" s="226">
        <f>IF(((SUM($B$59:AC59)+SUM($B$61:AC64))+SUM($B$81:AC81))&lt;0,((SUM($B$59:AC59)+SUM($B$61:AC64))+SUM($B$81:AC81))*0.18-SUM($A$79:AB79),IF(SUM($B$79:AB79)&lt;0,0-SUM($B$79:AB79),0))</f>
        <v>0</v>
      </c>
      <c r="AD79" s="226">
        <f>IF(((SUM($B$59:AD59)+SUM($B$61:AD64))+SUM($B$81:AD81))&lt;0,((SUM($B$59:AD59)+SUM($B$61:AD64))+SUM($B$81:AD81))*0.18-SUM($A$79:AC79),IF(SUM($B$79:AC79)&lt;0,0-SUM($B$79:AC79),0))</f>
        <v>0</v>
      </c>
      <c r="AE79" s="226">
        <f>IF(((SUM($B$59:AE59)+SUM($B$61:AE64))+SUM($B$81:AE81))&lt;0,((SUM($B$59:AE59)+SUM($B$61:AE64))+SUM($B$81:AE81))*0.18-SUM($A$79:AD79),IF(SUM($B$79:AD79)&lt;0,0-SUM($B$79:AD79),0))</f>
        <v>0</v>
      </c>
      <c r="AF79" s="226">
        <f>IF(((SUM($B$59:AF59)+SUM($B$61:AF64))+SUM($B$81:AF81))&lt;0,((SUM($B$59:AF59)+SUM($B$61:AF64))+SUM($B$81:AF81))*0.18-SUM($A$79:AE79),IF(SUM($B$79:AE79)&lt;0,0-SUM($B$79:AE79),0))</f>
        <v>0</v>
      </c>
      <c r="AG79" s="226">
        <f>IF(((SUM($B$59:AG59)+SUM($B$61:AG64))+SUM($B$81:AG81))&lt;0,((SUM($B$59:AG59)+SUM($B$61:AG64))+SUM($B$81:AG81))*0.18-SUM($A$79:AF79),IF(SUM($B$79:AF79)&lt;0,0-SUM($B$79:AF79),0))</f>
        <v>0</v>
      </c>
      <c r="AH79" s="226">
        <f>IF(((SUM($B$59:AH59)+SUM($B$61:AH64))+SUM($B$81:AH81))&lt;0,((SUM($B$59:AH59)+SUM($B$61:AH64))+SUM($B$81:AH81))*0.18-SUM($A$79:AG79),IF(SUM($B$79:AG79)&lt;0,0-SUM($B$79:AG79),0))</f>
        <v>0</v>
      </c>
      <c r="AI79" s="226">
        <f>IF(((SUM($B$59:AI59)+SUM($B$61:AI64))+SUM($B$81:AI81))&lt;0,((SUM($B$59:AI59)+SUM($B$61:AI64))+SUM($B$81:AI81))*0.18-SUM($A$79:AH79),IF(SUM($B$79:AH79)&lt;0,0-SUM($B$79:AH79),0))</f>
        <v>0</v>
      </c>
      <c r="AJ79" s="226">
        <f>IF(((SUM($B$59:AJ59)+SUM($B$61:AJ64))+SUM($B$81:AJ81))&lt;0,((SUM($B$59:AJ59)+SUM($B$61:AJ64))+SUM($B$81:AJ81))*0.18-SUM($A$79:AI79),IF(SUM($B$79:AI79)&lt;0,0-SUM($B$79:AI79),0))</f>
        <v>0</v>
      </c>
      <c r="AK79" s="226">
        <f>IF(((SUM($B$59:AK59)+SUM($B$61:AK64))+SUM($B$81:AK81))&lt;0,((SUM($B$59:AK59)+SUM($B$61:AK64))+SUM($B$81:AK81))*0.18-SUM($A$79:AJ79),IF(SUM($B$79:AJ79)&lt;0,0-SUM($B$79:AJ79),0))</f>
        <v>0</v>
      </c>
      <c r="AL79" s="226">
        <f>IF(((SUM($B$59:AL59)+SUM($B$61:AL64))+SUM($B$81:AL81))&lt;0,((SUM($B$59:AL59)+SUM($B$61:AL64))+SUM($B$81:AL81))*0.18-SUM($A$79:AK79),IF(SUM($B$79:AK79)&lt;0,0-SUM($B$79:AK79),0))</f>
        <v>0</v>
      </c>
      <c r="AM79" s="226">
        <f>IF(((SUM($B$59:AM59)+SUM($B$61:AM64))+SUM($B$81:AM81))&lt;0,((SUM($B$59:AM59)+SUM($B$61:AM64))+SUM($B$81:AM81))*0.18-SUM($A$79:AL79),IF(SUM($B$79:AL79)&lt;0,0-SUM($B$79:AL79),0))</f>
        <v>0</v>
      </c>
      <c r="AN79" s="226">
        <f>IF(((SUM($B$59:AN59)+SUM($B$61:AN64))+SUM($B$81:AN81))&lt;0,((SUM($B$59:AN59)+SUM($B$61:AN64))+SUM($B$81:AN81))*0.18-SUM($A$79:AM79),IF(SUM($B$79:AM79)&lt;0,0-SUM($B$79:AM79),0))</f>
        <v>0</v>
      </c>
      <c r="AO79" s="226">
        <f>IF(((SUM($B$59:AO59)+SUM($B$61:AO64))+SUM($B$81:AO81))&lt;0,((SUM($B$59:AO59)+SUM($B$61:AO64))+SUM($B$81:AO81))*0.18-SUM($A$79:AN79),IF(SUM($B$79:AN79)&lt;0,0-SUM($B$79:AN79),0))</f>
        <v>0</v>
      </c>
      <c r="AP79" s="226">
        <f>IF(((SUM($B$59:AP59)+SUM($B$61:AP64))+SUM($B$81:AP81))&lt;0,((SUM($B$59:AP59)+SUM($B$61:AP64))+SUM($B$81:AP81))*0.18-SUM($A$79:AO79),IF(SUM($B$79:AO79)&lt;0,0-SUM($B$79:AO79),0))</f>
        <v>0</v>
      </c>
    </row>
    <row r="80" spans="1:45" x14ac:dyDescent="0.2">
      <c r="A80" s="234" t="s">
        <v>311</v>
      </c>
      <c r="B80" s="226">
        <f>-B59*(B39)</f>
        <v>0</v>
      </c>
      <c r="C80" s="226">
        <f t="shared" ref="C80:AP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c r="AC80" s="226">
        <f t="shared" si="25"/>
        <v>0</v>
      </c>
      <c r="AD80" s="226">
        <f t="shared" si="25"/>
        <v>0</v>
      </c>
      <c r="AE80" s="226">
        <f t="shared" si="25"/>
        <v>0</v>
      </c>
      <c r="AF80" s="226">
        <f t="shared" si="25"/>
        <v>0</v>
      </c>
      <c r="AG80" s="226">
        <f t="shared" si="25"/>
        <v>0</v>
      </c>
      <c r="AH80" s="226">
        <f t="shared" si="25"/>
        <v>0</v>
      </c>
      <c r="AI80" s="226">
        <f t="shared" si="25"/>
        <v>0</v>
      </c>
      <c r="AJ80" s="226">
        <f t="shared" si="25"/>
        <v>0</v>
      </c>
      <c r="AK80" s="226">
        <f t="shared" si="25"/>
        <v>0</v>
      </c>
      <c r="AL80" s="226">
        <f t="shared" si="25"/>
        <v>0</v>
      </c>
      <c r="AM80" s="226">
        <f t="shared" si="25"/>
        <v>0</v>
      </c>
      <c r="AN80" s="226">
        <f t="shared" si="25"/>
        <v>0</v>
      </c>
      <c r="AO80" s="226">
        <f t="shared" si="25"/>
        <v>0</v>
      </c>
      <c r="AP80" s="226">
        <f t="shared" si="25"/>
        <v>0</v>
      </c>
    </row>
    <row r="81" spans="1:45" x14ac:dyDescent="0.2">
      <c r="A81" s="234" t="s">
        <v>555</v>
      </c>
      <c r="B81" s="226">
        <f>-$B$126</f>
        <v>0</v>
      </c>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37">
        <f>SUM(B81:AP81)</f>
        <v>0</v>
      </c>
      <c r="AR81" s="238"/>
    </row>
    <row r="82" spans="1:45" x14ac:dyDescent="0.2">
      <c r="A82" s="234" t="s">
        <v>310</v>
      </c>
      <c r="B82" s="226">
        <f t="shared" ref="B82:AO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0</v>
      </c>
      <c r="AC82" s="226">
        <f t="shared" si="26"/>
        <v>0</v>
      </c>
      <c r="AD82" s="226">
        <f t="shared" si="26"/>
        <v>0</v>
      </c>
      <c r="AE82" s="226">
        <f t="shared" si="26"/>
        <v>0</v>
      </c>
      <c r="AF82" s="226">
        <f t="shared" si="26"/>
        <v>0</v>
      </c>
      <c r="AG82" s="226">
        <f t="shared" si="26"/>
        <v>0</v>
      </c>
      <c r="AH82" s="226">
        <f t="shared" si="26"/>
        <v>0</v>
      </c>
      <c r="AI82" s="226">
        <f t="shared" si="26"/>
        <v>0</v>
      </c>
      <c r="AJ82" s="226">
        <f t="shared" si="26"/>
        <v>0</v>
      </c>
      <c r="AK82" s="226">
        <f t="shared" si="26"/>
        <v>0</v>
      </c>
      <c r="AL82" s="226">
        <f t="shared" si="26"/>
        <v>0</v>
      </c>
      <c r="AM82" s="226">
        <f t="shared" si="26"/>
        <v>0</v>
      </c>
      <c r="AN82" s="226">
        <f t="shared" si="26"/>
        <v>0</v>
      </c>
      <c r="AO82" s="226">
        <f t="shared" si="26"/>
        <v>0</v>
      </c>
      <c r="AP82" s="226">
        <f>AP54-AP55</f>
        <v>0</v>
      </c>
    </row>
    <row r="83" spans="1:45" ht="14.25" x14ac:dyDescent="0.2">
      <c r="A83" s="235" t="s">
        <v>309</v>
      </c>
      <c r="B83" s="233">
        <f>SUM(B75:B82)</f>
        <v>-5.9000000000000004E-2</v>
      </c>
      <c r="C83" s="233">
        <f t="shared" ref="C83:V83" si="27">SUM(C75:C82)</f>
        <v>0</v>
      </c>
      <c r="D83" s="233">
        <f t="shared" si="27"/>
        <v>0</v>
      </c>
      <c r="E83" s="233">
        <f t="shared" si="27"/>
        <v>0</v>
      </c>
      <c r="F83" s="233">
        <f t="shared" si="27"/>
        <v>0</v>
      </c>
      <c r="G83" s="233">
        <f t="shared" si="27"/>
        <v>0</v>
      </c>
      <c r="H83" s="233">
        <f t="shared" si="27"/>
        <v>0</v>
      </c>
      <c r="I83" s="233">
        <f t="shared" si="27"/>
        <v>0</v>
      </c>
      <c r="J83" s="233">
        <f t="shared" si="27"/>
        <v>0</v>
      </c>
      <c r="K83" s="233">
        <f t="shared" si="27"/>
        <v>0</v>
      </c>
      <c r="L83" s="233">
        <f t="shared" si="27"/>
        <v>0</v>
      </c>
      <c r="M83" s="233">
        <f t="shared" si="27"/>
        <v>0</v>
      </c>
      <c r="N83" s="233">
        <f t="shared" si="27"/>
        <v>0</v>
      </c>
      <c r="O83" s="233">
        <f t="shared" si="27"/>
        <v>0</v>
      </c>
      <c r="P83" s="233">
        <f t="shared" si="27"/>
        <v>0</v>
      </c>
      <c r="Q83" s="233">
        <f t="shared" si="27"/>
        <v>0</v>
      </c>
      <c r="R83" s="233">
        <f t="shared" si="27"/>
        <v>0</v>
      </c>
      <c r="S83" s="233">
        <f t="shared" si="27"/>
        <v>0</v>
      </c>
      <c r="T83" s="233">
        <f t="shared" si="27"/>
        <v>0</v>
      </c>
      <c r="U83" s="233">
        <f t="shared" si="27"/>
        <v>0</v>
      </c>
      <c r="V83" s="233">
        <f t="shared" si="27"/>
        <v>0</v>
      </c>
      <c r="W83" s="233">
        <f>SUM(W75:W82)</f>
        <v>0</v>
      </c>
      <c r="X83" s="233">
        <f>SUM(X75:X82)</f>
        <v>0</v>
      </c>
      <c r="Y83" s="233">
        <f>SUM(Y75:Y82)</f>
        <v>0</v>
      </c>
      <c r="Z83" s="233">
        <f>SUM(Z75:Z82)</f>
        <v>0</v>
      </c>
      <c r="AA83" s="233">
        <f t="shared" ref="AA83:AP83" si="28">SUM(AA75:AA82)</f>
        <v>0</v>
      </c>
      <c r="AB83" s="233">
        <f t="shared" si="28"/>
        <v>0</v>
      </c>
      <c r="AC83" s="233">
        <f t="shared" si="28"/>
        <v>0</v>
      </c>
      <c r="AD83" s="233">
        <f t="shared" si="28"/>
        <v>0</v>
      </c>
      <c r="AE83" s="233">
        <f t="shared" si="28"/>
        <v>0</v>
      </c>
      <c r="AF83" s="233">
        <f t="shared" si="28"/>
        <v>0</v>
      </c>
      <c r="AG83" s="233">
        <f t="shared" si="28"/>
        <v>0</v>
      </c>
      <c r="AH83" s="233">
        <f t="shared" si="28"/>
        <v>0</v>
      </c>
      <c r="AI83" s="233">
        <f t="shared" si="28"/>
        <v>0</v>
      </c>
      <c r="AJ83" s="233">
        <f t="shared" si="28"/>
        <v>0</v>
      </c>
      <c r="AK83" s="233">
        <f t="shared" si="28"/>
        <v>0</v>
      </c>
      <c r="AL83" s="233">
        <f t="shared" si="28"/>
        <v>0</v>
      </c>
      <c r="AM83" s="233">
        <f t="shared" si="28"/>
        <v>0</v>
      </c>
      <c r="AN83" s="233">
        <f t="shared" si="28"/>
        <v>0</v>
      </c>
      <c r="AO83" s="233">
        <f t="shared" si="28"/>
        <v>0</v>
      </c>
      <c r="AP83" s="233">
        <f t="shared" si="28"/>
        <v>0</v>
      </c>
    </row>
    <row r="84" spans="1:45" ht="14.25" x14ac:dyDescent="0.2">
      <c r="A84" s="235" t="s">
        <v>308</v>
      </c>
      <c r="B84" s="233">
        <f>SUM($B$83:B83)</f>
        <v>-5.9000000000000004E-2</v>
      </c>
      <c r="C84" s="233">
        <f>SUM($B$83:C83)</f>
        <v>-5.9000000000000004E-2</v>
      </c>
      <c r="D84" s="233">
        <f>SUM($B$83:D83)</f>
        <v>-5.9000000000000004E-2</v>
      </c>
      <c r="E84" s="233">
        <f>SUM($B$83:E83)</f>
        <v>-5.9000000000000004E-2</v>
      </c>
      <c r="F84" s="233">
        <f>SUM($B$83:F83)</f>
        <v>-5.9000000000000004E-2</v>
      </c>
      <c r="G84" s="233">
        <f>SUM($B$83:G83)</f>
        <v>-5.9000000000000004E-2</v>
      </c>
      <c r="H84" s="233">
        <f>SUM($B$83:H83)</f>
        <v>-5.9000000000000004E-2</v>
      </c>
      <c r="I84" s="233">
        <f>SUM($B$83:I83)</f>
        <v>-5.9000000000000004E-2</v>
      </c>
      <c r="J84" s="233">
        <f>SUM($B$83:J83)</f>
        <v>-5.9000000000000004E-2</v>
      </c>
      <c r="K84" s="233">
        <f>SUM($B$83:K83)</f>
        <v>-5.9000000000000004E-2</v>
      </c>
      <c r="L84" s="233">
        <f>SUM($B$83:L83)</f>
        <v>-5.9000000000000004E-2</v>
      </c>
      <c r="M84" s="233">
        <f>SUM($B$83:M83)</f>
        <v>-5.9000000000000004E-2</v>
      </c>
      <c r="N84" s="233">
        <f>SUM($B$83:N83)</f>
        <v>-5.9000000000000004E-2</v>
      </c>
      <c r="O84" s="233">
        <f>SUM($B$83:O83)</f>
        <v>-5.9000000000000004E-2</v>
      </c>
      <c r="P84" s="233">
        <f>SUM($B$83:P83)</f>
        <v>-5.9000000000000004E-2</v>
      </c>
      <c r="Q84" s="233">
        <f>SUM($B$83:Q83)</f>
        <v>-5.9000000000000004E-2</v>
      </c>
      <c r="R84" s="233">
        <f>SUM($B$83:R83)</f>
        <v>-5.9000000000000004E-2</v>
      </c>
      <c r="S84" s="233">
        <f>SUM($B$83:S83)</f>
        <v>-5.9000000000000004E-2</v>
      </c>
      <c r="T84" s="233">
        <f>SUM($B$83:T83)</f>
        <v>-5.9000000000000004E-2</v>
      </c>
      <c r="U84" s="233">
        <f>SUM($B$83:U83)</f>
        <v>-5.9000000000000004E-2</v>
      </c>
      <c r="V84" s="233">
        <f>SUM($B$83:V83)</f>
        <v>-5.9000000000000004E-2</v>
      </c>
      <c r="W84" s="233">
        <f>SUM($B$83:W83)</f>
        <v>-5.9000000000000004E-2</v>
      </c>
      <c r="X84" s="233">
        <f>SUM($B$83:X83)</f>
        <v>-5.9000000000000004E-2</v>
      </c>
      <c r="Y84" s="233">
        <f>SUM($B$83:Y83)</f>
        <v>-5.9000000000000004E-2</v>
      </c>
      <c r="Z84" s="233">
        <f>SUM($B$83:Z83)</f>
        <v>-5.9000000000000004E-2</v>
      </c>
      <c r="AA84" s="233">
        <f>SUM($B$83:AA83)</f>
        <v>-5.9000000000000004E-2</v>
      </c>
      <c r="AB84" s="233">
        <f>SUM($B$83:AB83)</f>
        <v>-5.9000000000000004E-2</v>
      </c>
      <c r="AC84" s="233">
        <f>SUM($B$83:AC83)</f>
        <v>-5.9000000000000004E-2</v>
      </c>
      <c r="AD84" s="233">
        <f>SUM($B$83:AD83)</f>
        <v>-5.9000000000000004E-2</v>
      </c>
      <c r="AE84" s="233">
        <f>SUM($B$83:AE83)</f>
        <v>-5.9000000000000004E-2</v>
      </c>
      <c r="AF84" s="233">
        <f>SUM($B$83:AF83)</f>
        <v>-5.9000000000000004E-2</v>
      </c>
      <c r="AG84" s="233">
        <f>SUM($B$83:AG83)</f>
        <v>-5.9000000000000004E-2</v>
      </c>
      <c r="AH84" s="233">
        <f>SUM($B$83:AH83)</f>
        <v>-5.9000000000000004E-2</v>
      </c>
      <c r="AI84" s="233">
        <f>SUM($B$83:AI83)</f>
        <v>-5.9000000000000004E-2</v>
      </c>
      <c r="AJ84" s="233">
        <f>SUM($B$83:AJ83)</f>
        <v>-5.9000000000000004E-2</v>
      </c>
      <c r="AK84" s="233">
        <f>SUM($B$83:AK83)</f>
        <v>-5.9000000000000004E-2</v>
      </c>
      <c r="AL84" s="233">
        <f>SUM($B$83:AL83)</f>
        <v>-5.9000000000000004E-2</v>
      </c>
      <c r="AM84" s="233">
        <f>SUM($B$83:AM83)</f>
        <v>-5.9000000000000004E-2</v>
      </c>
      <c r="AN84" s="233">
        <f>SUM($B$83:AN83)</f>
        <v>-5.9000000000000004E-2</v>
      </c>
      <c r="AO84" s="233">
        <f>SUM($B$83:AO83)</f>
        <v>-5.9000000000000004E-2</v>
      </c>
      <c r="AP84" s="233">
        <f>SUM($B$83:AP83)</f>
        <v>-5.9000000000000004E-2</v>
      </c>
    </row>
    <row r="85" spans="1:45" x14ac:dyDescent="0.2">
      <c r="A85" s="234" t="s">
        <v>556</v>
      </c>
      <c r="B85" s="243">
        <f t="shared" ref="B85:AP85" si="29">1/POWER((1+$B$44),B73)</f>
        <v>1</v>
      </c>
      <c r="C85" s="243">
        <f t="shared" si="29"/>
        <v>0.9109750373485539</v>
      </c>
      <c r="D85" s="243">
        <f t="shared" si="29"/>
        <v>0.75599588161705711</v>
      </c>
      <c r="E85" s="243">
        <f t="shared" si="29"/>
        <v>0.6273824743710017</v>
      </c>
      <c r="F85" s="243">
        <f t="shared" si="29"/>
        <v>0.52064935632448273</v>
      </c>
      <c r="G85" s="243">
        <f t="shared" si="29"/>
        <v>0.43207415462612664</v>
      </c>
      <c r="H85" s="243">
        <f t="shared" si="29"/>
        <v>0.35856776317520883</v>
      </c>
      <c r="I85" s="243">
        <f t="shared" si="29"/>
        <v>0.29756660844415667</v>
      </c>
      <c r="J85" s="243">
        <f t="shared" si="29"/>
        <v>0.24694324352212174</v>
      </c>
      <c r="K85" s="243">
        <f t="shared" si="29"/>
        <v>0.20493215230051592</v>
      </c>
      <c r="L85" s="243">
        <f t="shared" si="29"/>
        <v>0.1700681761830008</v>
      </c>
      <c r="M85" s="243">
        <f t="shared" si="29"/>
        <v>0.14113541591950271</v>
      </c>
      <c r="N85" s="243">
        <f t="shared" si="29"/>
        <v>0.11712482648921385</v>
      </c>
      <c r="O85" s="243">
        <f t="shared" si="29"/>
        <v>9.719902613212765E-2</v>
      </c>
      <c r="P85" s="243">
        <f t="shared" si="29"/>
        <v>8.0663092225832109E-2</v>
      </c>
      <c r="Q85" s="243">
        <f t="shared" si="29"/>
        <v>6.6940325498615838E-2</v>
      </c>
      <c r="R85" s="243">
        <f t="shared" si="29"/>
        <v>5.5552137343249659E-2</v>
      </c>
      <c r="S85" s="243">
        <f t="shared" si="29"/>
        <v>4.6101358791078552E-2</v>
      </c>
      <c r="T85" s="243">
        <f t="shared" si="29"/>
        <v>3.825838903823945E-2</v>
      </c>
      <c r="U85" s="243">
        <f t="shared" si="29"/>
        <v>3.174970044667174E-2</v>
      </c>
      <c r="V85" s="243">
        <f t="shared" si="29"/>
        <v>2.6348299125868668E-2</v>
      </c>
      <c r="W85" s="243">
        <f t="shared" si="29"/>
        <v>2.1865808403210511E-2</v>
      </c>
      <c r="X85" s="243">
        <f t="shared" si="29"/>
        <v>1.814589908980126E-2</v>
      </c>
      <c r="Y85" s="243">
        <f t="shared" si="29"/>
        <v>1.5058837418922204E-2</v>
      </c>
      <c r="Z85" s="243">
        <f t="shared" si="29"/>
        <v>1.2496960513628384E-2</v>
      </c>
      <c r="AA85" s="243">
        <f t="shared" si="29"/>
        <v>1.0370921588073345E-2</v>
      </c>
      <c r="AB85" s="243">
        <f t="shared" si="29"/>
        <v>8.6065739320110735E-3</v>
      </c>
      <c r="AC85" s="243">
        <f t="shared" si="29"/>
        <v>7.1423850058183183E-3</v>
      </c>
      <c r="AD85" s="243">
        <f t="shared" si="29"/>
        <v>5.9272904612600145E-3</v>
      </c>
      <c r="AE85" s="243">
        <f t="shared" si="29"/>
        <v>4.9189132458589318E-3</v>
      </c>
      <c r="AF85" s="243">
        <f t="shared" si="29"/>
        <v>4.082085681210732E-3</v>
      </c>
      <c r="AG85" s="243">
        <f t="shared" si="29"/>
        <v>3.3876229719591129E-3</v>
      </c>
      <c r="AH85" s="243">
        <f t="shared" si="29"/>
        <v>2.8113053709204251E-3</v>
      </c>
      <c r="AI85" s="243">
        <f t="shared" si="29"/>
        <v>2.3330335028385286E-3</v>
      </c>
      <c r="AJ85" s="243">
        <f t="shared" si="29"/>
        <v>1.9361273882477412E-3</v>
      </c>
      <c r="AK85" s="243">
        <f t="shared" si="29"/>
        <v>1.6067447205375444E-3</v>
      </c>
      <c r="AL85" s="243">
        <f t="shared" si="29"/>
        <v>1.3333981083299121E-3</v>
      </c>
      <c r="AM85" s="243">
        <f t="shared" si="29"/>
        <v>1.1065544467468149E-3</v>
      </c>
      <c r="AN85" s="243">
        <f t="shared" si="29"/>
        <v>9.1830244543304122E-4</v>
      </c>
      <c r="AO85" s="243">
        <f t="shared" si="29"/>
        <v>7.6207671820169396E-4</v>
      </c>
      <c r="AP85" s="243">
        <f t="shared" si="29"/>
        <v>6.3242881178563804E-4</v>
      </c>
    </row>
    <row r="86" spans="1:45" ht="28.5" x14ac:dyDescent="0.2">
      <c r="A86" s="232" t="s">
        <v>307</v>
      </c>
      <c r="B86" s="233">
        <f>B83*B85</f>
        <v>-5.9000000000000004E-2</v>
      </c>
      <c r="C86" s="233">
        <f>C83*C85</f>
        <v>0</v>
      </c>
      <c r="D86" s="233">
        <f t="shared" ref="D86:AO86" si="30">D83*D85</f>
        <v>0</v>
      </c>
      <c r="E86" s="233">
        <f t="shared" si="30"/>
        <v>0</v>
      </c>
      <c r="F86" s="233">
        <f t="shared" si="30"/>
        <v>0</v>
      </c>
      <c r="G86" s="233">
        <f t="shared" si="30"/>
        <v>0</v>
      </c>
      <c r="H86" s="233">
        <f t="shared" si="30"/>
        <v>0</v>
      </c>
      <c r="I86" s="233">
        <f t="shared" si="30"/>
        <v>0</v>
      </c>
      <c r="J86" s="233">
        <f t="shared" si="30"/>
        <v>0</v>
      </c>
      <c r="K86" s="233">
        <f t="shared" si="30"/>
        <v>0</v>
      </c>
      <c r="L86" s="233">
        <f t="shared" si="30"/>
        <v>0</v>
      </c>
      <c r="M86" s="233">
        <f t="shared" si="30"/>
        <v>0</v>
      </c>
      <c r="N86" s="233">
        <f t="shared" si="30"/>
        <v>0</v>
      </c>
      <c r="O86" s="233">
        <f t="shared" si="30"/>
        <v>0</v>
      </c>
      <c r="P86" s="233">
        <f t="shared" si="30"/>
        <v>0</v>
      </c>
      <c r="Q86" s="233">
        <f t="shared" si="30"/>
        <v>0</v>
      </c>
      <c r="R86" s="233">
        <f t="shared" si="30"/>
        <v>0</v>
      </c>
      <c r="S86" s="233">
        <f t="shared" si="30"/>
        <v>0</v>
      </c>
      <c r="T86" s="233">
        <f t="shared" si="30"/>
        <v>0</v>
      </c>
      <c r="U86" s="233">
        <f t="shared" si="30"/>
        <v>0</v>
      </c>
      <c r="V86" s="233">
        <f t="shared" si="30"/>
        <v>0</v>
      </c>
      <c r="W86" s="233">
        <f t="shared" si="30"/>
        <v>0</v>
      </c>
      <c r="X86" s="233">
        <f t="shared" si="30"/>
        <v>0</v>
      </c>
      <c r="Y86" s="233">
        <f t="shared" si="30"/>
        <v>0</v>
      </c>
      <c r="Z86" s="233">
        <f t="shared" si="30"/>
        <v>0</v>
      </c>
      <c r="AA86" s="233">
        <f t="shared" si="30"/>
        <v>0</v>
      </c>
      <c r="AB86" s="233">
        <f t="shared" si="30"/>
        <v>0</v>
      </c>
      <c r="AC86" s="233">
        <f t="shared" si="30"/>
        <v>0</v>
      </c>
      <c r="AD86" s="233">
        <f t="shared" si="30"/>
        <v>0</v>
      </c>
      <c r="AE86" s="233">
        <f t="shared" si="30"/>
        <v>0</v>
      </c>
      <c r="AF86" s="233">
        <f t="shared" si="30"/>
        <v>0</v>
      </c>
      <c r="AG86" s="233">
        <f t="shared" si="30"/>
        <v>0</v>
      </c>
      <c r="AH86" s="233">
        <f t="shared" si="30"/>
        <v>0</v>
      </c>
      <c r="AI86" s="233">
        <f t="shared" si="30"/>
        <v>0</v>
      </c>
      <c r="AJ86" s="233">
        <f t="shared" si="30"/>
        <v>0</v>
      </c>
      <c r="AK86" s="233">
        <f t="shared" si="30"/>
        <v>0</v>
      </c>
      <c r="AL86" s="233">
        <f t="shared" si="30"/>
        <v>0</v>
      </c>
      <c r="AM86" s="233">
        <f t="shared" si="30"/>
        <v>0</v>
      </c>
      <c r="AN86" s="233">
        <f t="shared" si="30"/>
        <v>0</v>
      </c>
      <c r="AO86" s="233">
        <f t="shared" si="30"/>
        <v>0</v>
      </c>
      <c r="AP86" s="233">
        <f>AP83*AP85</f>
        <v>0</v>
      </c>
    </row>
    <row r="87" spans="1:45" ht="14.25" x14ac:dyDescent="0.2">
      <c r="A87" s="232" t="s">
        <v>306</v>
      </c>
      <c r="B87" s="233">
        <f>SUM($B$86:B86)</f>
        <v>-5.9000000000000004E-2</v>
      </c>
      <c r="C87" s="233">
        <f>SUM($B$86:C86)</f>
        <v>-5.9000000000000004E-2</v>
      </c>
      <c r="D87" s="233">
        <f>SUM($B$86:D86)</f>
        <v>-5.9000000000000004E-2</v>
      </c>
      <c r="E87" s="233">
        <f>SUM($B$86:E86)</f>
        <v>-5.9000000000000004E-2</v>
      </c>
      <c r="F87" s="233">
        <f>SUM($B$86:F86)</f>
        <v>-5.9000000000000004E-2</v>
      </c>
      <c r="G87" s="233">
        <f>SUM($B$86:G86)</f>
        <v>-5.9000000000000004E-2</v>
      </c>
      <c r="H87" s="233">
        <f>SUM($B$86:H86)</f>
        <v>-5.9000000000000004E-2</v>
      </c>
      <c r="I87" s="233">
        <f>SUM($B$86:I86)</f>
        <v>-5.9000000000000004E-2</v>
      </c>
      <c r="J87" s="233">
        <f>SUM($B$86:J86)</f>
        <v>-5.9000000000000004E-2</v>
      </c>
      <c r="K87" s="233">
        <f>SUM($B$86:K86)</f>
        <v>-5.9000000000000004E-2</v>
      </c>
      <c r="L87" s="233">
        <f>SUM($B$86:L86)</f>
        <v>-5.9000000000000004E-2</v>
      </c>
      <c r="M87" s="233">
        <f>SUM($B$86:M86)</f>
        <v>-5.9000000000000004E-2</v>
      </c>
      <c r="N87" s="233">
        <f>SUM($B$86:N86)</f>
        <v>-5.9000000000000004E-2</v>
      </c>
      <c r="O87" s="233">
        <f>SUM($B$86:O86)</f>
        <v>-5.9000000000000004E-2</v>
      </c>
      <c r="P87" s="233">
        <f>SUM($B$86:P86)</f>
        <v>-5.9000000000000004E-2</v>
      </c>
      <c r="Q87" s="233">
        <f>SUM($B$86:Q86)</f>
        <v>-5.9000000000000004E-2</v>
      </c>
      <c r="R87" s="233">
        <f>SUM($B$86:R86)</f>
        <v>-5.9000000000000004E-2</v>
      </c>
      <c r="S87" s="233">
        <f>SUM($B$86:S86)</f>
        <v>-5.9000000000000004E-2</v>
      </c>
      <c r="T87" s="233">
        <f>SUM($B$86:T86)</f>
        <v>-5.9000000000000004E-2</v>
      </c>
      <c r="U87" s="233">
        <f>SUM($B$86:U86)</f>
        <v>-5.9000000000000004E-2</v>
      </c>
      <c r="V87" s="233">
        <f>SUM($B$86:V86)</f>
        <v>-5.9000000000000004E-2</v>
      </c>
      <c r="W87" s="233">
        <f>SUM($B$86:W86)</f>
        <v>-5.9000000000000004E-2</v>
      </c>
      <c r="X87" s="233">
        <f>SUM($B$86:X86)</f>
        <v>-5.9000000000000004E-2</v>
      </c>
      <c r="Y87" s="233">
        <f>SUM($B$86:Y86)</f>
        <v>-5.9000000000000004E-2</v>
      </c>
      <c r="Z87" s="233">
        <f>SUM($B$86:Z86)</f>
        <v>-5.9000000000000004E-2</v>
      </c>
      <c r="AA87" s="233">
        <f>SUM($B$86:AA86)</f>
        <v>-5.9000000000000004E-2</v>
      </c>
      <c r="AB87" s="233">
        <f>SUM($B$86:AB86)</f>
        <v>-5.9000000000000004E-2</v>
      </c>
      <c r="AC87" s="233">
        <f>SUM($B$86:AC86)</f>
        <v>-5.9000000000000004E-2</v>
      </c>
      <c r="AD87" s="233">
        <f>SUM($B$86:AD86)</f>
        <v>-5.9000000000000004E-2</v>
      </c>
      <c r="AE87" s="233">
        <f>SUM($B$86:AE86)</f>
        <v>-5.9000000000000004E-2</v>
      </c>
      <c r="AF87" s="233">
        <f>SUM($B$86:AF86)</f>
        <v>-5.9000000000000004E-2</v>
      </c>
      <c r="AG87" s="233">
        <f>SUM($B$86:AG86)</f>
        <v>-5.9000000000000004E-2</v>
      </c>
      <c r="AH87" s="233">
        <f>SUM($B$86:AH86)</f>
        <v>-5.9000000000000004E-2</v>
      </c>
      <c r="AI87" s="233">
        <f>SUM($B$86:AI86)</f>
        <v>-5.9000000000000004E-2</v>
      </c>
      <c r="AJ87" s="233">
        <f>SUM($B$86:AJ86)</f>
        <v>-5.9000000000000004E-2</v>
      </c>
      <c r="AK87" s="233">
        <f>SUM($B$86:AK86)</f>
        <v>-5.9000000000000004E-2</v>
      </c>
      <c r="AL87" s="233">
        <f>SUM($B$86:AL86)</f>
        <v>-5.9000000000000004E-2</v>
      </c>
      <c r="AM87" s="233">
        <f>SUM($B$86:AM86)</f>
        <v>-5.9000000000000004E-2</v>
      </c>
      <c r="AN87" s="233">
        <f>SUM($B$86:AN86)</f>
        <v>-5.9000000000000004E-2</v>
      </c>
      <c r="AO87" s="233">
        <f>SUM($B$86:AO86)</f>
        <v>-5.9000000000000004E-2</v>
      </c>
      <c r="AP87" s="233">
        <f>SUM($B$86:AP86)</f>
        <v>-5.9000000000000004E-2</v>
      </c>
    </row>
    <row r="88" spans="1:45" ht="14.25" x14ac:dyDescent="0.2">
      <c r="A88" s="232" t="s">
        <v>305</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c r="AH88" s="244">
        <f>IF((ISERR(IRR($B$83:AH83))),0,IF(IRR($B$83:AH83)&lt;0,0,IRR($B$83:AH83)))</f>
        <v>0</v>
      </c>
      <c r="AI88" s="244">
        <f>IF((ISERR(IRR($B$83:AI83))),0,IF(IRR($B$83:AI83)&lt;0,0,IRR($B$83:AI83)))</f>
        <v>0</v>
      </c>
      <c r="AJ88" s="244">
        <f>IF((ISERR(IRR($B$83:AJ83))),0,IF(IRR($B$83:AJ83)&lt;0,0,IRR($B$83:AJ83)))</f>
        <v>0</v>
      </c>
      <c r="AK88" s="244">
        <f>IF((ISERR(IRR($B$83:AK83))),0,IF(IRR($B$83:AK83)&lt;0,0,IRR($B$83:AK83)))</f>
        <v>0</v>
      </c>
      <c r="AL88" s="244">
        <f>IF((ISERR(IRR($B$83:AL83))),0,IF(IRR($B$83:AL83)&lt;0,0,IRR($B$83:AL83)))</f>
        <v>0</v>
      </c>
      <c r="AM88" s="244">
        <f>IF((ISERR(IRR($B$83:AM83))),0,IF(IRR($B$83:AM83)&lt;0,0,IRR($B$83:AM83)))</f>
        <v>0</v>
      </c>
      <c r="AN88" s="244">
        <f>IF((ISERR(IRR($B$83:AN83))),0,IF(IRR($B$83:AN83)&lt;0,0,IRR($B$83:AN83)))</f>
        <v>0</v>
      </c>
      <c r="AO88" s="244">
        <f>IF((ISERR(IRR($B$83:AO83))),0,IF(IRR($B$83:AO83)&lt;0,0,IRR($B$83:AO83)))</f>
        <v>0</v>
      </c>
      <c r="AP88" s="244">
        <f>IF((ISERR(IRR($B$83:AP83))),0,IF(IRR($B$83:AP83)&lt;0,0,IRR($B$83:AP83)))</f>
        <v>0</v>
      </c>
    </row>
    <row r="89" spans="1:45" ht="14.25" x14ac:dyDescent="0.2">
      <c r="A89" s="232" t="s">
        <v>304</v>
      </c>
      <c r="B89" s="245">
        <f>IF(AND(B84&gt;0,A84&lt;0),(B74-(B84/(B84-A84))),0)</f>
        <v>0</v>
      </c>
      <c r="C89" s="245">
        <f t="shared" ref="C89:AP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c r="AC89" s="245">
        <f t="shared" si="31"/>
        <v>0</v>
      </c>
      <c r="AD89" s="245">
        <f t="shared" si="31"/>
        <v>0</v>
      </c>
      <c r="AE89" s="245">
        <f t="shared" si="31"/>
        <v>0</v>
      </c>
      <c r="AF89" s="245">
        <f t="shared" si="31"/>
        <v>0</v>
      </c>
      <c r="AG89" s="245">
        <f t="shared" si="31"/>
        <v>0</v>
      </c>
      <c r="AH89" s="245">
        <f t="shared" si="31"/>
        <v>0</v>
      </c>
      <c r="AI89" s="245">
        <f t="shared" si="31"/>
        <v>0</v>
      </c>
      <c r="AJ89" s="245">
        <f t="shared" si="31"/>
        <v>0</v>
      </c>
      <c r="AK89" s="245">
        <f t="shared" si="31"/>
        <v>0</v>
      </c>
      <c r="AL89" s="245">
        <f t="shared" si="31"/>
        <v>0</v>
      </c>
      <c r="AM89" s="245">
        <f t="shared" si="31"/>
        <v>0</v>
      </c>
      <c r="AN89" s="245">
        <f t="shared" si="31"/>
        <v>0</v>
      </c>
      <c r="AO89" s="245">
        <f t="shared" si="31"/>
        <v>0</v>
      </c>
      <c r="AP89" s="245">
        <f t="shared" si="31"/>
        <v>0</v>
      </c>
    </row>
    <row r="90" spans="1:45" ht="15" thickBot="1" x14ac:dyDescent="0.25">
      <c r="A90" s="246" t="s">
        <v>303</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18" customFormat="1" x14ac:dyDescent="0.2">
      <c r="A91" s="192"/>
      <c r="B91" s="248">
        <v>2015</v>
      </c>
      <c r="C91" s="248">
        <f>B91+1</f>
        <v>2016</v>
      </c>
      <c r="D91" s="177">
        <f t="shared" ref="D91:AP91" si="33">C91+1</f>
        <v>2017</v>
      </c>
      <c r="E91" s="177">
        <f t="shared" si="33"/>
        <v>2018</v>
      </c>
      <c r="F91" s="177">
        <f t="shared" si="33"/>
        <v>2019</v>
      </c>
      <c r="G91" s="177">
        <f t="shared" si="33"/>
        <v>2020</v>
      </c>
      <c r="H91" s="177">
        <f t="shared" si="33"/>
        <v>2021</v>
      </c>
      <c r="I91" s="177">
        <f t="shared" si="33"/>
        <v>2022</v>
      </c>
      <c r="J91" s="177">
        <f t="shared" si="33"/>
        <v>2023</v>
      </c>
      <c r="K91" s="177">
        <f t="shared" si="33"/>
        <v>2024</v>
      </c>
      <c r="L91" s="177">
        <f t="shared" si="33"/>
        <v>2025</v>
      </c>
      <c r="M91" s="177">
        <f t="shared" si="33"/>
        <v>2026</v>
      </c>
      <c r="N91" s="177">
        <f t="shared" si="33"/>
        <v>2027</v>
      </c>
      <c r="O91" s="177">
        <f t="shared" si="33"/>
        <v>2028</v>
      </c>
      <c r="P91" s="177">
        <f t="shared" si="33"/>
        <v>2029</v>
      </c>
      <c r="Q91" s="177">
        <f t="shared" si="33"/>
        <v>2030</v>
      </c>
      <c r="R91" s="177">
        <f t="shared" si="33"/>
        <v>2031</v>
      </c>
      <c r="S91" s="177">
        <f t="shared" si="33"/>
        <v>2032</v>
      </c>
      <c r="T91" s="177">
        <f t="shared" si="33"/>
        <v>2033</v>
      </c>
      <c r="U91" s="177">
        <f t="shared" si="33"/>
        <v>2034</v>
      </c>
      <c r="V91" s="177">
        <f t="shared" si="33"/>
        <v>2035</v>
      </c>
      <c r="W91" s="177">
        <f t="shared" si="33"/>
        <v>2036</v>
      </c>
      <c r="X91" s="177">
        <f t="shared" si="33"/>
        <v>2037</v>
      </c>
      <c r="Y91" s="177">
        <f t="shared" si="33"/>
        <v>2038</v>
      </c>
      <c r="Z91" s="177">
        <f t="shared" si="33"/>
        <v>2039</v>
      </c>
      <c r="AA91" s="177">
        <f t="shared" si="33"/>
        <v>2040</v>
      </c>
      <c r="AB91" s="177">
        <f t="shared" si="33"/>
        <v>2041</v>
      </c>
      <c r="AC91" s="177">
        <f t="shared" si="33"/>
        <v>2042</v>
      </c>
      <c r="AD91" s="177">
        <f t="shared" si="33"/>
        <v>2043</v>
      </c>
      <c r="AE91" s="177">
        <f t="shared" si="33"/>
        <v>2044</v>
      </c>
      <c r="AF91" s="177">
        <f t="shared" si="33"/>
        <v>2045</v>
      </c>
      <c r="AG91" s="177">
        <f t="shared" si="33"/>
        <v>2046</v>
      </c>
      <c r="AH91" s="177">
        <f t="shared" si="33"/>
        <v>2047</v>
      </c>
      <c r="AI91" s="177">
        <f t="shared" si="33"/>
        <v>2048</v>
      </c>
      <c r="AJ91" s="177">
        <f t="shared" si="33"/>
        <v>2049</v>
      </c>
      <c r="AK91" s="177">
        <f t="shared" si="33"/>
        <v>2050</v>
      </c>
      <c r="AL91" s="177">
        <f t="shared" si="33"/>
        <v>2051</v>
      </c>
      <c r="AM91" s="177">
        <f t="shared" si="33"/>
        <v>2052</v>
      </c>
      <c r="AN91" s="177">
        <f t="shared" si="33"/>
        <v>2053</v>
      </c>
      <c r="AO91" s="177">
        <f t="shared" si="33"/>
        <v>2054</v>
      </c>
      <c r="AP91" s="177">
        <f t="shared" si="33"/>
        <v>2055</v>
      </c>
      <c r="AQ91" s="178"/>
      <c r="AR91" s="178"/>
      <c r="AS91" s="178"/>
    </row>
    <row r="92" spans="1:45" ht="15.6" customHeight="1" x14ac:dyDescent="0.2">
      <c r="A92" s="249" t="s">
        <v>302</v>
      </c>
      <c r="B92" s="109"/>
      <c r="C92" s="109"/>
      <c r="D92" s="109"/>
      <c r="E92" s="109"/>
      <c r="F92" s="109"/>
      <c r="G92" s="109"/>
      <c r="H92" s="109"/>
      <c r="I92" s="109"/>
      <c r="J92" s="109"/>
      <c r="K92" s="109"/>
      <c r="L92" s="250">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301</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300</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299</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298</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27" t="s">
        <v>557</v>
      </c>
      <c r="B97" s="427"/>
      <c r="C97" s="427"/>
      <c r="D97" s="427"/>
      <c r="E97" s="427"/>
      <c r="F97" s="427"/>
      <c r="G97" s="427"/>
      <c r="H97" s="427"/>
      <c r="I97" s="427"/>
      <c r="J97" s="427"/>
      <c r="K97" s="427"/>
      <c r="L97" s="427"/>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x14ac:dyDescent="0.2">
      <c r="C98" s="251"/>
    </row>
    <row r="99" spans="1:71" s="257" customFormat="1" ht="16.5" hidden="1" thickTop="1" x14ac:dyDescent="0.2">
      <c r="A99" s="252" t="s">
        <v>558</v>
      </c>
      <c r="B99" s="253">
        <f>B81*B85</f>
        <v>0</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0</v>
      </c>
      <c r="AR99" s="256"/>
      <c r="AS99" s="256"/>
    </row>
    <row r="100" spans="1:71" s="260" customFormat="1" hidden="1" x14ac:dyDescent="0.2">
      <c r="A100" s="258">
        <f>AQ99</f>
        <v>0</v>
      </c>
      <c r="B100" s="259"/>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60" customFormat="1" hidden="1" x14ac:dyDescent="0.2">
      <c r="A101" s="258">
        <f>AP87</f>
        <v>-5.9000000000000004E-2</v>
      </c>
      <c r="B101" s="259"/>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60" customFormat="1" hidden="1" x14ac:dyDescent="0.2">
      <c r="A102" s="261" t="s">
        <v>559</v>
      </c>
      <c r="B102" s="262" t="e">
        <f>(A101+-A100)/-A100</f>
        <v>#DIV/0!</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60" customFormat="1" hidden="1" x14ac:dyDescent="0.2">
      <c r="A103" s="263"/>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hidden="1" x14ac:dyDescent="0.2">
      <c r="A104" s="264" t="s">
        <v>560</v>
      </c>
      <c r="B104" s="264" t="s">
        <v>561</v>
      </c>
      <c r="C104" s="264" t="s">
        <v>562</v>
      </c>
      <c r="D104" s="264" t="s">
        <v>563</v>
      </c>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c r="AH104" s="265"/>
      <c r="AI104" s="265"/>
      <c r="AJ104" s="265"/>
      <c r="AK104" s="265"/>
      <c r="AL104" s="265"/>
      <c r="AM104" s="265"/>
      <c r="AN104" s="265"/>
      <c r="AO104" s="265"/>
      <c r="AP104" s="265"/>
      <c r="AQ104" s="266"/>
      <c r="AR104" s="266"/>
      <c r="AS104" s="266"/>
      <c r="AT104" s="265"/>
      <c r="AU104" s="265"/>
      <c r="AV104" s="265"/>
      <c r="AW104" s="265"/>
      <c r="AX104" s="265"/>
      <c r="AY104" s="265"/>
      <c r="AZ104" s="265"/>
      <c r="BA104" s="265"/>
      <c r="BB104" s="265"/>
      <c r="BC104" s="265"/>
      <c r="BD104" s="265"/>
      <c r="BE104" s="265"/>
      <c r="BF104" s="265"/>
      <c r="BG104" s="265"/>
      <c r="BH104" s="265"/>
      <c r="BI104" s="265"/>
      <c r="BJ104" s="265"/>
      <c r="BK104" s="265"/>
      <c r="BL104" s="265"/>
      <c r="BM104" s="265"/>
      <c r="BN104" s="265"/>
      <c r="BO104" s="265"/>
      <c r="BP104" s="265"/>
      <c r="BQ104" s="265"/>
      <c r="BR104" s="265"/>
      <c r="BS104" s="265"/>
    </row>
    <row r="105" spans="1:71" ht="12.75" hidden="1" x14ac:dyDescent="0.2">
      <c r="A105" s="267">
        <f>G30/1000/1000</f>
        <v>-5.9000000000000006E-8</v>
      </c>
      <c r="B105" s="268">
        <f>L88</f>
        <v>0</v>
      </c>
      <c r="C105" s="269" t="str">
        <f>G28</f>
        <v>не окупается</v>
      </c>
      <c r="D105" s="269" t="str">
        <f>G29</f>
        <v>не окупается</v>
      </c>
      <c r="E105" s="270" t="s">
        <v>564</v>
      </c>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271"/>
      <c r="B106" s="265"/>
      <c r="C106" s="265"/>
      <c r="D106" s="265"/>
      <c r="E106" s="265"/>
      <c r="F106" s="265"/>
      <c r="G106" s="265"/>
      <c r="H106" s="265"/>
      <c r="I106" s="265"/>
      <c r="J106" s="265"/>
      <c r="K106" s="265"/>
      <c r="L106" s="265"/>
      <c r="M106" s="265"/>
      <c r="N106" s="265"/>
      <c r="O106" s="265"/>
      <c r="P106" s="265"/>
      <c r="Q106" s="265"/>
      <c r="R106" s="265"/>
      <c r="S106" s="265"/>
      <c r="T106" s="265"/>
      <c r="U106" s="265"/>
      <c r="V106" s="265"/>
      <c r="W106" s="265"/>
      <c r="X106" s="265"/>
      <c r="Y106" s="265"/>
      <c r="Z106" s="265"/>
      <c r="AA106" s="265"/>
      <c r="AB106" s="265"/>
      <c r="AC106" s="265"/>
      <c r="AD106" s="265"/>
      <c r="AE106" s="265"/>
      <c r="AF106" s="265"/>
      <c r="AG106" s="265"/>
      <c r="AH106" s="265"/>
      <c r="AI106" s="265"/>
      <c r="AJ106" s="265"/>
      <c r="AK106" s="265"/>
      <c r="AL106" s="265"/>
      <c r="AM106" s="265"/>
      <c r="AN106" s="265"/>
      <c r="AO106" s="265"/>
      <c r="AP106" s="265"/>
      <c r="AQ106" s="266"/>
      <c r="AR106" s="266"/>
      <c r="AS106" s="266"/>
      <c r="AT106" s="265"/>
      <c r="AU106" s="265"/>
      <c r="AV106" s="265"/>
      <c r="AW106" s="265"/>
      <c r="AX106" s="265"/>
      <c r="AY106" s="265"/>
      <c r="AZ106" s="265"/>
      <c r="BA106" s="265"/>
      <c r="BB106" s="265"/>
      <c r="BC106" s="265"/>
      <c r="BD106" s="265"/>
      <c r="BE106" s="265"/>
      <c r="BF106" s="265"/>
      <c r="BG106" s="265"/>
      <c r="BH106" s="265"/>
      <c r="BI106" s="265"/>
      <c r="BJ106" s="265"/>
      <c r="BK106" s="265"/>
      <c r="BL106" s="265"/>
      <c r="BM106" s="265"/>
      <c r="BN106" s="265"/>
      <c r="BO106" s="265"/>
      <c r="BP106" s="265"/>
      <c r="BQ106" s="265"/>
      <c r="BR106" s="265"/>
      <c r="BS106" s="265"/>
    </row>
    <row r="107" spans="1:71" ht="12.75" hidden="1" x14ac:dyDescent="0.2">
      <c r="A107" s="272"/>
      <c r="B107" s="273">
        <v>2016</v>
      </c>
      <c r="C107" s="273">
        <v>2017</v>
      </c>
      <c r="D107" s="274">
        <f t="shared" ref="D107:AP107" si="35">C107+1</f>
        <v>2018</v>
      </c>
      <c r="E107" s="274">
        <f t="shared" si="35"/>
        <v>2019</v>
      </c>
      <c r="F107" s="274">
        <f t="shared" si="35"/>
        <v>2020</v>
      </c>
      <c r="G107" s="274">
        <f t="shared" si="35"/>
        <v>2021</v>
      </c>
      <c r="H107" s="274">
        <f t="shared" si="35"/>
        <v>2022</v>
      </c>
      <c r="I107" s="274">
        <f t="shared" si="35"/>
        <v>2023</v>
      </c>
      <c r="J107" s="274">
        <f t="shared" si="35"/>
        <v>2024</v>
      </c>
      <c r="K107" s="274">
        <f t="shared" si="35"/>
        <v>2025</v>
      </c>
      <c r="L107" s="274">
        <f t="shared" si="35"/>
        <v>2026</v>
      </c>
      <c r="M107" s="274">
        <f t="shared" si="35"/>
        <v>2027</v>
      </c>
      <c r="N107" s="274">
        <f t="shared" si="35"/>
        <v>2028</v>
      </c>
      <c r="O107" s="274">
        <f t="shared" si="35"/>
        <v>2029</v>
      </c>
      <c r="P107" s="274">
        <f t="shared" si="35"/>
        <v>2030</v>
      </c>
      <c r="Q107" s="274">
        <f t="shared" si="35"/>
        <v>2031</v>
      </c>
      <c r="R107" s="274">
        <f t="shared" si="35"/>
        <v>2032</v>
      </c>
      <c r="S107" s="274">
        <f t="shared" si="35"/>
        <v>2033</v>
      </c>
      <c r="T107" s="274">
        <f t="shared" si="35"/>
        <v>2034</v>
      </c>
      <c r="U107" s="274">
        <f t="shared" si="35"/>
        <v>2035</v>
      </c>
      <c r="V107" s="274">
        <f t="shared" si="35"/>
        <v>2036</v>
      </c>
      <c r="W107" s="274">
        <f t="shared" si="35"/>
        <v>2037</v>
      </c>
      <c r="X107" s="274">
        <f t="shared" si="35"/>
        <v>2038</v>
      </c>
      <c r="Y107" s="274">
        <f t="shared" si="35"/>
        <v>2039</v>
      </c>
      <c r="Z107" s="274">
        <f t="shared" si="35"/>
        <v>2040</v>
      </c>
      <c r="AA107" s="274">
        <f t="shared" si="35"/>
        <v>2041</v>
      </c>
      <c r="AB107" s="274">
        <f t="shared" si="35"/>
        <v>2042</v>
      </c>
      <c r="AC107" s="274">
        <f t="shared" si="35"/>
        <v>2043</v>
      </c>
      <c r="AD107" s="274">
        <f t="shared" si="35"/>
        <v>2044</v>
      </c>
      <c r="AE107" s="274">
        <f t="shared" si="35"/>
        <v>2045</v>
      </c>
      <c r="AF107" s="274">
        <f t="shared" si="35"/>
        <v>2046</v>
      </c>
      <c r="AG107" s="274">
        <f t="shared" si="35"/>
        <v>2047</v>
      </c>
      <c r="AH107" s="274">
        <f t="shared" si="35"/>
        <v>2048</v>
      </c>
      <c r="AI107" s="274">
        <f t="shared" si="35"/>
        <v>2049</v>
      </c>
      <c r="AJ107" s="274">
        <f t="shared" si="35"/>
        <v>2050</v>
      </c>
      <c r="AK107" s="274">
        <f t="shared" si="35"/>
        <v>2051</v>
      </c>
      <c r="AL107" s="274">
        <f t="shared" si="35"/>
        <v>2052</v>
      </c>
      <c r="AM107" s="274">
        <f t="shared" si="35"/>
        <v>2053</v>
      </c>
      <c r="AN107" s="274">
        <f t="shared" si="35"/>
        <v>2054</v>
      </c>
      <c r="AO107" s="274">
        <f t="shared" si="35"/>
        <v>2055</v>
      </c>
      <c r="AP107" s="274">
        <f t="shared" si="35"/>
        <v>2056</v>
      </c>
      <c r="AT107" s="260"/>
      <c r="AU107" s="260"/>
      <c r="AV107" s="260"/>
      <c r="AW107" s="260"/>
      <c r="AX107" s="260"/>
      <c r="AY107" s="260"/>
      <c r="AZ107" s="260"/>
      <c r="BA107" s="260"/>
      <c r="BB107" s="260"/>
      <c r="BC107" s="260"/>
      <c r="BD107" s="260"/>
      <c r="BE107" s="260"/>
      <c r="BF107" s="260"/>
      <c r="BG107" s="260"/>
    </row>
    <row r="108" spans="1:71" ht="12.75" hidden="1" x14ac:dyDescent="0.2">
      <c r="A108" s="275" t="s">
        <v>565</v>
      </c>
      <c r="B108" s="276"/>
      <c r="C108" s="276">
        <f>C109*$B$111*$B$112*1000</f>
        <v>0</v>
      </c>
      <c r="D108" s="276">
        <f t="shared" ref="D108:AP108" si="36">D109*$B$111*$B$112*1000</f>
        <v>0</v>
      </c>
      <c r="E108" s="276">
        <f>E109*$B$111*$B$112*1000</f>
        <v>0</v>
      </c>
      <c r="F108" s="276">
        <f t="shared" si="36"/>
        <v>0</v>
      </c>
      <c r="G108" s="276">
        <f t="shared" si="36"/>
        <v>0</v>
      </c>
      <c r="H108" s="276">
        <f t="shared" si="36"/>
        <v>0</v>
      </c>
      <c r="I108" s="276">
        <f t="shared" si="36"/>
        <v>0</v>
      </c>
      <c r="J108" s="276">
        <f t="shared" si="36"/>
        <v>0</v>
      </c>
      <c r="K108" s="276">
        <f t="shared" si="36"/>
        <v>0</v>
      </c>
      <c r="L108" s="276">
        <f t="shared" si="36"/>
        <v>0</v>
      </c>
      <c r="M108" s="276">
        <f t="shared" si="36"/>
        <v>0</v>
      </c>
      <c r="N108" s="276">
        <f t="shared" si="36"/>
        <v>0</v>
      </c>
      <c r="O108" s="276">
        <f t="shared" si="36"/>
        <v>0</v>
      </c>
      <c r="P108" s="276">
        <f t="shared" si="36"/>
        <v>0</v>
      </c>
      <c r="Q108" s="276">
        <f t="shared" si="36"/>
        <v>0</v>
      </c>
      <c r="R108" s="276">
        <f t="shared" si="36"/>
        <v>0</v>
      </c>
      <c r="S108" s="276">
        <f t="shared" si="36"/>
        <v>0</v>
      </c>
      <c r="T108" s="276">
        <f t="shared" si="36"/>
        <v>0</v>
      </c>
      <c r="U108" s="276">
        <f t="shared" si="36"/>
        <v>0</v>
      </c>
      <c r="V108" s="276">
        <f t="shared" si="36"/>
        <v>0</v>
      </c>
      <c r="W108" s="276">
        <f t="shared" si="36"/>
        <v>0</v>
      </c>
      <c r="X108" s="276">
        <f t="shared" si="36"/>
        <v>0</v>
      </c>
      <c r="Y108" s="276">
        <f t="shared" si="36"/>
        <v>0</v>
      </c>
      <c r="Z108" s="276">
        <f t="shared" si="36"/>
        <v>0</v>
      </c>
      <c r="AA108" s="276">
        <f t="shared" si="36"/>
        <v>0</v>
      </c>
      <c r="AB108" s="276">
        <f t="shared" si="36"/>
        <v>0</v>
      </c>
      <c r="AC108" s="276">
        <f t="shared" si="36"/>
        <v>0</v>
      </c>
      <c r="AD108" s="276">
        <f t="shared" si="36"/>
        <v>0</v>
      </c>
      <c r="AE108" s="276">
        <f t="shared" si="36"/>
        <v>0</v>
      </c>
      <c r="AF108" s="276">
        <f t="shared" si="36"/>
        <v>0</v>
      </c>
      <c r="AG108" s="276">
        <f t="shared" si="36"/>
        <v>0</v>
      </c>
      <c r="AH108" s="276">
        <f t="shared" si="36"/>
        <v>0</v>
      </c>
      <c r="AI108" s="276">
        <f t="shared" si="36"/>
        <v>0</v>
      </c>
      <c r="AJ108" s="276">
        <f t="shared" si="36"/>
        <v>0</v>
      </c>
      <c r="AK108" s="276">
        <f t="shared" si="36"/>
        <v>0</v>
      </c>
      <c r="AL108" s="276">
        <f t="shared" si="36"/>
        <v>0</v>
      </c>
      <c r="AM108" s="276">
        <f t="shared" si="36"/>
        <v>0</v>
      </c>
      <c r="AN108" s="276">
        <f t="shared" si="36"/>
        <v>0</v>
      </c>
      <c r="AO108" s="276">
        <f t="shared" si="36"/>
        <v>0</v>
      </c>
      <c r="AP108" s="276">
        <f t="shared" si="36"/>
        <v>0</v>
      </c>
      <c r="AT108" s="260"/>
      <c r="AU108" s="260"/>
      <c r="AV108" s="260"/>
      <c r="AW108" s="260"/>
      <c r="AX108" s="260"/>
      <c r="AY108" s="260"/>
      <c r="AZ108" s="260"/>
      <c r="BA108" s="260"/>
      <c r="BB108" s="260"/>
      <c r="BC108" s="260"/>
      <c r="BD108" s="260"/>
      <c r="BE108" s="260"/>
      <c r="BF108" s="260"/>
      <c r="BG108" s="260"/>
    </row>
    <row r="109" spans="1:71" ht="12.75" hidden="1" x14ac:dyDescent="0.2">
      <c r="A109" s="275" t="s">
        <v>566</v>
      </c>
      <c r="B109" s="274"/>
      <c r="C109" s="274">
        <f>B109+$I$120*C113</f>
        <v>0</v>
      </c>
      <c r="D109" s="274">
        <f>C109+$I$120*D113</f>
        <v>0</v>
      </c>
      <c r="E109" s="274">
        <f t="shared" ref="E109:AP109" si="37">D109+$I$120*E113</f>
        <v>0</v>
      </c>
      <c r="F109" s="274">
        <f t="shared" si="37"/>
        <v>0</v>
      </c>
      <c r="G109" s="274">
        <f t="shared" si="37"/>
        <v>0</v>
      </c>
      <c r="H109" s="274">
        <f t="shared" si="37"/>
        <v>0</v>
      </c>
      <c r="I109" s="274">
        <f t="shared" si="37"/>
        <v>0</v>
      </c>
      <c r="J109" s="274">
        <f t="shared" si="37"/>
        <v>0</v>
      </c>
      <c r="K109" s="274">
        <f t="shared" si="37"/>
        <v>0</v>
      </c>
      <c r="L109" s="274">
        <f t="shared" si="37"/>
        <v>0</v>
      </c>
      <c r="M109" s="274">
        <f t="shared" si="37"/>
        <v>0</v>
      </c>
      <c r="N109" s="274">
        <f t="shared" si="37"/>
        <v>0</v>
      </c>
      <c r="O109" s="274">
        <f t="shared" si="37"/>
        <v>0</v>
      </c>
      <c r="P109" s="274">
        <f t="shared" si="37"/>
        <v>0</v>
      </c>
      <c r="Q109" s="274">
        <f t="shared" si="37"/>
        <v>0</v>
      </c>
      <c r="R109" s="274">
        <f t="shared" si="37"/>
        <v>0</v>
      </c>
      <c r="S109" s="274">
        <f t="shared" si="37"/>
        <v>0</v>
      </c>
      <c r="T109" s="274">
        <f t="shared" si="37"/>
        <v>0</v>
      </c>
      <c r="U109" s="274">
        <f t="shared" si="37"/>
        <v>0</v>
      </c>
      <c r="V109" s="274">
        <f t="shared" si="37"/>
        <v>0</v>
      </c>
      <c r="W109" s="274">
        <f t="shared" si="37"/>
        <v>0</v>
      </c>
      <c r="X109" s="274">
        <f t="shared" si="37"/>
        <v>0</v>
      </c>
      <c r="Y109" s="274">
        <f t="shared" si="37"/>
        <v>0</v>
      </c>
      <c r="Z109" s="274">
        <f t="shared" si="37"/>
        <v>0</v>
      </c>
      <c r="AA109" s="274">
        <f t="shared" si="37"/>
        <v>0</v>
      </c>
      <c r="AB109" s="274">
        <f t="shared" si="37"/>
        <v>0</v>
      </c>
      <c r="AC109" s="274">
        <f t="shared" si="37"/>
        <v>0</v>
      </c>
      <c r="AD109" s="274">
        <f t="shared" si="37"/>
        <v>0</v>
      </c>
      <c r="AE109" s="274">
        <f t="shared" si="37"/>
        <v>0</v>
      </c>
      <c r="AF109" s="274">
        <f t="shared" si="37"/>
        <v>0</v>
      </c>
      <c r="AG109" s="274">
        <f t="shared" si="37"/>
        <v>0</v>
      </c>
      <c r="AH109" s="274">
        <f t="shared" si="37"/>
        <v>0</v>
      </c>
      <c r="AI109" s="274">
        <f t="shared" si="37"/>
        <v>0</v>
      </c>
      <c r="AJ109" s="274">
        <f t="shared" si="37"/>
        <v>0</v>
      </c>
      <c r="AK109" s="274">
        <f t="shared" si="37"/>
        <v>0</v>
      </c>
      <c r="AL109" s="274">
        <f t="shared" si="37"/>
        <v>0</v>
      </c>
      <c r="AM109" s="274">
        <f t="shared" si="37"/>
        <v>0</v>
      </c>
      <c r="AN109" s="274">
        <f t="shared" si="37"/>
        <v>0</v>
      </c>
      <c r="AO109" s="274">
        <f t="shared" si="37"/>
        <v>0</v>
      </c>
      <c r="AP109" s="274">
        <f t="shared" si="37"/>
        <v>0</v>
      </c>
      <c r="AT109" s="260"/>
      <c r="AU109" s="260"/>
      <c r="AV109" s="260"/>
      <c r="AW109" s="260"/>
      <c r="AX109" s="260"/>
      <c r="AY109" s="260"/>
      <c r="AZ109" s="260"/>
      <c r="BA109" s="260"/>
      <c r="BB109" s="260"/>
      <c r="BC109" s="260"/>
      <c r="BD109" s="260"/>
      <c r="BE109" s="260"/>
      <c r="BF109" s="260"/>
      <c r="BG109" s="260"/>
    </row>
    <row r="110" spans="1:71" ht="12.75" hidden="1" x14ac:dyDescent="0.2">
      <c r="A110" s="275" t="s">
        <v>567</v>
      </c>
      <c r="B110" s="277">
        <v>0.93</v>
      </c>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T110" s="260"/>
      <c r="AU110" s="260"/>
      <c r="AV110" s="260"/>
      <c r="AW110" s="260"/>
      <c r="AX110" s="260"/>
      <c r="AY110" s="260"/>
      <c r="AZ110" s="260"/>
      <c r="BA110" s="260"/>
      <c r="BB110" s="260"/>
      <c r="BC110" s="260"/>
      <c r="BD110" s="260"/>
      <c r="BE110" s="260"/>
      <c r="BF110" s="260"/>
      <c r="BG110" s="260"/>
    </row>
    <row r="111" spans="1:71" ht="12.75" hidden="1" x14ac:dyDescent="0.2">
      <c r="A111" s="275" t="s">
        <v>568</v>
      </c>
      <c r="B111" s="277">
        <v>4380</v>
      </c>
      <c r="C111" s="274"/>
      <c r="D111" s="274"/>
      <c r="E111" s="274"/>
      <c r="F111" s="274"/>
      <c r="G111" s="274"/>
      <c r="H111" s="274"/>
      <c r="I111" s="274"/>
      <c r="J111" s="274"/>
      <c r="K111" s="274"/>
      <c r="L111" s="274"/>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T111" s="260"/>
      <c r="AU111" s="260"/>
      <c r="AV111" s="260"/>
      <c r="AW111" s="260"/>
      <c r="AX111" s="260"/>
      <c r="AY111" s="260"/>
      <c r="AZ111" s="260"/>
      <c r="BA111" s="260"/>
      <c r="BB111" s="260"/>
      <c r="BC111" s="260"/>
      <c r="BD111" s="260"/>
      <c r="BE111" s="260"/>
      <c r="BF111" s="260"/>
      <c r="BG111" s="260"/>
    </row>
    <row r="112" spans="1:71" ht="12.75" hidden="1" x14ac:dyDescent="0.2">
      <c r="A112" s="275" t="s">
        <v>569</v>
      </c>
      <c r="B112" s="273">
        <f>$B$131</f>
        <v>1.23072</v>
      </c>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T112" s="260"/>
      <c r="AU112" s="260"/>
      <c r="AV112" s="260"/>
      <c r="AW112" s="260"/>
      <c r="AX112" s="260"/>
      <c r="AY112" s="260"/>
      <c r="AZ112" s="260"/>
      <c r="BA112" s="260"/>
      <c r="BB112" s="260"/>
      <c r="BC112" s="260"/>
      <c r="BD112" s="260"/>
      <c r="BE112" s="260"/>
      <c r="BF112" s="260"/>
      <c r="BG112" s="260"/>
    </row>
    <row r="113" spans="1:71" ht="15" hidden="1" x14ac:dyDescent="0.2">
      <c r="A113" s="278" t="s">
        <v>570</v>
      </c>
      <c r="B113" s="279">
        <v>0</v>
      </c>
      <c r="C113" s="280">
        <v>0.33</v>
      </c>
      <c r="D113" s="280">
        <v>0.33</v>
      </c>
      <c r="E113" s="280">
        <v>0.34</v>
      </c>
      <c r="F113" s="279">
        <v>0</v>
      </c>
      <c r="G113" s="279">
        <v>0</v>
      </c>
      <c r="H113" s="279">
        <v>0</v>
      </c>
      <c r="I113" s="279">
        <v>0</v>
      </c>
      <c r="J113" s="279">
        <v>0</v>
      </c>
      <c r="K113" s="279">
        <v>0</v>
      </c>
      <c r="L113" s="279">
        <v>0</v>
      </c>
      <c r="M113" s="279">
        <v>0</v>
      </c>
      <c r="N113" s="279">
        <v>0</v>
      </c>
      <c r="O113" s="279">
        <v>0</v>
      </c>
      <c r="P113" s="279">
        <v>0</v>
      </c>
      <c r="Q113" s="279">
        <v>0</v>
      </c>
      <c r="R113" s="279">
        <v>0</v>
      </c>
      <c r="S113" s="279">
        <v>0</v>
      </c>
      <c r="T113" s="279">
        <v>0</v>
      </c>
      <c r="U113" s="279">
        <v>0</v>
      </c>
      <c r="V113" s="279">
        <v>0</v>
      </c>
      <c r="W113" s="279">
        <v>0</v>
      </c>
      <c r="X113" s="279">
        <v>0</v>
      </c>
      <c r="Y113" s="279">
        <v>0</v>
      </c>
      <c r="Z113" s="279">
        <v>0</v>
      </c>
      <c r="AA113" s="279">
        <v>0</v>
      </c>
      <c r="AB113" s="279">
        <v>0</v>
      </c>
      <c r="AC113" s="279">
        <v>0</v>
      </c>
      <c r="AD113" s="279">
        <v>0</v>
      </c>
      <c r="AE113" s="279">
        <v>0</v>
      </c>
      <c r="AF113" s="279">
        <v>0</v>
      </c>
      <c r="AG113" s="279">
        <v>0</v>
      </c>
      <c r="AH113" s="279">
        <v>0</v>
      </c>
      <c r="AI113" s="279">
        <v>0</v>
      </c>
      <c r="AJ113" s="279">
        <v>0</v>
      </c>
      <c r="AK113" s="279">
        <v>0</v>
      </c>
      <c r="AL113" s="279">
        <v>0</v>
      </c>
      <c r="AM113" s="279">
        <v>0</v>
      </c>
      <c r="AN113" s="279">
        <v>0</v>
      </c>
      <c r="AO113" s="279">
        <v>0</v>
      </c>
      <c r="AP113" s="279">
        <v>0</v>
      </c>
      <c r="AT113" s="260"/>
      <c r="AU113" s="260"/>
      <c r="AV113" s="260"/>
      <c r="AW113" s="260"/>
      <c r="AX113" s="260"/>
      <c r="AY113" s="260"/>
      <c r="AZ113" s="260"/>
      <c r="BA113" s="260"/>
      <c r="BB113" s="260"/>
      <c r="BC113" s="260"/>
      <c r="BD113" s="260"/>
      <c r="BE113" s="260"/>
      <c r="BF113" s="260"/>
      <c r="BG113" s="260"/>
    </row>
    <row r="114" spans="1:71" ht="12.75" hidden="1" x14ac:dyDescent="0.2">
      <c r="A114" s="271"/>
      <c r="B114" s="265"/>
      <c r="C114" s="265"/>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265"/>
      <c r="AF114" s="265"/>
      <c r="AG114" s="265"/>
      <c r="AH114" s="265"/>
      <c r="AI114" s="265"/>
      <c r="AJ114" s="265"/>
      <c r="AK114" s="265"/>
      <c r="AL114" s="265"/>
      <c r="AM114" s="265"/>
      <c r="AN114" s="265"/>
      <c r="AO114" s="265"/>
      <c r="AP114" s="265"/>
      <c r="AQ114" s="266"/>
      <c r="AR114" s="266"/>
      <c r="AS114" s="266"/>
      <c r="AT114" s="265"/>
      <c r="AU114" s="265"/>
      <c r="AV114" s="265"/>
      <c r="AW114" s="265"/>
      <c r="AX114" s="265"/>
      <c r="AY114" s="265"/>
      <c r="AZ114" s="265"/>
      <c r="BA114" s="265"/>
      <c r="BB114" s="265"/>
      <c r="BC114" s="265"/>
      <c r="BD114" s="265"/>
      <c r="BE114" s="265"/>
      <c r="BF114" s="265"/>
      <c r="BG114" s="265"/>
      <c r="BH114" s="265"/>
      <c r="BI114" s="265"/>
      <c r="BJ114" s="265"/>
      <c r="BK114" s="265"/>
      <c r="BL114" s="265"/>
      <c r="BM114" s="265"/>
      <c r="BN114" s="265"/>
      <c r="BO114" s="265"/>
      <c r="BP114" s="265"/>
      <c r="BQ114" s="265"/>
      <c r="BR114" s="265"/>
      <c r="BS114" s="265"/>
    </row>
    <row r="115" spans="1:71" ht="12.75" hidden="1" x14ac:dyDescent="0.2">
      <c r="A115" s="271"/>
      <c r="B115" s="265"/>
      <c r="C115" s="265"/>
      <c r="D115" s="265"/>
      <c r="E115" s="265"/>
      <c r="F115" s="265"/>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c r="AH115" s="265"/>
      <c r="AI115" s="265"/>
      <c r="AJ115" s="265"/>
      <c r="AK115" s="265"/>
      <c r="AL115" s="265"/>
      <c r="AM115" s="265"/>
      <c r="AN115" s="265"/>
      <c r="AO115" s="265"/>
      <c r="AP115" s="265"/>
      <c r="AQ115" s="266"/>
      <c r="AR115" s="266"/>
      <c r="AS115" s="266"/>
      <c r="AT115" s="265"/>
      <c r="AU115" s="265"/>
      <c r="AV115" s="265"/>
      <c r="AW115" s="265"/>
      <c r="AX115" s="265"/>
      <c r="AY115" s="265"/>
      <c r="AZ115" s="265"/>
      <c r="BA115" s="265"/>
      <c r="BB115" s="265"/>
      <c r="BC115" s="265"/>
      <c r="BD115" s="265"/>
      <c r="BE115" s="265"/>
      <c r="BF115" s="265"/>
      <c r="BG115" s="265"/>
      <c r="BH115" s="265"/>
      <c r="BI115" s="265"/>
      <c r="BJ115" s="265"/>
      <c r="BK115" s="265"/>
      <c r="BL115" s="265"/>
      <c r="BM115" s="265"/>
      <c r="BN115" s="265"/>
      <c r="BO115" s="265"/>
      <c r="BP115" s="265"/>
      <c r="BQ115" s="265"/>
      <c r="BR115" s="265"/>
      <c r="BS115" s="265"/>
    </row>
    <row r="116" spans="1:71" ht="12.75" hidden="1" x14ac:dyDescent="0.2">
      <c r="A116" s="272"/>
      <c r="B116" s="415" t="s">
        <v>571</v>
      </c>
      <c r="C116" s="416"/>
      <c r="D116" s="415" t="s">
        <v>572</v>
      </c>
      <c r="E116" s="416"/>
      <c r="F116" s="272"/>
      <c r="G116" s="272"/>
      <c r="H116" s="272"/>
      <c r="I116" s="272"/>
      <c r="J116" s="272"/>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c r="AK116" s="265"/>
      <c r="AL116" s="265"/>
      <c r="AM116" s="265"/>
      <c r="AN116" s="265"/>
      <c r="AO116" s="265"/>
      <c r="AP116" s="265"/>
      <c r="AQ116" s="266"/>
      <c r="AR116" s="266"/>
      <c r="AS116" s="266"/>
      <c r="AT116" s="265"/>
      <c r="AU116" s="265"/>
      <c r="AV116" s="265"/>
      <c r="AW116" s="265"/>
      <c r="AX116" s="265"/>
      <c r="AY116" s="265"/>
      <c r="AZ116" s="265"/>
      <c r="BA116" s="265"/>
      <c r="BB116" s="265"/>
      <c r="BC116" s="265"/>
      <c r="BD116" s="265"/>
      <c r="BE116" s="265"/>
      <c r="BF116" s="265"/>
      <c r="BG116" s="265"/>
      <c r="BH116" s="265"/>
      <c r="BI116" s="265"/>
      <c r="BJ116" s="265"/>
      <c r="BK116" s="265"/>
      <c r="BL116" s="265"/>
      <c r="BM116" s="265"/>
      <c r="BN116" s="265"/>
      <c r="BO116" s="265"/>
      <c r="BP116" s="265"/>
      <c r="BQ116" s="265"/>
      <c r="BR116" s="265"/>
      <c r="BS116" s="265"/>
    </row>
    <row r="117" spans="1:71" ht="12.75" hidden="1" x14ac:dyDescent="0.2">
      <c r="A117" s="275" t="s">
        <v>573</v>
      </c>
      <c r="B117" s="281">
        <v>0</v>
      </c>
      <c r="C117" s="272" t="s">
        <v>574</v>
      </c>
      <c r="D117" s="281">
        <v>0</v>
      </c>
      <c r="E117" s="272" t="s">
        <v>574</v>
      </c>
      <c r="F117" s="272"/>
      <c r="G117" s="272"/>
      <c r="H117" s="272"/>
      <c r="I117" s="272"/>
      <c r="J117" s="272"/>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265"/>
      <c r="AO117" s="265"/>
      <c r="AP117" s="265"/>
      <c r="AQ117" s="266"/>
      <c r="AR117" s="266"/>
      <c r="AS117" s="266"/>
      <c r="AT117" s="265"/>
      <c r="AU117" s="265"/>
      <c r="AV117" s="265"/>
      <c r="AW117" s="265"/>
      <c r="AX117" s="265"/>
      <c r="AY117" s="265"/>
      <c r="AZ117" s="265"/>
      <c r="BA117" s="265"/>
      <c r="BB117" s="265"/>
      <c r="BC117" s="265"/>
      <c r="BD117" s="265"/>
      <c r="BE117" s="265"/>
      <c r="BF117" s="265"/>
      <c r="BG117" s="265"/>
      <c r="BH117" s="265"/>
      <c r="BI117" s="265"/>
      <c r="BJ117" s="265"/>
      <c r="BK117" s="265"/>
      <c r="BL117" s="265"/>
      <c r="BM117" s="265"/>
      <c r="BN117" s="265"/>
      <c r="BO117" s="265"/>
      <c r="BP117" s="265"/>
      <c r="BQ117" s="265"/>
      <c r="BR117" s="265"/>
      <c r="BS117" s="265"/>
    </row>
    <row r="118" spans="1:71" ht="25.5" hidden="1" x14ac:dyDescent="0.2">
      <c r="A118" s="275" t="s">
        <v>573</v>
      </c>
      <c r="B118" s="272">
        <f>$B$110*B117</f>
        <v>0</v>
      </c>
      <c r="C118" s="272" t="s">
        <v>132</v>
      </c>
      <c r="D118" s="272">
        <f>$B$110*D117</f>
        <v>0</v>
      </c>
      <c r="E118" s="272" t="s">
        <v>132</v>
      </c>
      <c r="F118" s="275" t="s">
        <v>575</v>
      </c>
      <c r="G118" s="272">
        <f>D117-B117</f>
        <v>0</v>
      </c>
      <c r="H118" s="272" t="s">
        <v>574</v>
      </c>
      <c r="I118" s="282">
        <f>$B$110*G118</f>
        <v>0</v>
      </c>
      <c r="J118" s="272" t="s">
        <v>132</v>
      </c>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6"/>
      <c r="AR118" s="266"/>
      <c r="AS118" s="266"/>
      <c r="AT118" s="265"/>
      <c r="AU118" s="265"/>
      <c r="AV118" s="265"/>
      <c r="AW118" s="265"/>
      <c r="AX118" s="265"/>
      <c r="AY118" s="265"/>
      <c r="AZ118" s="265"/>
      <c r="BA118" s="265"/>
      <c r="BB118" s="265"/>
      <c r="BC118" s="265"/>
      <c r="BD118" s="265"/>
      <c r="BE118" s="265"/>
      <c r="BF118" s="265"/>
      <c r="BG118" s="265"/>
      <c r="BH118" s="265"/>
      <c r="BI118" s="265"/>
      <c r="BJ118" s="265"/>
      <c r="BK118" s="265"/>
      <c r="BL118" s="265"/>
      <c r="BM118" s="265"/>
      <c r="BN118" s="265"/>
      <c r="BO118" s="265"/>
      <c r="BP118" s="265"/>
      <c r="BQ118" s="265"/>
      <c r="BR118" s="265"/>
      <c r="BS118" s="265"/>
    </row>
    <row r="119" spans="1:71" ht="25.5" hidden="1" x14ac:dyDescent="0.2">
      <c r="A119" s="272"/>
      <c r="B119" s="272"/>
      <c r="C119" s="272"/>
      <c r="D119" s="272"/>
      <c r="E119" s="272"/>
      <c r="F119" s="275" t="s">
        <v>576</v>
      </c>
      <c r="G119" s="272">
        <f>I119/$B$110</f>
        <v>0</v>
      </c>
      <c r="H119" s="272" t="s">
        <v>574</v>
      </c>
      <c r="I119" s="281"/>
      <c r="J119" s="272" t="s">
        <v>132</v>
      </c>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c r="AH119" s="265"/>
      <c r="AI119" s="265"/>
      <c r="AJ119" s="265"/>
      <c r="AK119" s="265"/>
      <c r="AL119" s="265"/>
      <c r="AM119" s="265"/>
      <c r="AN119" s="265"/>
      <c r="AO119" s="265"/>
      <c r="AP119" s="265"/>
      <c r="AQ119" s="266"/>
      <c r="AR119" s="266"/>
      <c r="AS119" s="266"/>
      <c r="AT119" s="265"/>
      <c r="AU119" s="265"/>
      <c r="AV119" s="265"/>
      <c r="AW119" s="265"/>
      <c r="AX119" s="265"/>
      <c r="AY119" s="265"/>
      <c r="AZ119" s="265"/>
      <c r="BA119" s="265"/>
      <c r="BB119" s="265"/>
      <c r="BC119" s="265"/>
      <c r="BD119" s="265"/>
      <c r="BE119" s="265"/>
      <c r="BF119" s="265"/>
      <c r="BG119" s="265"/>
      <c r="BH119" s="265"/>
      <c r="BI119" s="265"/>
      <c r="BJ119" s="265"/>
      <c r="BK119" s="265"/>
      <c r="BL119" s="265"/>
      <c r="BM119" s="265"/>
      <c r="BN119" s="265"/>
      <c r="BO119" s="265"/>
      <c r="BP119" s="265"/>
      <c r="BQ119" s="265"/>
      <c r="BR119" s="265"/>
      <c r="BS119" s="265"/>
    </row>
    <row r="120" spans="1:71" ht="51" hidden="1" x14ac:dyDescent="0.2">
      <c r="A120" s="283"/>
      <c r="B120" s="284"/>
      <c r="C120" s="284"/>
      <c r="D120" s="284"/>
      <c r="E120" s="284"/>
      <c r="F120" s="285" t="s">
        <v>577</v>
      </c>
      <c r="G120" s="282">
        <f>G118</f>
        <v>0</v>
      </c>
      <c r="H120" s="272" t="s">
        <v>574</v>
      </c>
      <c r="I120" s="277">
        <f>I118</f>
        <v>0</v>
      </c>
      <c r="J120" s="272" t="s">
        <v>132</v>
      </c>
      <c r="K120" s="265"/>
      <c r="L120" s="265"/>
      <c r="M120" s="265"/>
      <c r="N120" s="265"/>
      <c r="O120" s="265"/>
      <c r="P120" s="265"/>
      <c r="Q120" s="265"/>
      <c r="R120" s="265"/>
      <c r="S120" s="265"/>
      <c r="T120" s="265"/>
      <c r="U120" s="265"/>
      <c r="V120" s="265"/>
      <c r="W120" s="265"/>
      <c r="X120" s="265"/>
      <c r="Y120" s="265"/>
      <c r="Z120" s="265"/>
      <c r="AA120" s="265"/>
      <c r="AB120" s="265"/>
      <c r="AC120" s="265"/>
      <c r="AD120" s="265"/>
      <c r="AE120" s="265"/>
      <c r="AF120" s="265"/>
      <c r="AG120" s="265"/>
      <c r="AH120" s="265"/>
      <c r="AI120" s="265"/>
      <c r="AJ120" s="265"/>
      <c r="AK120" s="265"/>
      <c r="AL120" s="265"/>
      <c r="AM120" s="265"/>
      <c r="AN120" s="265"/>
      <c r="AO120" s="265"/>
      <c r="AP120" s="265"/>
      <c r="AQ120" s="266"/>
      <c r="AR120" s="266"/>
      <c r="AS120" s="266"/>
      <c r="AT120" s="265"/>
      <c r="AU120" s="265"/>
      <c r="AV120" s="265"/>
      <c r="AW120" s="265"/>
      <c r="AX120" s="265"/>
      <c r="AY120" s="265"/>
      <c r="AZ120" s="265"/>
      <c r="BA120" s="265"/>
      <c r="BB120" s="265"/>
      <c r="BC120" s="265"/>
      <c r="BD120" s="265"/>
      <c r="BE120" s="265"/>
      <c r="BF120" s="265"/>
      <c r="BG120" s="265"/>
      <c r="BH120" s="265"/>
      <c r="BI120" s="265"/>
      <c r="BJ120" s="265"/>
      <c r="BK120" s="265"/>
      <c r="BL120" s="265"/>
      <c r="BM120" s="265"/>
      <c r="BN120" s="265"/>
      <c r="BO120" s="265"/>
      <c r="BP120" s="265"/>
      <c r="BQ120" s="265"/>
      <c r="BR120" s="265"/>
      <c r="BS120" s="265"/>
    </row>
    <row r="121" spans="1:71" ht="12.75" hidden="1" x14ac:dyDescent="0.2">
      <c r="A121" s="286"/>
      <c r="B121" s="270"/>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5"/>
      <c r="Y121" s="265"/>
      <c r="Z121" s="265"/>
      <c r="AA121" s="265"/>
      <c r="AB121" s="265"/>
      <c r="AC121" s="265"/>
      <c r="AD121" s="265"/>
      <c r="AE121" s="265"/>
      <c r="AF121" s="265"/>
      <c r="AG121" s="265"/>
      <c r="AH121" s="265"/>
      <c r="AI121" s="265"/>
      <c r="AJ121" s="265"/>
      <c r="AK121" s="265"/>
      <c r="AL121" s="265"/>
      <c r="AM121" s="265"/>
      <c r="AN121" s="265"/>
      <c r="AO121" s="265"/>
      <c r="AP121" s="265"/>
      <c r="AQ121" s="266"/>
      <c r="AR121" s="266"/>
      <c r="AS121" s="266"/>
      <c r="AT121" s="265"/>
      <c r="AU121" s="265"/>
      <c r="AV121" s="265"/>
      <c r="AW121" s="265"/>
      <c r="AX121" s="265"/>
      <c r="AY121" s="265"/>
      <c r="AZ121" s="265"/>
      <c r="BA121" s="265"/>
      <c r="BB121" s="265"/>
      <c r="BC121" s="265"/>
      <c r="BD121" s="265"/>
      <c r="BE121" s="265"/>
      <c r="BF121" s="265"/>
      <c r="BG121" s="265"/>
      <c r="BH121" s="265"/>
      <c r="BI121" s="265"/>
      <c r="BJ121" s="265"/>
      <c r="BK121" s="265"/>
      <c r="BL121" s="265"/>
      <c r="BM121" s="265"/>
      <c r="BN121" s="265"/>
      <c r="BO121" s="265"/>
      <c r="BP121" s="265"/>
      <c r="BQ121" s="265"/>
      <c r="BR121" s="265"/>
      <c r="BS121" s="265"/>
    </row>
    <row r="122" spans="1:71" ht="12.75" hidden="1" x14ac:dyDescent="0.2">
      <c r="A122" s="287" t="s">
        <v>578</v>
      </c>
      <c r="B122" s="288"/>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287" t="s">
        <v>348</v>
      </c>
      <c r="B123" s="289">
        <v>25</v>
      </c>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287" t="s">
        <v>579</v>
      </c>
      <c r="B124" s="289" t="s">
        <v>591</v>
      </c>
      <c r="C124" s="290" t="s">
        <v>580</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18" customFormat="1" ht="12.75" hidden="1" x14ac:dyDescent="0.2">
      <c r="A125" s="291"/>
      <c r="B125" s="292"/>
      <c r="C125" s="293"/>
      <c r="D125" s="294"/>
      <c r="E125" s="294"/>
      <c r="F125" s="294"/>
      <c r="G125" s="294"/>
      <c r="H125" s="294"/>
      <c r="I125" s="294"/>
      <c r="J125" s="294"/>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row>
    <row r="126" spans="1:71" ht="12.75" hidden="1" x14ac:dyDescent="0.2">
      <c r="A126" s="287" t="s">
        <v>581</v>
      </c>
      <c r="B126" s="295">
        <f>$B$122*1000*1000</f>
        <v>0</v>
      </c>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287" t="s">
        <v>582</v>
      </c>
      <c r="B127" s="296">
        <v>0.01</v>
      </c>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286"/>
      <c r="B128" s="297"/>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287" t="s">
        <v>583</v>
      </c>
      <c r="B129" s="298">
        <v>0.20499999999999999</v>
      </c>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299"/>
      <c r="B130" s="30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301" t="s">
        <v>584</v>
      </c>
      <c r="B131" s="302">
        <v>1.23072</v>
      </c>
      <c r="C131" s="270" t="s">
        <v>585</v>
      </c>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301" t="s">
        <v>586</v>
      </c>
      <c r="B132" s="302">
        <v>1.20268</v>
      </c>
      <c r="C132" s="270" t="s">
        <v>585</v>
      </c>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286"/>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18"/>
      <c r="AR133" s="218"/>
      <c r="AS133" s="218"/>
      <c r="BH133" s="270"/>
      <c r="BI133" s="270"/>
      <c r="BJ133" s="270"/>
      <c r="BK133" s="270"/>
      <c r="BL133" s="270"/>
      <c r="BM133" s="270"/>
      <c r="BN133" s="270"/>
      <c r="BO133" s="270"/>
      <c r="BP133" s="270"/>
      <c r="BQ133" s="270"/>
      <c r="BR133" s="270"/>
      <c r="BS133" s="270"/>
    </row>
    <row r="134" spans="1:71" hidden="1" x14ac:dyDescent="0.2">
      <c r="A134" s="287" t="s">
        <v>587</v>
      </c>
      <c r="C134" s="294" t="s">
        <v>588</v>
      </c>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c r="AB134" s="294"/>
      <c r="AC134" s="294"/>
      <c r="AD134" s="294"/>
      <c r="AE134" s="294"/>
      <c r="AF134" s="294"/>
      <c r="AG134" s="294"/>
      <c r="AH134" s="294"/>
      <c r="AI134" s="294"/>
      <c r="AJ134" s="294"/>
      <c r="AK134" s="294"/>
      <c r="AL134" s="294"/>
      <c r="AM134" s="294"/>
      <c r="AN134" s="294"/>
      <c r="AO134" s="294"/>
      <c r="AP134" s="294"/>
      <c r="AQ134" s="218"/>
      <c r="AR134" s="218"/>
      <c r="AS134" s="218"/>
      <c r="BH134" s="294"/>
      <c r="BI134" s="294"/>
      <c r="BJ134" s="294"/>
      <c r="BK134" s="294"/>
      <c r="BL134" s="294"/>
      <c r="BM134" s="294"/>
      <c r="BN134" s="294"/>
      <c r="BO134" s="294"/>
      <c r="BP134" s="294"/>
      <c r="BQ134" s="294"/>
      <c r="BR134" s="294"/>
      <c r="BS134" s="294"/>
    </row>
    <row r="135" spans="1:71" ht="12.75" hidden="1" x14ac:dyDescent="0.2">
      <c r="A135" s="287"/>
      <c r="B135" s="303">
        <v>2016</v>
      </c>
      <c r="C135" s="303">
        <f>B135+1</f>
        <v>2017</v>
      </c>
      <c r="D135" s="303">
        <f t="shared" ref="D135:AY135" si="38">C135+1</f>
        <v>2018</v>
      </c>
      <c r="E135" s="303">
        <f t="shared" si="38"/>
        <v>2019</v>
      </c>
      <c r="F135" s="303">
        <f t="shared" si="38"/>
        <v>2020</v>
      </c>
      <c r="G135" s="303">
        <f t="shared" si="38"/>
        <v>2021</v>
      </c>
      <c r="H135" s="303">
        <f t="shared" si="38"/>
        <v>2022</v>
      </c>
      <c r="I135" s="303">
        <f t="shared" si="38"/>
        <v>2023</v>
      </c>
      <c r="J135" s="303">
        <f t="shared" si="38"/>
        <v>2024</v>
      </c>
      <c r="K135" s="303">
        <f t="shared" si="38"/>
        <v>2025</v>
      </c>
      <c r="L135" s="303">
        <f t="shared" si="38"/>
        <v>2026</v>
      </c>
      <c r="M135" s="303">
        <f t="shared" si="38"/>
        <v>2027</v>
      </c>
      <c r="N135" s="303">
        <f t="shared" si="38"/>
        <v>2028</v>
      </c>
      <c r="O135" s="303">
        <f t="shared" si="38"/>
        <v>2029</v>
      </c>
      <c r="P135" s="303">
        <f t="shared" si="38"/>
        <v>2030</v>
      </c>
      <c r="Q135" s="303">
        <f t="shared" si="38"/>
        <v>2031</v>
      </c>
      <c r="R135" s="303">
        <f t="shared" si="38"/>
        <v>2032</v>
      </c>
      <c r="S135" s="303">
        <f t="shared" si="38"/>
        <v>2033</v>
      </c>
      <c r="T135" s="303">
        <f t="shared" si="38"/>
        <v>2034</v>
      </c>
      <c r="U135" s="303">
        <f t="shared" si="38"/>
        <v>2035</v>
      </c>
      <c r="V135" s="303">
        <f t="shared" si="38"/>
        <v>2036</v>
      </c>
      <c r="W135" s="303">
        <f t="shared" si="38"/>
        <v>2037</v>
      </c>
      <c r="X135" s="303">
        <f t="shared" si="38"/>
        <v>2038</v>
      </c>
      <c r="Y135" s="303">
        <f t="shared" si="38"/>
        <v>2039</v>
      </c>
      <c r="Z135" s="303">
        <f t="shared" si="38"/>
        <v>2040</v>
      </c>
      <c r="AA135" s="303">
        <f t="shared" si="38"/>
        <v>2041</v>
      </c>
      <c r="AB135" s="303">
        <f t="shared" si="38"/>
        <v>2042</v>
      </c>
      <c r="AC135" s="303">
        <f t="shared" si="38"/>
        <v>2043</v>
      </c>
      <c r="AD135" s="303">
        <f t="shared" si="38"/>
        <v>2044</v>
      </c>
      <c r="AE135" s="303">
        <f t="shared" si="38"/>
        <v>2045</v>
      </c>
      <c r="AF135" s="303">
        <f t="shared" si="38"/>
        <v>2046</v>
      </c>
      <c r="AG135" s="303">
        <f t="shared" si="38"/>
        <v>2047</v>
      </c>
      <c r="AH135" s="303">
        <f t="shared" si="38"/>
        <v>2048</v>
      </c>
      <c r="AI135" s="303">
        <f t="shared" si="38"/>
        <v>2049</v>
      </c>
      <c r="AJ135" s="303">
        <f t="shared" si="38"/>
        <v>2050</v>
      </c>
      <c r="AK135" s="303">
        <f t="shared" si="38"/>
        <v>2051</v>
      </c>
      <c r="AL135" s="303">
        <f t="shared" si="38"/>
        <v>2052</v>
      </c>
      <c r="AM135" s="303">
        <f t="shared" si="38"/>
        <v>2053</v>
      </c>
      <c r="AN135" s="303">
        <f t="shared" si="38"/>
        <v>2054</v>
      </c>
      <c r="AO135" s="303">
        <f t="shared" si="38"/>
        <v>2055</v>
      </c>
      <c r="AP135" s="303">
        <f t="shared" si="38"/>
        <v>2056</v>
      </c>
      <c r="AQ135" s="303">
        <f t="shared" si="38"/>
        <v>2057</v>
      </c>
      <c r="AR135" s="303">
        <f t="shared" si="38"/>
        <v>2058</v>
      </c>
      <c r="AS135" s="303">
        <f t="shared" si="38"/>
        <v>2059</v>
      </c>
      <c r="AT135" s="303">
        <f t="shared" si="38"/>
        <v>2060</v>
      </c>
      <c r="AU135" s="303">
        <f t="shared" si="38"/>
        <v>2061</v>
      </c>
      <c r="AV135" s="303">
        <f t="shared" si="38"/>
        <v>2062</v>
      </c>
      <c r="AW135" s="303">
        <f t="shared" si="38"/>
        <v>2063</v>
      </c>
      <c r="AX135" s="303">
        <f t="shared" si="38"/>
        <v>2064</v>
      </c>
      <c r="AY135" s="303">
        <f t="shared" si="38"/>
        <v>2065</v>
      </c>
    </row>
    <row r="136" spans="1:71" ht="12.75" hidden="1" x14ac:dyDescent="0.2">
      <c r="A136" s="287" t="s">
        <v>589</v>
      </c>
      <c r="B136" s="303"/>
      <c r="C136" s="304">
        <v>5.8000000000000003E-2</v>
      </c>
      <c r="D136" s="304">
        <v>5.5E-2</v>
      </c>
      <c r="E136" s="305">
        <f t="shared" ref="E136:AY136" si="39">D136</f>
        <v>5.5E-2</v>
      </c>
      <c r="F136" s="305">
        <f t="shared" si="39"/>
        <v>5.5E-2</v>
      </c>
      <c r="G136" s="305">
        <f t="shared" si="39"/>
        <v>5.5E-2</v>
      </c>
      <c r="H136" s="305">
        <f t="shared" si="39"/>
        <v>5.5E-2</v>
      </c>
      <c r="I136" s="305">
        <f t="shared" si="39"/>
        <v>5.5E-2</v>
      </c>
      <c r="J136" s="305">
        <f t="shared" si="39"/>
        <v>5.5E-2</v>
      </c>
      <c r="K136" s="305">
        <f t="shared" si="39"/>
        <v>5.5E-2</v>
      </c>
      <c r="L136" s="305">
        <f t="shared" si="39"/>
        <v>5.5E-2</v>
      </c>
      <c r="M136" s="305">
        <f t="shared" si="39"/>
        <v>5.5E-2</v>
      </c>
      <c r="N136" s="305">
        <f t="shared" si="39"/>
        <v>5.5E-2</v>
      </c>
      <c r="O136" s="305">
        <f t="shared" si="39"/>
        <v>5.5E-2</v>
      </c>
      <c r="P136" s="305">
        <f t="shared" si="39"/>
        <v>5.5E-2</v>
      </c>
      <c r="Q136" s="305">
        <f t="shared" si="39"/>
        <v>5.5E-2</v>
      </c>
      <c r="R136" s="305">
        <f t="shared" si="39"/>
        <v>5.5E-2</v>
      </c>
      <c r="S136" s="305">
        <f t="shared" si="39"/>
        <v>5.5E-2</v>
      </c>
      <c r="T136" s="305">
        <f t="shared" si="39"/>
        <v>5.5E-2</v>
      </c>
      <c r="U136" s="305">
        <f t="shared" si="39"/>
        <v>5.5E-2</v>
      </c>
      <c r="V136" s="305">
        <f t="shared" si="39"/>
        <v>5.5E-2</v>
      </c>
      <c r="W136" s="305">
        <f t="shared" si="39"/>
        <v>5.5E-2</v>
      </c>
      <c r="X136" s="305">
        <f t="shared" si="39"/>
        <v>5.5E-2</v>
      </c>
      <c r="Y136" s="305">
        <f t="shared" si="39"/>
        <v>5.5E-2</v>
      </c>
      <c r="Z136" s="305">
        <f t="shared" si="39"/>
        <v>5.5E-2</v>
      </c>
      <c r="AA136" s="305">
        <f t="shared" si="39"/>
        <v>5.5E-2</v>
      </c>
      <c r="AB136" s="305">
        <f t="shared" si="39"/>
        <v>5.5E-2</v>
      </c>
      <c r="AC136" s="305">
        <f t="shared" si="39"/>
        <v>5.5E-2</v>
      </c>
      <c r="AD136" s="305">
        <f t="shared" si="39"/>
        <v>5.5E-2</v>
      </c>
      <c r="AE136" s="305">
        <f t="shared" si="39"/>
        <v>5.5E-2</v>
      </c>
      <c r="AF136" s="305">
        <f t="shared" si="39"/>
        <v>5.5E-2</v>
      </c>
      <c r="AG136" s="305">
        <f t="shared" si="39"/>
        <v>5.5E-2</v>
      </c>
      <c r="AH136" s="305">
        <f t="shared" si="39"/>
        <v>5.5E-2</v>
      </c>
      <c r="AI136" s="305">
        <f t="shared" si="39"/>
        <v>5.5E-2</v>
      </c>
      <c r="AJ136" s="305">
        <f t="shared" si="39"/>
        <v>5.5E-2</v>
      </c>
      <c r="AK136" s="305">
        <f t="shared" si="39"/>
        <v>5.5E-2</v>
      </c>
      <c r="AL136" s="305">
        <f t="shared" si="39"/>
        <v>5.5E-2</v>
      </c>
      <c r="AM136" s="305">
        <f t="shared" si="39"/>
        <v>5.5E-2</v>
      </c>
      <c r="AN136" s="305">
        <f t="shared" si="39"/>
        <v>5.5E-2</v>
      </c>
      <c r="AO136" s="305">
        <f t="shared" si="39"/>
        <v>5.5E-2</v>
      </c>
      <c r="AP136" s="305">
        <f t="shared" si="39"/>
        <v>5.5E-2</v>
      </c>
      <c r="AQ136" s="305">
        <f t="shared" si="39"/>
        <v>5.5E-2</v>
      </c>
      <c r="AR136" s="305">
        <f t="shared" si="39"/>
        <v>5.5E-2</v>
      </c>
      <c r="AS136" s="305">
        <f t="shared" si="39"/>
        <v>5.5E-2</v>
      </c>
      <c r="AT136" s="305">
        <f t="shared" si="39"/>
        <v>5.5E-2</v>
      </c>
      <c r="AU136" s="305">
        <f t="shared" si="39"/>
        <v>5.5E-2</v>
      </c>
      <c r="AV136" s="305">
        <f t="shared" si="39"/>
        <v>5.5E-2</v>
      </c>
      <c r="AW136" s="305">
        <f t="shared" si="39"/>
        <v>5.5E-2</v>
      </c>
      <c r="AX136" s="305">
        <f t="shared" si="39"/>
        <v>5.5E-2</v>
      </c>
      <c r="AY136" s="305">
        <f t="shared" si="39"/>
        <v>5.5E-2</v>
      </c>
    </row>
    <row r="137" spans="1:71" s="218" customFormat="1" ht="15" hidden="1" x14ac:dyDescent="0.2">
      <c r="A137" s="287" t="s">
        <v>590</v>
      </c>
      <c r="B137" s="306"/>
      <c r="C137" s="220">
        <f>(1+B137)*(1+C136)-1</f>
        <v>5.8000000000000052E-2</v>
      </c>
      <c r="D137" s="220">
        <f t="shared" ref="D137:AY137" si="40">(1+C137)*(1+D136)-1</f>
        <v>0.11619000000000002</v>
      </c>
      <c r="E137" s="220">
        <f t="shared" si="40"/>
        <v>0.17758045</v>
      </c>
      <c r="F137" s="220">
        <f t="shared" si="40"/>
        <v>0.24234737475000001</v>
      </c>
      <c r="G137" s="220">
        <f t="shared" si="40"/>
        <v>0.31067648036124984</v>
      </c>
      <c r="H137" s="220">
        <f t="shared" si="40"/>
        <v>0.38276368678111861</v>
      </c>
      <c r="I137" s="220">
        <f t="shared" si="40"/>
        <v>0.45881568955408003</v>
      </c>
      <c r="J137" s="220">
        <f t="shared" si="40"/>
        <v>0.53905055247955436</v>
      </c>
      <c r="K137" s="220">
        <f t="shared" si="40"/>
        <v>0.62369833286592979</v>
      </c>
      <c r="L137" s="220">
        <f t="shared" si="40"/>
        <v>0.71300174117355586</v>
      </c>
      <c r="M137" s="220">
        <f t="shared" si="40"/>
        <v>0.80721683693810142</v>
      </c>
      <c r="N137" s="220">
        <f t="shared" si="40"/>
        <v>0.90661376296969687</v>
      </c>
      <c r="O137" s="220">
        <f t="shared" si="40"/>
        <v>1.0114775199330301</v>
      </c>
      <c r="P137" s="220">
        <f t="shared" si="40"/>
        <v>1.1221087835293466</v>
      </c>
      <c r="Q137" s="220">
        <f t="shared" si="40"/>
        <v>1.2388247666234604</v>
      </c>
      <c r="R137" s="220">
        <f t="shared" si="40"/>
        <v>1.3619601287877505</v>
      </c>
      <c r="S137" s="220">
        <f t="shared" si="40"/>
        <v>1.4918679358710767</v>
      </c>
      <c r="T137" s="220">
        <f t="shared" si="40"/>
        <v>1.6289206723439857</v>
      </c>
      <c r="U137" s="220">
        <f t="shared" si="40"/>
        <v>1.7735113093229047</v>
      </c>
      <c r="V137" s="220">
        <f t="shared" si="40"/>
        <v>1.9260544313356642</v>
      </c>
      <c r="W137" s="220">
        <f t="shared" si="40"/>
        <v>2.0869874250591254</v>
      </c>
      <c r="X137" s="220">
        <f t="shared" si="40"/>
        <v>2.2567717334373771</v>
      </c>
      <c r="Y137" s="220">
        <f t="shared" si="40"/>
        <v>2.4358941787764326</v>
      </c>
      <c r="Z137" s="220">
        <f t="shared" si="40"/>
        <v>2.6248683586091359</v>
      </c>
      <c r="AA137" s="220">
        <f t="shared" si="40"/>
        <v>2.8242361183326383</v>
      </c>
      <c r="AB137" s="220">
        <f t="shared" si="40"/>
        <v>3.0345691048409336</v>
      </c>
      <c r="AC137" s="220">
        <f t="shared" si="40"/>
        <v>3.2564704056071845</v>
      </c>
      <c r="AD137" s="220">
        <f t="shared" si="40"/>
        <v>3.4905762779155793</v>
      </c>
      <c r="AE137" s="220">
        <f t="shared" si="40"/>
        <v>3.7375579732009356</v>
      </c>
      <c r="AF137" s="220">
        <f t="shared" si="40"/>
        <v>3.9981236617269866</v>
      </c>
      <c r="AG137" s="220">
        <f t="shared" si="40"/>
        <v>4.2730204631219708</v>
      </c>
      <c r="AH137" s="220">
        <f t="shared" si="40"/>
        <v>4.563036588593679</v>
      </c>
      <c r="AI137" s="220">
        <f t="shared" si="40"/>
        <v>4.8690036009663311</v>
      </c>
      <c r="AJ137" s="220">
        <f t="shared" si="40"/>
        <v>5.1917987990194794</v>
      </c>
      <c r="AK137" s="220">
        <f t="shared" si="40"/>
        <v>5.5323477329655502</v>
      </c>
      <c r="AL137" s="220">
        <f t="shared" si="40"/>
        <v>5.8916268582786548</v>
      </c>
      <c r="AM137" s="220">
        <f t="shared" si="40"/>
        <v>6.2706663354839804</v>
      </c>
      <c r="AN137" s="220">
        <f t="shared" si="40"/>
        <v>6.6705529839355986</v>
      </c>
      <c r="AO137" s="220">
        <f t="shared" si="40"/>
        <v>7.0924333980520569</v>
      </c>
      <c r="AP137" s="220">
        <f t="shared" si="40"/>
        <v>7.5375172349449198</v>
      </c>
      <c r="AQ137" s="220">
        <f t="shared" si="40"/>
        <v>8.0070806828668903</v>
      </c>
      <c r="AR137" s="220">
        <f t="shared" si="40"/>
        <v>8.5024701204245687</v>
      </c>
      <c r="AS137" s="220">
        <f t="shared" si="40"/>
        <v>9.0251059770479198</v>
      </c>
      <c r="AT137" s="220">
        <f t="shared" si="40"/>
        <v>9.5764868057855548</v>
      </c>
      <c r="AU137" s="220">
        <f t="shared" si="40"/>
        <v>10.15819358010376</v>
      </c>
      <c r="AV137" s="220">
        <f t="shared" si="40"/>
        <v>10.771894227009465</v>
      </c>
      <c r="AW137" s="220">
        <f>(1+AV137)*(1+AW136)-1</f>
        <v>11.419348409494985</v>
      </c>
      <c r="AX137" s="220">
        <f t="shared" si="40"/>
        <v>12.102412572017208</v>
      </c>
      <c r="AY137" s="220">
        <f t="shared" si="40"/>
        <v>12.823045263478154</v>
      </c>
    </row>
    <row r="138" spans="1:71" s="218" customFormat="1" hidden="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78"/>
    </row>
    <row r="139" spans="1:71" ht="12.75" hidden="1" x14ac:dyDescent="0.2">
      <c r="A139" s="286"/>
      <c r="B139" s="303">
        <v>2016</v>
      </c>
      <c r="C139" s="303">
        <f>B139+1</f>
        <v>2017</v>
      </c>
      <c r="D139" s="303">
        <f t="shared" ref="D139:AY140" si="41">C139+1</f>
        <v>2018</v>
      </c>
      <c r="E139" s="303">
        <f t="shared" si="41"/>
        <v>2019</v>
      </c>
      <c r="F139" s="303">
        <f t="shared" si="41"/>
        <v>2020</v>
      </c>
      <c r="G139" s="303">
        <f t="shared" si="41"/>
        <v>2021</v>
      </c>
      <c r="H139" s="303">
        <f t="shared" si="41"/>
        <v>2022</v>
      </c>
      <c r="I139" s="303">
        <f t="shared" si="41"/>
        <v>2023</v>
      </c>
      <c r="J139" s="303">
        <f t="shared" si="41"/>
        <v>2024</v>
      </c>
      <c r="K139" s="303">
        <f t="shared" si="41"/>
        <v>2025</v>
      </c>
      <c r="L139" s="303">
        <f t="shared" si="41"/>
        <v>2026</v>
      </c>
      <c r="M139" s="303">
        <f t="shared" si="41"/>
        <v>2027</v>
      </c>
      <c r="N139" s="303">
        <f t="shared" si="41"/>
        <v>2028</v>
      </c>
      <c r="O139" s="303">
        <f t="shared" si="41"/>
        <v>2029</v>
      </c>
      <c r="P139" s="303">
        <f t="shared" si="41"/>
        <v>2030</v>
      </c>
      <c r="Q139" s="303">
        <f t="shared" si="41"/>
        <v>2031</v>
      </c>
      <c r="R139" s="303">
        <f t="shared" si="41"/>
        <v>2032</v>
      </c>
      <c r="S139" s="303">
        <f t="shared" si="41"/>
        <v>2033</v>
      </c>
      <c r="T139" s="303">
        <f t="shared" si="41"/>
        <v>2034</v>
      </c>
      <c r="U139" s="303">
        <f t="shared" si="41"/>
        <v>2035</v>
      </c>
      <c r="V139" s="303">
        <f t="shared" si="41"/>
        <v>2036</v>
      </c>
      <c r="W139" s="303">
        <f t="shared" si="41"/>
        <v>2037</v>
      </c>
      <c r="X139" s="303">
        <f t="shared" si="41"/>
        <v>2038</v>
      </c>
      <c r="Y139" s="303">
        <f t="shared" si="41"/>
        <v>2039</v>
      </c>
      <c r="Z139" s="303">
        <f t="shared" si="41"/>
        <v>2040</v>
      </c>
      <c r="AA139" s="303">
        <f t="shared" si="41"/>
        <v>2041</v>
      </c>
      <c r="AB139" s="303">
        <f t="shared" si="41"/>
        <v>2042</v>
      </c>
      <c r="AC139" s="303">
        <f t="shared" si="41"/>
        <v>2043</v>
      </c>
      <c r="AD139" s="303">
        <f t="shared" si="41"/>
        <v>2044</v>
      </c>
      <c r="AE139" s="303">
        <f t="shared" si="41"/>
        <v>2045</v>
      </c>
      <c r="AF139" s="303">
        <f t="shared" si="41"/>
        <v>2046</v>
      </c>
      <c r="AG139" s="303">
        <f t="shared" si="41"/>
        <v>2047</v>
      </c>
      <c r="AH139" s="303">
        <f t="shared" si="41"/>
        <v>2048</v>
      </c>
      <c r="AI139" s="303">
        <f t="shared" si="41"/>
        <v>2049</v>
      </c>
      <c r="AJ139" s="303">
        <f t="shared" si="41"/>
        <v>2050</v>
      </c>
      <c r="AK139" s="303">
        <f t="shared" si="41"/>
        <v>2051</v>
      </c>
      <c r="AL139" s="303">
        <f t="shared" si="41"/>
        <v>2052</v>
      </c>
      <c r="AM139" s="303">
        <f t="shared" si="41"/>
        <v>2053</v>
      </c>
      <c r="AN139" s="303">
        <f t="shared" si="41"/>
        <v>2054</v>
      </c>
      <c r="AO139" s="303">
        <f t="shared" si="41"/>
        <v>2055</v>
      </c>
      <c r="AP139" s="303">
        <f t="shared" si="41"/>
        <v>2056</v>
      </c>
      <c r="AQ139" s="303">
        <f t="shared" si="41"/>
        <v>2057</v>
      </c>
      <c r="AR139" s="303">
        <f t="shared" si="41"/>
        <v>2058</v>
      </c>
      <c r="AS139" s="303">
        <f t="shared" si="41"/>
        <v>2059</v>
      </c>
      <c r="AT139" s="303">
        <f t="shared" si="41"/>
        <v>2060</v>
      </c>
      <c r="AU139" s="303">
        <f t="shared" si="41"/>
        <v>2061</v>
      </c>
      <c r="AV139" s="303">
        <f t="shared" si="41"/>
        <v>2062</v>
      </c>
      <c r="AW139" s="303">
        <f t="shared" si="41"/>
        <v>2063</v>
      </c>
      <c r="AX139" s="303">
        <f t="shared" si="41"/>
        <v>2064</v>
      </c>
      <c r="AY139" s="303">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286"/>
      <c r="B140" s="309">
        <f>1</f>
        <v>1</v>
      </c>
      <c r="C140" s="309">
        <f t="shared" ref="C140" si="42">B140+1</f>
        <v>2</v>
      </c>
      <c r="D140" s="309">
        <f t="shared" si="41"/>
        <v>3</v>
      </c>
      <c r="E140" s="309">
        <f>D140+1</f>
        <v>4</v>
      </c>
      <c r="F140" s="309">
        <f t="shared" si="41"/>
        <v>5</v>
      </c>
      <c r="G140" s="309">
        <f t="shared" si="41"/>
        <v>6</v>
      </c>
      <c r="H140" s="309">
        <f t="shared" si="41"/>
        <v>7</v>
      </c>
      <c r="I140" s="309">
        <f t="shared" si="41"/>
        <v>8</v>
      </c>
      <c r="J140" s="309">
        <f t="shared" si="41"/>
        <v>9</v>
      </c>
      <c r="K140" s="309">
        <f t="shared" si="41"/>
        <v>10</v>
      </c>
      <c r="L140" s="309">
        <f t="shared" si="41"/>
        <v>11</v>
      </c>
      <c r="M140" s="309">
        <f t="shared" si="41"/>
        <v>12</v>
      </c>
      <c r="N140" s="309">
        <f t="shared" si="41"/>
        <v>13</v>
      </c>
      <c r="O140" s="309">
        <f t="shared" si="41"/>
        <v>14</v>
      </c>
      <c r="P140" s="309">
        <f t="shared" si="41"/>
        <v>15</v>
      </c>
      <c r="Q140" s="309">
        <f t="shared" si="41"/>
        <v>16</v>
      </c>
      <c r="R140" s="309">
        <f t="shared" si="41"/>
        <v>17</v>
      </c>
      <c r="S140" s="309">
        <f t="shared" si="41"/>
        <v>18</v>
      </c>
      <c r="T140" s="309">
        <f t="shared" si="41"/>
        <v>19</v>
      </c>
      <c r="U140" s="309">
        <f t="shared" si="41"/>
        <v>20</v>
      </c>
      <c r="V140" s="309">
        <f t="shared" si="41"/>
        <v>21</v>
      </c>
      <c r="W140" s="309">
        <f t="shared" si="41"/>
        <v>22</v>
      </c>
      <c r="X140" s="309">
        <f t="shared" si="41"/>
        <v>23</v>
      </c>
      <c r="Y140" s="309">
        <f t="shared" si="41"/>
        <v>24</v>
      </c>
      <c r="Z140" s="309">
        <f t="shared" si="41"/>
        <v>25</v>
      </c>
      <c r="AA140" s="309">
        <f t="shared" si="41"/>
        <v>26</v>
      </c>
      <c r="AB140" s="309">
        <f t="shared" si="41"/>
        <v>27</v>
      </c>
      <c r="AC140" s="309">
        <f t="shared" si="41"/>
        <v>28</v>
      </c>
      <c r="AD140" s="309">
        <f t="shared" si="41"/>
        <v>29</v>
      </c>
      <c r="AE140" s="309">
        <f t="shared" si="41"/>
        <v>30</v>
      </c>
      <c r="AF140" s="309">
        <f t="shared" si="41"/>
        <v>31</v>
      </c>
      <c r="AG140" s="309">
        <f t="shared" si="41"/>
        <v>32</v>
      </c>
      <c r="AH140" s="309">
        <f t="shared" si="41"/>
        <v>33</v>
      </c>
      <c r="AI140" s="309">
        <f t="shared" si="41"/>
        <v>34</v>
      </c>
      <c r="AJ140" s="309">
        <f t="shared" si="41"/>
        <v>35</v>
      </c>
      <c r="AK140" s="309">
        <f t="shared" si="41"/>
        <v>36</v>
      </c>
      <c r="AL140" s="309">
        <f t="shared" si="41"/>
        <v>37</v>
      </c>
      <c r="AM140" s="309">
        <f t="shared" si="41"/>
        <v>38</v>
      </c>
      <c r="AN140" s="309">
        <f t="shared" si="41"/>
        <v>39</v>
      </c>
      <c r="AO140" s="309">
        <f t="shared" si="41"/>
        <v>40</v>
      </c>
      <c r="AP140" s="309">
        <f>AO140+1</f>
        <v>41</v>
      </c>
      <c r="AQ140" s="309">
        <f t="shared" si="41"/>
        <v>42</v>
      </c>
      <c r="AR140" s="309">
        <f t="shared" si="41"/>
        <v>43</v>
      </c>
      <c r="AS140" s="309">
        <f t="shared" si="41"/>
        <v>44</v>
      </c>
      <c r="AT140" s="309">
        <f t="shared" si="41"/>
        <v>45</v>
      </c>
      <c r="AU140" s="309">
        <f t="shared" si="41"/>
        <v>46</v>
      </c>
      <c r="AV140" s="309">
        <f t="shared" si="41"/>
        <v>47</v>
      </c>
      <c r="AW140" s="309">
        <f t="shared" si="41"/>
        <v>48</v>
      </c>
      <c r="AX140" s="309">
        <f t="shared" si="41"/>
        <v>49</v>
      </c>
      <c r="AY140" s="309">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286"/>
      <c r="B141" s="310">
        <v>0.5</v>
      </c>
      <c r="C141" s="310">
        <f>AVERAGE(B140:C140)</f>
        <v>1.5</v>
      </c>
      <c r="D141" s="310">
        <f>AVERAGE(C140:D140)</f>
        <v>2.5</v>
      </c>
      <c r="E141" s="310">
        <f>AVERAGE(D140:E140)</f>
        <v>3.5</v>
      </c>
      <c r="F141" s="310">
        <f t="shared" ref="F141:AO141" si="43">AVERAGE(E140:F140)</f>
        <v>4.5</v>
      </c>
      <c r="G141" s="310">
        <f t="shared" si="43"/>
        <v>5.5</v>
      </c>
      <c r="H141" s="310">
        <f t="shared" si="43"/>
        <v>6.5</v>
      </c>
      <c r="I141" s="310">
        <f t="shared" si="43"/>
        <v>7.5</v>
      </c>
      <c r="J141" s="310">
        <f t="shared" si="43"/>
        <v>8.5</v>
      </c>
      <c r="K141" s="310">
        <f t="shared" si="43"/>
        <v>9.5</v>
      </c>
      <c r="L141" s="310">
        <f t="shared" si="43"/>
        <v>10.5</v>
      </c>
      <c r="M141" s="310">
        <f t="shared" si="43"/>
        <v>11.5</v>
      </c>
      <c r="N141" s="310">
        <f t="shared" si="43"/>
        <v>12.5</v>
      </c>
      <c r="O141" s="310">
        <f t="shared" si="43"/>
        <v>13.5</v>
      </c>
      <c r="P141" s="310">
        <f t="shared" si="43"/>
        <v>14.5</v>
      </c>
      <c r="Q141" s="310">
        <f t="shared" si="43"/>
        <v>15.5</v>
      </c>
      <c r="R141" s="310">
        <f t="shared" si="43"/>
        <v>16.5</v>
      </c>
      <c r="S141" s="310">
        <f t="shared" si="43"/>
        <v>17.5</v>
      </c>
      <c r="T141" s="310">
        <f t="shared" si="43"/>
        <v>18.5</v>
      </c>
      <c r="U141" s="310">
        <f t="shared" si="43"/>
        <v>19.5</v>
      </c>
      <c r="V141" s="310">
        <f t="shared" si="43"/>
        <v>20.5</v>
      </c>
      <c r="W141" s="310">
        <f t="shared" si="43"/>
        <v>21.5</v>
      </c>
      <c r="X141" s="310">
        <f t="shared" si="43"/>
        <v>22.5</v>
      </c>
      <c r="Y141" s="310">
        <f t="shared" si="43"/>
        <v>23.5</v>
      </c>
      <c r="Z141" s="310">
        <f t="shared" si="43"/>
        <v>24.5</v>
      </c>
      <c r="AA141" s="310">
        <f t="shared" si="43"/>
        <v>25.5</v>
      </c>
      <c r="AB141" s="310">
        <f t="shared" si="43"/>
        <v>26.5</v>
      </c>
      <c r="AC141" s="310">
        <f t="shared" si="43"/>
        <v>27.5</v>
      </c>
      <c r="AD141" s="310">
        <f t="shared" si="43"/>
        <v>28.5</v>
      </c>
      <c r="AE141" s="310">
        <f t="shared" si="43"/>
        <v>29.5</v>
      </c>
      <c r="AF141" s="310">
        <f t="shared" si="43"/>
        <v>30.5</v>
      </c>
      <c r="AG141" s="310">
        <f t="shared" si="43"/>
        <v>31.5</v>
      </c>
      <c r="AH141" s="310">
        <f t="shared" si="43"/>
        <v>32.5</v>
      </c>
      <c r="AI141" s="310">
        <f t="shared" si="43"/>
        <v>33.5</v>
      </c>
      <c r="AJ141" s="310">
        <f t="shared" si="43"/>
        <v>34.5</v>
      </c>
      <c r="AK141" s="310">
        <f t="shared" si="43"/>
        <v>35.5</v>
      </c>
      <c r="AL141" s="310">
        <f t="shared" si="43"/>
        <v>36.5</v>
      </c>
      <c r="AM141" s="310">
        <f t="shared" si="43"/>
        <v>37.5</v>
      </c>
      <c r="AN141" s="310">
        <f t="shared" si="43"/>
        <v>38.5</v>
      </c>
      <c r="AO141" s="310">
        <f t="shared" si="43"/>
        <v>39.5</v>
      </c>
      <c r="AP141" s="310">
        <f>AVERAGE(AO140:AP140)</f>
        <v>40.5</v>
      </c>
      <c r="AQ141" s="310">
        <f t="shared" ref="AQ141:AY141" si="44">AVERAGE(AP140:AQ140)</f>
        <v>41.5</v>
      </c>
      <c r="AR141" s="310">
        <f t="shared" si="44"/>
        <v>42.5</v>
      </c>
      <c r="AS141" s="310">
        <f t="shared" si="44"/>
        <v>43.5</v>
      </c>
      <c r="AT141" s="310">
        <f t="shared" si="44"/>
        <v>44.5</v>
      </c>
      <c r="AU141" s="310">
        <f t="shared" si="44"/>
        <v>45.5</v>
      </c>
      <c r="AV141" s="310">
        <f t="shared" si="44"/>
        <v>46.5</v>
      </c>
      <c r="AW141" s="310">
        <f t="shared" si="44"/>
        <v>47.5</v>
      </c>
      <c r="AX141" s="310">
        <f t="shared" si="44"/>
        <v>48.5</v>
      </c>
      <c r="AY141" s="310">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hidden="1" x14ac:dyDescent="0.2">
      <c r="A142" s="286"/>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286"/>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286"/>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286"/>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286"/>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286"/>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286"/>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286"/>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286"/>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286"/>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286"/>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286"/>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286"/>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286"/>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271"/>
      <c r="B156" s="265"/>
      <c r="C156" s="265"/>
      <c r="D156" s="265"/>
      <c r="E156" s="265"/>
      <c r="F156" s="265"/>
      <c r="G156" s="265"/>
      <c r="H156" s="265"/>
      <c r="I156" s="265"/>
      <c r="J156" s="265"/>
      <c r="K156" s="265"/>
      <c r="L156" s="265"/>
      <c r="M156" s="265"/>
      <c r="N156" s="265"/>
      <c r="O156" s="265"/>
      <c r="P156" s="265"/>
      <c r="Q156" s="265"/>
      <c r="R156" s="265"/>
      <c r="S156" s="265"/>
      <c r="T156" s="265"/>
      <c r="U156" s="265"/>
      <c r="V156" s="265"/>
      <c r="W156" s="265"/>
      <c r="X156" s="265"/>
      <c r="Y156" s="265"/>
      <c r="Z156" s="265"/>
      <c r="AA156" s="265"/>
      <c r="AB156" s="265"/>
      <c r="AC156" s="265"/>
      <c r="AD156" s="265"/>
      <c r="AE156" s="265"/>
      <c r="AF156" s="265"/>
      <c r="AG156" s="265"/>
      <c r="AH156" s="265"/>
      <c r="AI156" s="265"/>
      <c r="AJ156" s="265"/>
      <c r="AK156" s="265"/>
      <c r="AL156" s="265"/>
      <c r="AM156" s="265"/>
      <c r="AN156" s="265"/>
      <c r="AO156" s="265"/>
      <c r="AP156" s="265"/>
      <c r="AQ156" s="266"/>
      <c r="AR156" s="266"/>
      <c r="AS156" s="266"/>
      <c r="AT156" s="265"/>
      <c r="AU156" s="265"/>
      <c r="AV156" s="265"/>
      <c r="AW156" s="265"/>
      <c r="AX156" s="265"/>
      <c r="AY156" s="265"/>
      <c r="AZ156" s="265"/>
      <c r="BA156" s="265"/>
      <c r="BB156" s="265"/>
      <c r="BC156" s="265"/>
      <c r="BD156" s="265"/>
      <c r="BE156" s="265"/>
      <c r="BF156" s="265"/>
      <c r="BG156" s="265"/>
      <c r="BH156" s="265"/>
      <c r="BI156" s="265"/>
      <c r="BJ156" s="265"/>
      <c r="BK156" s="265"/>
      <c r="BL156" s="265"/>
      <c r="BM156" s="265"/>
      <c r="BN156" s="265"/>
      <c r="BO156" s="265"/>
      <c r="BP156" s="265"/>
      <c r="BQ156" s="265"/>
      <c r="BR156" s="265"/>
      <c r="BS156" s="265"/>
    </row>
    <row r="157" spans="1:71" ht="12.75" x14ac:dyDescent="0.2">
      <c r="A157" s="271"/>
      <c r="B157" s="265"/>
      <c r="C157" s="265"/>
      <c r="D157" s="265"/>
      <c r="E157" s="265"/>
      <c r="F157" s="265"/>
      <c r="G157" s="265"/>
      <c r="H157" s="265"/>
      <c r="I157" s="265"/>
      <c r="J157" s="265"/>
      <c r="K157" s="265"/>
      <c r="L157" s="265"/>
      <c r="M157" s="265"/>
      <c r="N157" s="265"/>
      <c r="O157" s="265"/>
      <c r="P157" s="265"/>
      <c r="Q157" s="265"/>
      <c r="R157" s="265"/>
      <c r="S157" s="265"/>
      <c r="T157" s="265"/>
      <c r="U157" s="265"/>
      <c r="V157" s="265"/>
      <c r="W157" s="265"/>
      <c r="X157" s="265"/>
      <c r="Y157" s="265"/>
      <c r="Z157" s="265"/>
      <c r="AA157" s="265"/>
      <c r="AB157" s="265"/>
      <c r="AC157" s="265"/>
      <c r="AD157" s="265"/>
      <c r="AE157" s="265"/>
      <c r="AF157" s="265"/>
      <c r="AG157" s="265"/>
      <c r="AH157" s="265"/>
      <c r="AI157" s="265"/>
      <c r="AJ157" s="265"/>
      <c r="AK157" s="265"/>
      <c r="AL157" s="265"/>
      <c r="AM157" s="265"/>
      <c r="AN157" s="265"/>
      <c r="AO157" s="265"/>
      <c r="AP157" s="265"/>
      <c r="AQ157" s="266"/>
      <c r="AR157" s="266"/>
      <c r="AS157" s="266"/>
      <c r="AT157" s="265"/>
      <c r="AU157" s="265"/>
      <c r="AV157" s="265"/>
      <c r="AW157" s="265"/>
      <c r="AX157" s="265"/>
      <c r="AY157" s="265"/>
      <c r="AZ157" s="265"/>
      <c r="BA157" s="265"/>
      <c r="BB157" s="265"/>
      <c r="BC157" s="265"/>
      <c r="BD157" s="265"/>
      <c r="BE157" s="265"/>
      <c r="BF157" s="265"/>
      <c r="BG157" s="265"/>
      <c r="BH157" s="265"/>
      <c r="BI157" s="265"/>
      <c r="BJ157" s="265"/>
      <c r="BK157" s="265"/>
      <c r="BL157" s="265"/>
      <c r="BM157" s="265"/>
      <c r="BN157" s="265"/>
      <c r="BO157" s="265"/>
      <c r="BP157" s="265"/>
      <c r="BQ157" s="265"/>
      <c r="BR157" s="265"/>
      <c r="BS157" s="265"/>
    </row>
    <row r="158" spans="1:71" ht="12.75" x14ac:dyDescent="0.2">
      <c r="A158" s="271"/>
      <c r="B158" s="265"/>
      <c r="C158" s="265"/>
      <c r="D158" s="265"/>
      <c r="E158" s="265"/>
      <c r="F158" s="265"/>
      <c r="G158" s="265"/>
      <c r="H158" s="265"/>
      <c r="I158" s="265"/>
      <c r="J158" s="265"/>
      <c r="K158" s="265"/>
      <c r="L158" s="265"/>
      <c r="M158" s="265"/>
      <c r="N158" s="265"/>
      <c r="O158" s="265"/>
      <c r="P158" s="265"/>
      <c r="Q158" s="265"/>
      <c r="R158" s="265"/>
      <c r="S158" s="265"/>
      <c r="T158" s="265"/>
      <c r="U158" s="265"/>
      <c r="V158" s="265"/>
      <c r="W158" s="265"/>
      <c r="X158" s="265"/>
      <c r="Y158" s="265"/>
      <c r="Z158" s="265"/>
      <c r="AA158" s="265"/>
      <c r="AB158" s="265"/>
      <c r="AC158" s="265"/>
      <c r="AD158" s="265"/>
      <c r="AE158" s="265"/>
      <c r="AF158" s="265"/>
      <c r="AG158" s="265"/>
      <c r="AH158" s="265"/>
      <c r="AI158" s="265"/>
      <c r="AJ158" s="265"/>
      <c r="AK158" s="265"/>
      <c r="AL158" s="265"/>
      <c r="AM158" s="265"/>
      <c r="AN158" s="265"/>
      <c r="AO158" s="265"/>
      <c r="AP158" s="265"/>
      <c r="AQ158" s="266"/>
      <c r="AR158" s="266"/>
      <c r="AS158" s="266"/>
      <c r="AT158" s="265"/>
      <c r="AU158" s="265"/>
      <c r="AV158" s="265"/>
      <c r="AW158" s="265"/>
      <c r="AX158" s="265"/>
      <c r="AY158" s="265"/>
      <c r="AZ158" s="265"/>
      <c r="BA158" s="265"/>
      <c r="BB158" s="265"/>
      <c r="BC158" s="265"/>
      <c r="BD158" s="265"/>
      <c r="BE158" s="265"/>
      <c r="BF158" s="265"/>
      <c r="BG158" s="265"/>
      <c r="BH158" s="265"/>
      <c r="BI158" s="265"/>
      <c r="BJ158" s="265"/>
      <c r="BK158" s="265"/>
      <c r="BL158" s="265"/>
      <c r="BM158" s="265"/>
      <c r="BN158" s="265"/>
      <c r="BO158" s="265"/>
      <c r="BP158" s="265"/>
      <c r="BQ158" s="265"/>
      <c r="BR158" s="265"/>
      <c r="BS158" s="265"/>
    </row>
    <row r="159" spans="1:71" ht="12.75" x14ac:dyDescent="0.2">
      <c r="A159" s="271"/>
      <c r="B159" s="265"/>
      <c r="C159" s="265"/>
      <c r="D159" s="265"/>
      <c r="E159" s="265"/>
      <c r="F159" s="265"/>
      <c r="G159" s="265"/>
      <c r="H159" s="265"/>
      <c r="I159" s="265"/>
      <c r="J159" s="265"/>
      <c r="K159" s="265"/>
      <c r="L159" s="265"/>
      <c r="M159" s="265"/>
      <c r="N159" s="265"/>
      <c r="O159" s="265"/>
      <c r="P159" s="265"/>
      <c r="Q159" s="265"/>
      <c r="R159" s="265"/>
      <c r="S159" s="265"/>
      <c r="T159" s="265"/>
      <c r="U159" s="265"/>
      <c r="V159" s="265"/>
      <c r="W159" s="265"/>
      <c r="X159" s="265"/>
      <c r="Y159" s="265"/>
      <c r="Z159" s="265"/>
      <c r="AA159" s="265"/>
      <c r="AB159" s="265"/>
      <c r="AC159" s="265"/>
      <c r="AD159" s="265"/>
      <c r="AE159" s="265"/>
      <c r="AF159" s="265"/>
      <c r="AG159" s="265"/>
      <c r="AH159" s="265"/>
      <c r="AI159" s="265"/>
      <c r="AJ159" s="265"/>
      <c r="AK159" s="265"/>
      <c r="AL159" s="265"/>
      <c r="AM159" s="265"/>
      <c r="AN159" s="265"/>
      <c r="AO159" s="265"/>
      <c r="AP159" s="265"/>
      <c r="AQ159" s="266"/>
      <c r="AR159" s="266"/>
      <c r="AS159" s="266"/>
      <c r="AT159" s="265"/>
      <c r="AU159" s="265"/>
      <c r="AV159" s="265"/>
      <c r="AW159" s="265"/>
      <c r="AX159" s="265"/>
      <c r="AY159" s="265"/>
      <c r="AZ159" s="265"/>
      <c r="BA159" s="265"/>
      <c r="BB159" s="265"/>
      <c r="BC159" s="265"/>
      <c r="BD159" s="265"/>
      <c r="BE159" s="265"/>
      <c r="BF159" s="265"/>
      <c r="BG159" s="265"/>
      <c r="BH159" s="265"/>
      <c r="BI159" s="265"/>
      <c r="BJ159" s="265"/>
      <c r="BK159" s="265"/>
      <c r="BL159" s="265"/>
      <c r="BM159" s="265"/>
      <c r="BN159" s="265"/>
      <c r="BO159" s="265"/>
      <c r="BP159" s="265"/>
      <c r="BQ159" s="265"/>
      <c r="BR159" s="265"/>
      <c r="BS159" s="265"/>
    </row>
    <row r="160" spans="1:71" ht="12.75" x14ac:dyDescent="0.2">
      <c r="A160" s="271"/>
      <c r="B160" s="265"/>
      <c r="C160" s="265"/>
      <c r="D160" s="265"/>
      <c r="E160" s="265"/>
      <c r="F160" s="265"/>
      <c r="G160" s="265"/>
      <c r="H160" s="265"/>
      <c r="I160" s="265"/>
      <c r="J160" s="265"/>
      <c r="K160" s="265"/>
      <c r="L160" s="265"/>
      <c r="M160" s="265"/>
      <c r="N160" s="265"/>
      <c r="O160" s="265"/>
      <c r="P160" s="265"/>
      <c r="Q160" s="265"/>
      <c r="R160" s="265"/>
      <c r="S160" s="265"/>
      <c r="T160" s="265"/>
      <c r="U160" s="265"/>
      <c r="V160" s="265"/>
      <c r="W160" s="265"/>
      <c r="X160" s="265"/>
      <c r="Y160" s="265"/>
      <c r="Z160" s="265"/>
      <c r="AA160" s="265"/>
      <c r="AB160" s="265"/>
      <c r="AC160" s="265"/>
      <c r="AD160" s="265"/>
      <c r="AE160" s="265"/>
      <c r="AF160" s="265"/>
      <c r="AG160" s="265"/>
      <c r="AH160" s="265"/>
      <c r="AI160" s="265"/>
      <c r="AJ160" s="265"/>
      <c r="AK160" s="265"/>
      <c r="AL160" s="265"/>
      <c r="AM160" s="265"/>
      <c r="AN160" s="265"/>
      <c r="AO160" s="265"/>
      <c r="AP160" s="265"/>
      <c r="AQ160" s="266"/>
      <c r="AR160" s="266"/>
      <c r="AS160" s="266"/>
      <c r="AT160" s="265"/>
      <c r="AU160" s="265"/>
      <c r="AV160" s="265"/>
      <c r="AW160" s="265"/>
      <c r="AX160" s="265"/>
      <c r="AY160" s="265"/>
      <c r="AZ160" s="265"/>
      <c r="BA160" s="265"/>
      <c r="BB160" s="265"/>
      <c r="BC160" s="265"/>
      <c r="BD160" s="265"/>
      <c r="BE160" s="265"/>
      <c r="BF160" s="265"/>
      <c r="BG160" s="265"/>
      <c r="BH160" s="265"/>
      <c r="BI160" s="265"/>
      <c r="BJ160" s="265"/>
      <c r="BK160" s="265"/>
      <c r="BL160" s="265"/>
      <c r="BM160" s="265"/>
      <c r="BN160" s="265"/>
      <c r="BO160" s="265"/>
      <c r="BP160" s="265"/>
      <c r="BQ160" s="265"/>
      <c r="BR160" s="265"/>
      <c r="BS160" s="265"/>
    </row>
    <row r="161" spans="1:71" ht="12.75" x14ac:dyDescent="0.2">
      <c r="A161" s="271"/>
      <c r="B161" s="265"/>
      <c r="C161" s="265"/>
      <c r="D161" s="265"/>
      <c r="E161" s="265"/>
      <c r="F161" s="265"/>
      <c r="G161" s="265"/>
      <c r="H161" s="265"/>
      <c r="I161" s="265"/>
      <c r="J161" s="265"/>
      <c r="K161" s="265"/>
      <c r="L161" s="265"/>
      <c r="M161" s="265"/>
      <c r="N161" s="265"/>
      <c r="O161" s="265"/>
      <c r="P161" s="265"/>
      <c r="Q161" s="265"/>
      <c r="R161" s="265"/>
      <c r="S161" s="265"/>
      <c r="T161" s="265"/>
      <c r="U161" s="265"/>
      <c r="V161" s="265"/>
      <c r="W161" s="265"/>
      <c r="X161" s="265"/>
      <c r="Y161" s="265"/>
      <c r="Z161" s="265"/>
      <c r="AA161" s="265"/>
      <c r="AB161" s="265"/>
      <c r="AC161" s="265"/>
      <c r="AD161" s="265"/>
      <c r="AE161" s="265"/>
      <c r="AF161" s="265"/>
      <c r="AG161" s="265"/>
      <c r="AH161" s="265"/>
      <c r="AI161" s="265"/>
      <c r="AJ161" s="265"/>
      <c r="AK161" s="265"/>
      <c r="AL161" s="265"/>
      <c r="AM161" s="265"/>
      <c r="AN161" s="265"/>
      <c r="AO161" s="265"/>
      <c r="AP161" s="265"/>
      <c r="AQ161" s="266"/>
      <c r="AR161" s="266"/>
      <c r="AS161" s="266"/>
      <c r="AT161" s="265"/>
      <c r="AU161" s="265"/>
      <c r="AV161" s="265"/>
      <c r="AW161" s="265"/>
      <c r="AX161" s="265"/>
      <c r="AY161" s="265"/>
      <c r="AZ161" s="265"/>
      <c r="BA161" s="265"/>
      <c r="BB161" s="265"/>
      <c r="BC161" s="265"/>
      <c r="BD161" s="265"/>
      <c r="BE161" s="265"/>
      <c r="BF161" s="265"/>
      <c r="BG161" s="265"/>
      <c r="BH161" s="265"/>
      <c r="BI161" s="265"/>
      <c r="BJ161" s="265"/>
      <c r="BK161" s="265"/>
      <c r="BL161" s="265"/>
      <c r="BM161" s="265"/>
      <c r="BN161" s="265"/>
      <c r="BO161" s="265"/>
      <c r="BP161" s="265"/>
      <c r="BQ161" s="265"/>
      <c r="BR161" s="265"/>
      <c r="BS161" s="265"/>
    </row>
    <row r="162" spans="1:71" ht="12.75" x14ac:dyDescent="0.2">
      <c r="A162" s="271"/>
      <c r="B162" s="265"/>
      <c r="C162" s="265"/>
      <c r="D162" s="265"/>
      <c r="E162" s="265"/>
      <c r="F162" s="265"/>
      <c r="G162" s="265"/>
      <c r="H162" s="265"/>
      <c r="I162" s="265"/>
      <c r="J162" s="265"/>
      <c r="K162" s="265"/>
      <c r="L162" s="265"/>
      <c r="M162" s="265"/>
      <c r="N162" s="265"/>
      <c r="O162" s="265"/>
      <c r="P162" s="265"/>
      <c r="Q162" s="265"/>
      <c r="R162" s="265"/>
      <c r="S162" s="265"/>
      <c r="T162" s="265"/>
      <c r="U162" s="265"/>
      <c r="V162" s="265"/>
      <c r="W162" s="265"/>
      <c r="X162" s="265"/>
      <c r="Y162" s="265"/>
      <c r="Z162" s="265"/>
      <c r="AA162" s="265"/>
      <c r="AB162" s="265"/>
      <c r="AC162" s="265"/>
      <c r="AD162" s="265"/>
      <c r="AE162" s="265"/>
      <c r="AF162" s="265"/>
      <c r="AG162" s="265"/>
      <c r="AH162" s="265"/>
      <c r="AI162" s="265"/>
      <c r="AJ162" s="265"/>
      <c r="AK162" s="265"/>
      <c r="AL162" s="265"/>
      <c r="AM162" s="265"/>
      <c r="AN162" s="265"/>
      <c r="AO162" s="265"/>
      <c r="AP162" s="265"/>
      <c r="AQ162" s="266"/>
      <c r="AR162" s="266"/>
      <c r="AS162" s="266"/>
      <c r="AT162" s="265"/>
      <c r="AU162" s="265"/>
      <c r="AV162" s="265"/>
      <c r="AW162" s="265"/>
      <c r="AX162" s="265"/>
      <c r="AY162" s="265"/>
      <c r="AZ162" s="265"/>
      <c r="BA162" s="265"/>
      <c r="BB162" s="265"/>
      <c r="BC162" s="265"/>
      <c r="BD162" s="265"/>
      <c r="BE162" s="265"/>
      <c r="BF162" s="265"/>
      <c r="BG162" s="265"/>
      <c r="BH162" s="265"/>
      <c r="BI162" s="265"/>
      <c r="BJ162" s="265"/>
      <c r="BK162" s="265"/>
      <c r="BL162" s="265"/>
      <c r="BM162" s="265"/>
      <c r="BN162" s="265"/>
      <c r="BO162" s="265"/>
      <c r="BP162" s="265"/>
      <c r="BQ162" s="265"/>
      <c r="BR162" s="265"/>
      <c r="BS162" s="265"/>
    </row>
    <row r="163" spans="1:71" ht="12.75" x14ac:dyDescent="0.2">
      <c r="A163" s="271"/>
      <c r="B163" s="265"/>
      <c r="C163" s="265"/>
      <c r="D163" s="265"/>
      <c r="E163" s="265"/>
      <c r="F163" s="265"/>
      <c r="G163" s="265"/>
      <c r="H163" s="265"/>
      <c r="I163" s="265"/>
      <c r="J163" s="265"/>
      <c r="K163" s="265"/>
      <c r="L163" s="265"/>
      <c r="M163" s="265"/>
      <c r="N163" s="265"/>
      <c r="O163" s="265"/>
      <c r="P163" s="265"/>
      <c r="Q163" s="265"/>
      <c r="R163" s="265"/>
      <c r="S163" s="265"/>
      <c r="T163" s="265"/>
      <c r="U163" s="265"/>
      <c r="V163" s="265"/>
      <c r="W163" s="265"/>
      <c r="X163" s="265"/>
      <c r="Y163" s="265"/>
      <c r="Z163" s="265"/>
      <c r="AA163" s="265"/>
      <c r="AB163" s="265"/>
      <c r="AC163" s="265"/>
      <c r="AD163" s="265"/>
      <c r="AE163" s="265"/>
      <c r="AF163" s="265"/>
      <c r="AG163" s="265"/>
      <c r="AH163" s="265"/>
      <c r="AI163" s="265"/>
      <c r="AJ163" s="265"/>
      <c r="AK163" s="265"/>
      <c r="AL163" s="265"/>
      <c r="AM163" s="265"/>
      <c r="AN163" s="265"/>
      <c r="AO163" s="265"/>
      <c r="AP163" s="265"/>
      <c r="AQ163" s="266"/>
      <c r="AR163" s="266"/>
      <c r="AS163" s="266"/>
      <c r="AT163" s="265"/>
      <c r="AU163" s="265"/>
      <c r="AV163" s="265"/>
      <c r="AW163" s="265"/>
      <c r="AX163" s="265"/>
      <c r="AY163" s="265"/>
      <c r="AZ163" s="265"/>
      <c r="BA163" s="265"/>
      <c r="BB163" s="265"/>
      <c r="BC163" s="265"/>
      <c r="BD163" s="265"/>
      <c r="BE163" s="265"/>
      <c r="BF163" s="265"/>
      <c r="BG163" s="265"/>
      <c r="BH163" s="265"/>
      <c r="BI163" s="265"/>
      <c r="BJ163" s="265"/>
      <c r="BK163" s="265"/>
      <c r="BL163" s="265"/>
      <c r="BM163" s="265"/>
      <c r="BN163" s="265"/>
      <c r="BO163" s="265"/>
      <c r="BP163" s="265"/>
      <c r="BQ163" s="265"/>
      <c r="BR163" s="265"/>
      <c r="BS163" s="265"/>
    </row>
    <row r="164" spans="1:71" ht="12.75" x14ac:dyDescent="0.2">
      <c r="A164" s="271"/>
      <c r="B164" s="265"/>
      <c r="C164" s="265"/>
      <c r="D164" s="265"/>
      <c r="E164" s="265"/>
      <c r="F164" s="265"/>
      <c r="G164" s="265"/>
      <c r="H164" s="265"/>
      <c r="I164" s="265"/>
      <c r="J164" s="265"/>
      <c r="K164" s="265"/>
      <c r="L164" s="265"/>
      <c r="M164" s="265"/>
      <c r="N164" s="265"/>
      <c r="O164" s="265"/>
      <c r="P164" s="265"/>
      <c r="Q164" s="265"/>
      <c r="R164" s="265"/>
      <c r="S164" s="265"/>
      <c r="T164" s="265"/>
      <c r="U164" s="265"/>
      <c r="V164" s="265"/>
      <c r="W164" s="265"/>
      <c r="X164" s="265"/>
      <c r="Y164" s="265"/>
      <c r="Z164" s="265"/>
      <c r="AA164" s="265"/>
      <c r="AB164" s="265"/>
      <c r="AC164" s="265"/>
      <c r="AD164" s="265"/>
      <c r="AE164" s="265"/>
      <c r="AF164" s="265"/>
      <c r="AG164" s="265"/>
      <c r="AH164" s="265"/>
      <c r="AI164" s="265"/>
      <c r="AJ164" s="265"/>
      <c r="AK164" s="265"/>
      <c r="AL164" s="265"/>
      <c r="AM164" s="265"/>
      <c r="AN164" s="265"/>
      <c r="AO164" s="265"/>
      <c r="AP164" s="265"/>
      <c r="AQ164" s="266"/>
      <c r="AR164" s="266"/>
      <c r="AS164" s="266"/>
      <c r="AT164" s="265"/>
      <c r="AU164" s="265"/>
      <c r="AV164" s="265"/>
      <c r="AW164" s="265"/>
      <c r="AX164" s="265"/>
      <c r="AY164" s="265"/>
      <c r="AZ164" s="265"/>
      <c r="BA164" s="265"/>
      <c r="BB164" s="265"/>
      <c r="BC164" s="265"/>
      <c r="BD164" s="265"/>
      <c r="BE164" s="265"/>
      <c r="BF164" s="265"/>
      <c r="BG164" s="265"/>
      <c r="BH164" s="265"/>
      <c r="BI164" s="265"/>
      <c r="BJ164" s="265"/>
      <c r="BK164" s="265"/>
      <c r="BL164" s="265"/>
      <c r="BM164" s="265"/>
      <c r="BN164" s="265"/>
      <c r="BO164" s="265"/>
      <c r="BP164" s="265"/>
      <c r="BQ164" s="265"/>
      <c r="BR164" s="265"/>
      <c r="BS164" s="265"/>
    </row>
    <row r="165" spans="1:71" ht="12.75" x14ac:dyDescent="0.2">
      <c r="A165" s="271"/>
      <c r="B165" s="265"/>
      <c r="C165" s="265"/>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265"/>
      <c r="AK165" s="265"/>
      <c r="AL165" s="265"/>
      <c r="AM165" s="265"/>
      <c r="AN165" s="265"/>
      <c r="AO165" s="265"/>
      <c r="AP165" s="265"/>
      <c r="AQ165" s="266"/>
      <c r="AR165" s="266"/>
      <c r="AS165" s="266"/>
      <c r="AT165" s="265"/>
      <c r="AU165" s="265"/>
      <c r="AV165" s="265"/>
      <c r="AW165" s="265"/>
      <c r="AX165" s="265"/>
      <c r="AY165" s="265"/>
      <c r="AZ165" s="265"/>
      <c r="BA165" s="265"/>
      <c r="BB165" s="265"/>
      <c r="BC165" s="265"/>
      <c r="BD165" s="265"/>
      <c r="BE165" s="265"/>
      <c r="BF165" s="265"/>
      <c r="BG165" s="265"/>
      <c r="BH165" s="265"/>
      <c r="BI165" s="265"/>
      <c r="BJ165" s="265"/>
      <c r="BK165" s="265"/>
      <c r="BL165" s="265"/>
      <c r="BM165" s="265"/>
      <c r="BN165" s="265"/>
      <c r="BO165" s="265"/>
      <c r="BP165" s="265"/>
      <c r="BQ165" s="265"/>
      <c r="BR165" s="265"/>
      <c r="BS165" s="265"/>
    </row>
    <row r="166" spans="1:71" ht="12.75" x14ac:dyDescent="0.2">
      <c r="A166" s="271"/>
      <c r="B166" s="265"/>
      <c r="C166" s="265"/>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265"/>
      <c r="AK166" s="265"/>
      <c r="AL166" s="265"/>
      <c r="AM166" s="265"/>
      <c r="AN166" s="265"/>
      <c r="AO166" s="265"/>
      <c r="AP166" s="265"/>
      <c r="AQ166" s="266"/>
      <c r="AR166" s="266"/>
      <c r="AS166" s="266"/>
      <c r="AT166" s="265"/>
      <c r="AU166" s="265"/>
      <c r="AV166" s="265"/>
      <c r="AW166" s="265"/>
      <c r="AX166" s="265"/>
      <c r="AY166" s="265"/>
      <c r="AZ166" s="265"/>
      <c r="BA166" s="265"/>
      <c r="BB166" s="265"/>
      <c r="BC166" s="265"/>
      <c r="BD166" s="265"/>
      <c r="BE166" s="265"/>
      <c r="BF166" s="265"/>
      <c r="BG166" s="265"/>
      <c r="BH166" s="265"/>
      <c r="BI166" s="265"/>
      <c r="BJ166" s="265"/>
      <c r="BK166" s="265"/>
      <c r="BL166" s="265"/>
      <c r="BM166" s="265"/>
      <c r="BN166" s="265"/>
      <c r="BO166" s="265"/>
      <c r="BP166" s="265"/>
      <c r="BQ166" s="265"/>
      <c r="BR166" s="265"/>
      <c r="BS166" s="265"/>
    </row>
    <row r="167" spans="1:71" ht="12.75" x14ac:dyDescent="0.2">
      <c r="A167" s="271"/>
      <c r="B167" s="265"/>
      <c r="C167" s="265"/>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265"/>
      <c r="AK167" s="265"/>
      <c r="AL167" s="265"/>
      <c r="AM167" s="265"/>
      <c r="AN167" s="265"/>
      <c r="AO167" s="265"/>
      <c r="AP167" s="265"/>
      <c r="AQ167" s="266"/>
      <c r="AR167" s="266"/>
      <c r="AS167" s="266"/>
      <c r="AT167" s="265"/>
      <c r="AU167" s="265"/>
      <c r="AV167" s="265"/>
      <c r="AW167" s="265"/>
      <c r="AX167" s="265"/>
      <c r="AY167" s="265"/>
      <c r="AZ167" s="265"/>
      <c r="BA167" s="265"/>
      <c r="BB167" s="265"/>
      <c r="BC167" s="265"/>
      <c r="BD167" s="265"/>
      <c r="BE167" s="265"/>
      <c r="BF167" s="265"/>
      <c r="BG167" s="265"/>
      <c r="BH167" s="265"/>
      <c r="BI167" s="265"/>
      <c r="BJ167" s="265"/>
      <c r="BK167" s="265"/>
      <c r="BL167" s="265"/>
      <c r="BM167" s="265"/>
      <c r="BN167" s="265"/>
      <c r="BO167" s="265"/>
      <c r="BP167" s="265"/>
      <c r="BQ167" s="265"/>
      <c r="BR167" s="265"/>
      <c r="BS167" s="265"/>
    </row>
    <row r="168" spans="1:71" ht="12.75" x14ac:dyDescent="0.2">
      <c r="A168" s="271"/>
      <c r="B168" s="265"/>
      <c r="C168" s="265"/>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6"/>
      <c r="AR168" s="266"/>
      <c r="AS168" s="266"/>
      <c r="AT168" s="265"/>
      <c r="AU168" s="265"/>
      <c r="AV168" s="265"/>
      <c r="AW168" s="265"/>
      <c r="AX168" s="265"/>
      <c r="AY168" s="265"/>
      <c r="AZ168" s="265"/>
      <c r="BA168" s="265"/>
      <c r="BB168" s="265"/>
      <c r="BC168" s="265"/>
      <c r="BD168" s="265"/>
      <c r="BE168" s="265"/>
      <c r="BF168" s="265"/>
      <c r="BG168" s="265"/>
      <c r="BH168" s="265"/>
      <c r="BI168" s="265"/>
      <c r="BJ168" s="265"/>
      <c r="BK168" s="265"/>
      <c r="BL168" s="265"/>
      <c r="BM168" s="265"/>
      <c r="BN168" s="265"/>
      <c r="BO168" s="265"/>
      <c r="BP168" s="265"/>
      <c r="BQ168" s="265"/>
      <c r="BR168" s="265"/>
      <c r="BS168" s="265"/>
    </row>
    <row r="169" spans="1:71" ht="12.75" x14ac:dyDescent="0.2">
      <c r="A169" s="271"/>
      <c r="B169" s="265"/>
      <c r="C169" s="265"/>
      <c r="D169" s="265"/>
      <c r="E169" s="265"/>
      <c r="F169" s="265"/>
      <c r="G169" s="265"/>
      <c r="H169" s="265"/>
      <c r="I169" s="265"/>
      <c r="J169" s="265"/>
      <c r="K169" s="265"/>
      <c r="L169" s="265"/>
      <c r="M169" s="265"/>
      <c r="N169" s="265"/>
      <c r="O169" s="265"/>
      <c r="P169" s="265"/>
      <c r="Q169" s="265"/>
      <c r="R169" s="265"/>
      <c r="S169" s="265"/>
      <c r="T169" s="265"/>
      <c r="U169" s="265"/>
      <c r="V169" s="265"/>
      <c r="W169" s="265"/>
      <c r="X169" s="265"/>
      <c r="Y169" s="265"/>
      <c r="Z169" s="265"/>
      <c r="AA169" s="265"/>
      <c r="AB169" s="265"/>
      <c r="AC169" s="265"/>
      <c r="AD169" s="265"/>
      <c r="AE169" s="265"/>
      <c r="AF169" s="265"/>
      <c r="AG169" s="265"/>
      <c r="AH169" s="265"/>
      <c r="AI169" s="265"/>
      <c r="AJ169" s="265"/>
      <c r="AK169" s="265"/>
      <c r="AL169" s="265"/>
      <c r="AM169" s="265"/>
      <c r="AN169" s="265"/>
      <c r="AO169" s="265"/>
      <c r="AP169" s="265"/>
      <c r="AQ169" s="266"/>
      <c r="AR169" s="266"/>
      <c r="AS169" s="266"/>
      <c r="AT169" s="265"/>
      <c r="AU169" s="265"/>
      <c r="AV169" s="265"/>
      <c r="AW169" s="265"/>
      <c r="AX169" s="265"/>
      <c r="AY169" s="265"/>
      <c r="AZ169" s="265"/>
      <c r="BA169" s="265"/>
      <c r="BB169" s="265"/>
      <c r="BC169" s="265"/>
      <c r="BD169" s="265"/>
      <c r="BE169" s="265"/>
      <c r="BF169" s="265"/>
      <c r="BG169" s="265"/>
      <c r="BH169" s="265"/>
      <c r="BI169" s="265"/>
      <c r="BJ169" s="265"/>
      <c r="BK169" s="265"/>
      <c r="BL169" s="265"/>
      <c r="BM169" s="265"/>
      <c r="BN169" s="265"/>
      <c r="BO169" s="265"/>
      <c r="BP169" s="265"/>
      <c r="BQ169" s="265"/>
      <c r="BR169" s="265"/>
      <c r="BS169" s="265"/>
    </row>
    <row r="170" spans="1:71" ht="12.75" x14ac:dyDescent="0.2">
      <c r="A170" s="271"/>
      <c r="B170" s="265"/>
      <c r="C170" s="265"/>
      <c r="D170" s="265"/>
      <c r="E170" s="265"/>
      <c r="F170" s="265"/>
      <c r="G170" s="265"/>
      <c r="H170" s="265"/>
      <c r="I170" s="265"/>
      <c r="J170" s="265"/>
      <c r="K170" s="265"/>
      <c r="L170" s="265"/>
      <c r="M170" s="265"/>
      <c r="N170" s="265"/>
      <c r="O170" s="265"/>
      <c r="P170" s="265"/>
      <c r="Q170" s="265"/>
      <c r="R170" s="265"/>
      <c r="S170" s="265"/>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6"/>
      <c r="AR170" s="266"/>
      <c r="AS170" s="266"/>
      <c r="AT170" s="265"/>
      <c r="AU170" s="265"/>
      <c r="AV170" s="265"/>
      <c r="AW170" s="265"/>
      <c r="AX170" s="265"/>
      <c r="AY170" s="265"/>
      <c r="AZ170" s="265"/>
      <c r="BA170" s="265"/>
      <c r="BB170" s="265"/>
      <c r="BC170" s="265"/>
      <c r="BD170" s="265"/>
      <c r="BE170" s="265"/>
      <c r="BF170" s="265"/>
      <c r="BG170" s="265"/>
      <c r="BH170" s="265"/>
      <c r="BI170" s="265"/>
      <c r="BJ170" s="265"/>
      <c r="BK170" s="265"/>
      <c r="BL170" s="265"/>
      <c r="BM170" s="265"/>
      <c r="BN170" s="265"/>
      <c r="BO170" s="265"/>
      <c r="BP170" s="265"/>
      <c r="BQ170" s="265"/>
      <c r="BR170" s="265"/>
      <c r="BS170" s="265"/>
    </row>
    <row r="171" spans="1:71" ht="12.75" x14ac:dyDescent="0.2">
      <c r="A171" s="271"/>
      <c r="B171" s="265"/>
      <c r="C171" s="265"/>
      <c r="D171" s="265"/>
      <c r="E171" s="265"/>
      <c r="F171" s="265"/>
      <c r="G171" s="265"/>
      <c r="H171" s="265"/>
      <c r="I171" s="265"/>
      <c r="J171" s="265"/>
      <c r="K171" s="265"/>
      <c r="L171" s="265"/>
      <c r="M171" s="265"/>
      <c r="N171" s="265"/>
      <c r="O171" s="265"/>
      <c r="P171" s="265"/>
      <c r="Q171" s="265"/>
      <c r="R171" s="265"/>
      <c r="S171" s="265"/>
      <c r="T171" s="265"/>
      <c r="U171" s="265"/>
      <c r="V171" s="265"/>
      <c r="W171" s="265"/>
      <c r="X171" s="265"/>
      <c r="Y171" s="265"/>
      <c r="Z171" s="265"/>
      <c r="AA171" s="265"/>
      <c r="AB171" s="265"/>
      <c r="AC171" s="265"/>
      <c r="AD171" s="265"/>
      <c r="AE171" s="265"/>
      <c r="AF171" s="265"/>
      <c r="AG171" s="265"/>
      <c r="AH171" s="265"/>
      <c r="AI171" s="265"/>
      <c r="AJ171" s="265"/>
      <c r="AK171" s="265"/>
      <c r="AL171" s="265"/>
      <c r="AM171" s="265"/>
      <c r="AN171" s="265"/>
      <c r="AO171" s="265"/>
      <c r="AP171" s="265"/>
      <c r="AQ171" s="266"/>
      <c r="AR171" s="266"/>
      <c r="AS171" s="266"/>
      <c r="AT171" s="265"/>
      <c r="AU171" s="265"/>
      <c r="AV171" s="265"/>
      <c r="AW171" s="265"/>
      <c r="AX171" s="265"/>
      <c r="AY171" s="265"/>
      <c r="AZ171" s="265"/>
      <c r="BA171" s="265"/>
      <c r="BB171" s="265"/>
      <c r="BC171" s="265"/>
      <c r="BD171" s="265"/>
      <c r="BE171" s="265"/>
      <c r="BF171" s="265"/>
      <c r="BG171" s="265"/>
      <c r="BH171" s="265"/>
      <c r="BI171" s="265"/>
      <c r="BJ171" s="265"/>
      <c r="BK171" s="265"/>
      <c r="BL171" s="265"/>
      <c r="BM171" s="265"/>
      <c r="BN171" s="265"/>
      <c r="BO171" s="265"/>
      <c r="BP171" s="265"/>
      <c r="BQ171" s="265"/>
      <c r="BR171" s="265"/>
      <c r="BS171" s="265"/>
    </row>
    <row r="172" spans="1:71" ht="12.75" x14ac:dyDescent="0.2">
      <c r="A172" s="271"/>
      <c r="B172" s="265"/>
      <c r="C172" s="265"/>
      <c r="D172" s="265"/>
      <c r="E172" s="265"/>
      <c r="F172" s="265"/>
      <c r="G172" s="265"/>
      <c r="H172" s="265"/>
      <c r="I172" s="265"/>
      <c r="J172" s="265"/>
      <c r="K172" s="265"/>
      <c r="L172" s="265"/>
      <c r="M172" s="265"/>
      <c r="N172" s="265"/>
      <c r="O172" s="265"/>
      <c r="P172" s="265"/>
      <c r="Q172" s="265"/>
      <c r="R172" s="265"/>
      <c r="S172" s="265"/>
      <c r="T172" s="265"/>
      <c r="U172" s="265"/>
      <c r="V172" s="265"/>
      <c r="W172" s="265"/>
      <c r="X172" s="265"/>
      <c r="Y172" s="265"/>
      <c r="Z172" s="265"/>
      <c r="AA172" s="265"/>
      <c r="AB172" s="265"/>
      <c r="AC172" s="265"/>
      <c r="AD172" s="265"/>
      <c r="AE172" s="265"/>
      <c r="AF172" s="265"/>
      <c r="AG172" s="265"/>
      <c r="AH172" s="265"/>
      <c r="AI172" s="265"/>
      <c r="AJ172" s="265"/>
      <c r="AK172" s="265"/>
      <c r="AL172" s="265"/>
      <c r="AM172" s="265"/>
      <c r="AN172" s="265"/>
      <c r="AO172" s="265"/>
      <c r="AP172" s="265"/>
      <c r="AQ172" s="266"/>
      <c r="AR172" s="266"/>
      <c r="AS172" s="266"/>
      <c r="AT172" s="265"/>
      <c r="AU172" s="265"/>
      <c r="AV172" s="265"/>
      <c r="AW172" s="265"/>
      <c r="AX172" s="265"/>
      <c r="AY172" s="265"/>
      <c r="AZ172" s="265"/>
      <c r="BA172" s="265"/>
      <c r="BB172" s="265"/>
      <c r="BC172" s="265"/>
      <c r="BD172" s="265"/>
      <c r="BE172" s="265"/>
      <c r="BF172" s="265"/>
      <c r="BG172" s="265"/>
      <c r="BH172" s="265"/>
      <c r="BI172" s="265"/>
      <c r="BJ172" s="265"/>
      <c r="BK172" s="265"/>
      <c r="BL172" s="265"/>
      <c r="BM172" s="265"/>
      <c r="BN172" s="265"/>
      <c r="BO172" s="265"/>
      <c r="BP172" s="265"/>
      <c r="BQ172" s="265"/>
      <c r="BR172" s="265"/>
      <c r="BS172" s="265"/>
    </row>
    <row r="173" spans="1:71" ht="12.75" x14ac:dyDescent="0.2">
      <c r="A173" s="271"/>
      <c r="B173" s="265"/>
      <c r="C173" s="265"/>
      <c r="D173" s="265"/>
      <c r="E173" s="265"/>
      <c r="F173" s="265"/>
      <c r="G173" s="265"/>
      <c r="H173" s="265"/>
      <c r="I173" s="265"/>
      <c r="J173" s="265"/>
      <c r="K173" s="265"/>
      <c r="L173" s="265"/>
      <c r="M173" s="265"/>
      <c r="N173" s="265"/>
      <c r="O173" s="265"/>
      <c r="P173" s="265"/>
      <c r="Q173" s="265"/>
      <c r="R173" s="265"/>
      <c r="S173" s="265"/>
      <c r="T173" s="265"/>
      <c r="U173" s="265"/>
      <c r="V173" s="265"/>
      <c r="W173" s="265"/>
      <c r="X173" s="265"/>
      <c r="Y173" s="265"/>
      <c r="Z173" s="265"/>
      <c r="AA173" s="265"/>
      <c r="AB173" s="265"/>
      <c r="AC173" s="265"/>
      <c r="AD173" s="265"/>
      <c r="AE173" s="265"/>
      <c r="AF173" s="265"/>
      <c r="AG173" s="265"/>
      <c r="AH173" s="265"/>
      <c r="AI173" s="265"/>
      <c r="AJ173" s="265"/>
      <c r="AK173" s="265"/>
      <c r="AL173" s="265"/>
      <c r="AM173" s="265"/>
      <c r="AN173" s="265"/>
      <c r="AO173" s="265"/>
      <c r="AP173" s="265"/>
      <c r="AQ173" s="266"/>
      <c r="AR173" s="266"/>
      <c r="AS173" s="266"/>
      <c r="AT173" s="265"/>
      <c r="AU173" s="265"/>
      <c r="AV173" s="265"/>
      <c r="AW173" s="265"/>
      <c r="AX173" s="265"/>
      <c r="AY173" s="265"/>
      <c r="AZ173" s="265"/>
      <c r="BA173" s="265"/>
      <c r="BB173" s="265"/>
      <c r="BC173" s="265"/>
      <c r="BD173" s="265"/>
      <c r="BE173" s="265"/>
      <c r="BF173" s="265"/>
      <c r="BG173" s="265"/>
      <c r="BH173" s="265"/>
      <c r="BI173" s="265"/>
      <c r="BJ173" s="265"/>
      <c r="BK173" s="265"/>
      <c r="BL173" s="265"/>
      <c r="BM173" s="265"/>
      <c r="BN173" s="265"/>
      <c r="BO173" s="265"/>
      <c r="BP173" s="265"/>
      <c r="BQ173" s="265"/>
      <c r="BR173" s="265"/>
      <c r="BS173" s="265"/>
    </row>
    <row r="174" spans="1:71" ht="12.75" x14ac:dyDescent="0.2">
      <c r="A174" s="271"/>
      <c r="B174" s="265"/>
      <c r="C174" s="265"/>
      <c r="D174" s="265"/>
      <c r="E174" s="265"/>
      <c r="F174" s="265"/>
      <c r="G174" s="265"/>
      <c r="H174" s="265"/>
      <c r="I174" s="265"/>
      <c r="J174" s="265"/>
      <c r="K174" s="265"/>
      <c r="L174" s="265"/>
      <c r="M174" s="265"/>
      <c r="N174" s="265"/>
      <c r="O174" s="265"/>
      <c r="P174" s="265"/>
      <c r="Q174" s="265"/>
      <c r="R174" s="265"/>
      <c r="S174" s="265"/>
      <c r="T174" s="265"/>
      <c r="U174" s="265"/>
      <c r="V174" s="265"/>
      <c r="W174" s="265"/>
      <c r="X174" s="265"/>
      <c r="Y174" s="265"/>
      <c r="Z174" s="265"/>
      <c r="AA174" s="265"/>
      <c r="AB174" s="265"/>
      <c r="AC174" s="265"/>
      <c r="AD174" s="265"/>
      <c r="AE174" s="265"/>
      <c r="AF174" s="265"/>
      <c r="AG174" s="265"/>
      <c r="AH174" s="265"/>
      <c r="AI174" s="265"/>
      <c r="AJ174" s="265"/>
      <c r="AK174" s="265"/>
      <c r="AL174" s="265"/>
      <c r="AM174" s="265"/>
      <c r="AN174" s="265"/>
      <c r="AO174" s="265"/>
      <c r="AP174" s="265"/>
      <c r="AQ174" s="266"/>
      <c r="AR174" s="266"/>
      <c r="AS174" s="266"/>
      <c r="AT174" s="265"/>
      <c r="AU174" s="265"/>
      <c r="AV174" s="265"/>
      <c r="AW174" s="265"/>
      <c r="AX174" s="265"/>
      <c r="AY174" s="265"/>
      <c r="AZ174" s="265"/>
      <c r="BA174" s="265"/>
      <c r="BB174" s="265"/>
      <c r="BC174" s="265"/>
      <c r="BD174" s="265"/>
      <c r="BE174" s="265"/>
      <c r="BF174" s="265"/>
      <c r="BG174" s="265"/>
      <c r="BH174" s="265"/>
      <c r="BI174" s="265"/>
      <c r="BJ174" s="265"/>
      <c r="BK174" s="265"/>
      <c r="BL174" s="265"/>
      <c r="BM174" s="265"/>
      <c r="BN174" s="265"/>
      <c r="BO174" s="265"/>
      <c r="BP174" s="265"/>
      <c r="BQ174" s="265"/>
      <c r="BR174" s="265"/>
      <c r="BS174" s="265"/>
    </row>
    <row r="175" spans="1:71" ht="12.75" x14ac:dyDescent="0.2">
      <c r="A175" s="271"/>
      <c r="B175" s="265"/>
      <c r="C175" s="265"/>
      <c r="D175" s="265"/>
      <c r="E175" s="265"/>
      <c r="F175" s="265"/>
      <c r="G175" s="265"/>
      <c r="H175" s="265"/>
      <c r="I175" s="265"/>
      <c r="J175" s="265"/>
      <c r="K175" s="265"/>
      <c r="L175" s="265"/>
      <c r="M175" s="265"/>
      <c r="N175" s="265"/>
      <c r="O175" s="265"/>
      <c r="P175" s="265"/>
      <c r="Q175" s="265"/>
      <c r="R175" s="265"/>
      <c r="S175" s="265"/>
      <c r="T175" s="265"/>
      <c r="U175" s="265"/>
      <c r="V175" s="265"/>
      <c r="W175" s="265"/>
      <c r="X175" s="265"/>
      <c r="Y175" s="265"/>
      <c r="Z175" s="265"/>
      <c r="AA175" s="265"/>
      <c r="AB175" s="265"/>
      <c r="AC175" s="265"/>
      <c r="AD175" s="265"/>
      <c r="AE175" s="265"/>
      <c r="AF175" s="265"/>
      <c r="AG175" s="265"/>
      <c r="AH175" s="265"/>
      <c r="AI175" s="265"/>
      <c r="AJ175" s="265"/>
      <c r="AK175" s="265"/>
      <c r="AL175" s="265"/>
      <c r="AM175" s="265"/>
      <c r="AN175" s="265"/>
      <c r="AO175" s="265"/>
      <c r="AP175" s="265"/>
      <c r="AQ175" s="266"/>
      <c r="AR175" s="266"/>
      <c r="AS175" s="266"/>
      <c r="AT175" s="265"/>
      <c r="AU175" s="265"/>
      <c r="AV175" s="265"/>
      <c r="AW175" s="265"/>
      <c r="AX175" s="265"/>
      <c r="AY175" s="265"/>
      <c r="AZ175" s="265"/>
      <c r="BA175" s="265"/>
      <c r="BB175" s="265"/>
      <c r="BC175" s="265"/>
      <c r="BD175" s="265"/>
      <c r="BE175" s="265"/>
      <c r="BF175" s="265"/>
      <c r="BG175" s="265"/>
      <c r="BH175" s="265"/>
      <c r="BI175" s="265"/>
      <c r="BJ175" s="265"/>
      <c r="BK175" s="265"/>
      <c r="BL175" s="265"/>
      <c r="BM175" s="265"/>
      <c r="BN175" s="265"/>
      <c r="BO175" s="265"/>
      <c r="BP175" s="265"/>
      <c r="BQ175" s="265"/>
      <c r="BR175" s="265"/>
      <c r="BS175" s="265"/>
    </row>
    <row r="176" spans="1:71" ht="12.75" x14ac:dyDescent="0.2">
      <c r="A176" s="271"/>
      <c r="B176" s="265"/>
      <c r="C176" s="265"/>
      <c r="D176" s="265"/>
      <c r="E176" s="265"/>
      <c r="F176" s="265"/>
      <c r="G176" s="265"/>
      <c r="H176" s="265"/>
      <c r="I176" s="265"/>
      <c r="J176" s="265"/>
      <c r="K176" s="265"/>
      <c r="L176" s="265"/>
      <c r="M176" s="265"/>
      <c r="N176" s="265"/>
      <c r="O176" s="265"/>
      <c r="P176" s="265"/>
      <c r="Q176" s="265"/>
      <c r="R176" s="265"/>
      <c r="S176" s="265"/>
      <c r="T176" s="265"/>
      <c r="U176" s="265"/>
      <c r="V176" s="265"/>
      <c r="W176" s="265"/>
      <c r="X176" s="265"/>
      <c r="Y176" s="265"/>
      <c r="Z176" s="265"/>
      <c r="AA176" s="265"/>
      <c r="AB176" s="265"/>
      <c r="AC176" s="265"/>
      <c r="AD176" s="265"/>
      <c r="AE176" s="265"/>
      <c r="AF176" s="265"/>
      <c r="AG176" s="265"/>
      <c r="AH176" s="265"/>
      <c r="AI176" s="265"/>
      <c r="AJ176" s="265"/>
      <c r="AK176" s="265"/>
      <c r="AL176" s="265"/>
      <c r="AM176" s="265"/>
      <c r="AN176" s="265"/>
      <c r="AO176" s="265"/>
      <c r="AP176" s="265"/>
      <c r="AQ176" s="266"/>
      <c r="AR176" s="266"/>
      <c r="AS176" s="266"/>
      <c r="AT176" s="265"/>
      <c r="AU176" s="265"/>
      <c r="AV176" s="265"/>
      <c r="AW176" s="265"/>
      <c r="AX176" s="265"/>
      <c r="AY176" s="265"/>
      <c r="AZ176" s="265"/>
      <c r="BA176" s="265"/>
      <c r="BB176" s="265"/>
      <c r="BC176" s="265"/>
      <c r="BD176" s="265"/>
      <c r="BE176" s="265"/>
      <c r="BF176" s="265"/>
      <c r="BG176" s="265"/>
      <c r="BH176" s="265"/>
      <c r="BI176" s="265"/>
      <c r="BJ176" s="265"/>
      <c r="BK176" s="265"/>
      <c r="BL176" s="265"/>
      <c r="BM176" s="265"/>
      <c r="BN176" s="265"/>
      <c r="BO176" s="265"/>
      <c r="BP176" s="265"/>
      <c r="BQ176" s="265"/>
      <c r="BR176" s="265"/>
      <c r="BS176" s="265"/>
    </row>
    <row r="177" spans="1:71" ht="12.75" x14ac:dyDescent="0.2">
      <c r="A177" s="271"/>
      <c r="B177" s="265"/>
      <c r="C177" s="265"/>
      <c r="D177" s="265"/>
      <c r="E177" s="265"/>
      <c r="F177" s="265"/>
      <c r="G177" s="265"/>
      <c r="H177" s="265"/>
      <c r="I177" s="265"/>
      <c r="J177" s="265"/>
      <c r="K177" s="265"/>
      <c r="L177" s="265"/>
      <c r="M177" s="265"/>
      <c r="N177" s="265"/>
      <c r="O177" s="265"/>
      <c r="P177" s="265"/>
      <c r="Q177" s="265"/>
      <c r="R177" s="265"/>
      <c r="S177" s="265"/>
      <c r="T177" s="265"/>
      <c r="U177" s="265"/>
      <c r="V177" s="265"/>
      <c r="W177" s="265"/>
      <c r="X177" s="265"/>
      <c r="Y177" s="265"/>
      <c r="Z177" s="265"/>
      <c r="AA177" s="265"/>
      <c r="AB177" s="265"/>
      <c r="AC177" s="265"/>
      <c r="AD177" s="265"/>
      <c r="AE177" s="265"/>
      <c r="AF177" s="265"/>
      <c r="AG177" s="265"/>
      <c r="AH177" s="265"/>
      <c r="AI177" s="265"/>
      <c r="AJ177" s="265"/>
      <c r="AK177" s="265"/>
      <c r="AL177" s="265"/>
      <c r="AM177" s="265"/>
      <c r="AN177" s="265"/>
      <c r="AO177" s="265"/>
      <c r="AP177" s="265"/>
      <c r="AQ177" s="266"/>
      <c r="AR177" s="266"/>
      <c r="AS177" s="266"/>
      <c r="AT177" s="265"/>
      <c r="AU177" s="265"/>
      <c r="AV177" s="265"/>
      <c r="AW177" s="265"/>
      <c r="AX177" s="265"/>
      <c r="AY177" s="265"/>
      <c r="AZ177" s="265"/>
      <c r="BA177" s="265"/>
      <c r="BB177" s="265"/>
      <c r="BC177" s="265"/>
      <c r="BD177" s="265"/>
      <c r="BE177" s="265"/>
      <c r="BF177" s="265"/>
      <c r="BG177" s="265"/>
      <c r="BH177" s="265"/>
      <c r="BI177" s="265"/>
      <c r="BJ177" s="265"/>
      <c r="BK177" s="265"/>
      <c r="BL177" s="265"/>
      <c r="BM177" s="265"/>
      <c r="BN177" s="265"/>
      <c r="BO177" s="265"/>
      <c r="BP177" s="265"/>
      <c r="BQ177" s="265"/>
      <c r="BR177" s="265"/>
      <c r="BS177" s="265"/>
    </row>
    <row r="178" spans="1:71" ht="12.75" x14ac:dyDescent="0.2">
      <c r="A178" s="271"/>
      <c r="B178" s="265"/>
      <c r="C178" s="265"/>
      <c r="D178" s="265"/>
      <c r="E178" s="265"/>
      <c r="F178" s="265"/>
      <c r="G178" s="265"/>
      <c r="H178" s="265"/>
      <c r="I178" s="265"/>
      <c r="J178" s="265"/>
      <c r="K178" s="265"/>
      <c r="L178" s="265"/>
      <c r="M178" s="265"/>
      <c r="N178" s="265"/>
      <c r="O178" s="265"/>
      <c r="P178" s="265"/>
      <c r="Q178" s="265"/>
      <c r="R178" s="265"/>
      <c r="S178" s="265"/>
      <c r="T178" s="265"/>
      <c r="U178" s="265"/>
      <c r="V178" s="265"/>
      <c r="W178" s="265"/>
      <c r="X178" s="265"/>
      <c r="Y178" s="265"/>
      <c r="Z178" s="265"/>
      <c r="AA178" s="265"/>
      <c r="AB178" s="265"/>
      <c r="AC178" s="265"/>
      <c r="AD178" s="265"/>
      <c r="AE178" s="265"/>
      <c r="AF178" s="265"/>
      <c r="AG178" s="265"/>
      <c r="AH178" s="265"/>
      <c r="AI178" s="265"/>
      <c r="AJ178" s="265"/>
      <c r="AK178" s="265"/>
      <c r="AL178" s="265"/>
      <c r="AM178" s="265"/>
      <c r="AN178" s="265"/>
      <c r="AO178" s="265"/>
      <c r="AP178" s="265"/>
      <c r="AQ178" s="266"/>
      <c r="AR178" s="266"/>
      <c r="AS178" s="266"/>
      <c r="AT178" s="265"/>
      <c r="AU178" s="265"/>
      <c r="AV178" s="265"/>
      <c r="AW178" s="265"/>
      <c r="AX178" s="265"/>
      <c r="AY178" s="265"/>
      <c r="AZ178" s="265"/>
      <c r="BA178" s="265"/>
      <c r="BB178" s="265"/>
      <c r="BC178" s="265"/>
      <c r="BD178" s="265"/>
      <c r="BE178" s="265"/>
      <c r="BF178" s="265"/>
      <c r="BG178" s="265"/>
      <c r="BH178" s="265"/>
      <c r="BI178" s="265"/>
      <c r="BJ178" s="265"/>
      <c r="BK178" s="265"/>
      <c r="BL178" s="265"/>
      <c r="BM178" s="265"/>
      <c r="BN178" s="265"/>
      <c r="BO178" s="265"/>
      <c r="BP178" s="265"/>
      <c r="BQ178" s="265"/>
      <c r="BR178" s="265"/>
      <c r="BS178" s="265"/>
    </row>
    <row r="179" spans="1:71" ht="12.75" x14ac:dyDescent="0.2">
      <c r="A179" s="271"/>
      <c r="B179" s="265"/>
      <c r="C179" s="265"/>
      <c r="D179" s="265"/>
      <c r="E179" s="265"/>
      <c r="F179" s="265"/>
      <c r="G179" s="265"/>
      <c r="H179" s="265"/>
      <c r="I179" s="265"/>
      <c r="J179" s="265"/>
      <c r="K179" s="265"/>
      <c r="L179" s="265"/>
      <c r="M179" s="265"/>
      <c r="N179" s="265"/>
      <c r="O179" s="265"/>
      <c r="P179" s="265"/>
      <c r="Q179" s="265"/>
      <c r="R179" s="265"/>
      <c r="S179" s="265"/>
      <c r="T179" s="265"/>
      <c r="U179" s="265"/>
      <c r="V179" s="265"/>
      <c r="W179" s="265"/>
      <c r="X179" s="265"/>
      <c r="Y179" s="265"/>
      <c r="Z179" s="265"/>
      <c r="AA179" s="265"/>
      <c r="AB179" s="265"/>
      <c r="AC179" s="265"/>
      <c r="AD179" s="265"/>
      <c r="AE179" s="265"/>
      <c r="AF179" s="265"/>
      <c r="AG179" s="265"/>
      <c r="AH179" s="265"/>
      <c r="AI179" s="265"/>
      <c r="AJ179" s="265"/>
      <c r="AK179" s="265"/>
      <c r="AL179" s="265"/>
      <c r="AM179" s="265"/>
      <c r="AN179" s="265"/>
      <c r="AO179" s="265"/>
      <c r="AP179" s="265"/>
      <c r="AQ179" s="266"/>
      <c r="AR179" s="266"/>
      <c r="AS179" s="266"/>
      <c r="AT179" s="265"/>
      <c r="AU179" s="265"/>
      <c r="AV179" s="265"/>
      <c r="AW179" s="265"/>
      <c r="AX179" s="265"/>
      <c r="AY179" s="265"/>
      <c r="AZ179" s="265"/>
      <c r="BA179" s="265"/>
      <c r="BB179" s="265"/>
      <c r="BC179" s="265"/>
      <c r="BD179" s="265"/>
      <c r="BE179" s="265"/>
      <c r="BF179" s="265"/>
      <c r="BG179" s="265"/>
      <c r="BH179" s="265"/>
      <c r="BI179" s="265"/>
      <c r="BJ179" s="265"/>
      <c r="BK179" s="265"/>
      <c r="BL179" s="265"/>
      <c r="BM179" s="265"/>
      <c r="BN179" s="265"/>
      <c r="BO179" s="265"/>
      <c r="BP179" s="265"/>
      <c r="BQ179" s="265"/>
      <c r="BR179" s="265"/>
      <c r="BS179" s="265"/>
    </row>
    <row r="180" spans="1:71" ht="12.75" x14ac:dyDescent="0.2">
      <c r="A180" s="271"/>
      <c r="B180" s="265"/>
      <c r="C180" s="265"/>
      <c r="D180" s="265"/>
      <c r="E180" s="265"/>
      <c r="F180" s="265"/>
      <c r="G180" s="265"/>
      <c r="H180" s="265"/>
      <c r="I180" s="265"/>
      <c r="J180" s="265"/>
      <c r="K180" s="265"/>
      <c r="L180" s="265"/>
      <c r="M180" s="265"/>
      <c r="N180" s="265"/>
      <c r="O180" s="265"/>
      <c r="P180" s="265"/>
      <c r="Q180" s="265"/>
      <c r="R180" s="265"/>
      <c r="S180" s="265"/>
      <c r="T180" s="265"/>
      <c r="U180" s="265"/>
      <c r="V180" s="265"/>
      <c r="W180" s="265"/>
      <c r="X180" s="265"/>
      <c r="Y180" s="265"/>
      <c r="Z180" s="265"/>
      <c r="AA180" s="265"/>
      <c r="AB180" s="265"/>
      <c r="AC180" s="265"/>
      <c r="AD180" s="265"/>
      <c r="AE180" s="265"/>
      <c r="AF180" s="265"/>
      <c r="AG180" s="265"/>
      <c r="AH180" s="265"/>
      <c r="AI180" s="265"/>
      <c r="AJ180" s="265"/>
      <c r="AK180" s="265"/>
      <c r="AL180" s="265"/>
      <c r="AM180" s="265"/>
      <c r="AN180" s="265"/>
      <c r="AO180" s="265"/>
      <c r="AP180" s="265"/>
      <c r="AQ180" s="266"/>
      <c r="AR180" s="266"/>
      <c r="AS180" s="266"/>
      <c r="AT180" s="265"/>
      <c r="AU180" s="265"/>
      <c r="AV180" s="265"/>
      <c r="AW180" s="265"/>
      <c r="AX180" s="265"/>
      <c r="AY180" s="265"/>
      <c r="AZ180" s="265"/>
      <c r="BA180" s="265"/>
      <c r="BB180" s="265"/>
      <c r="BC180" s="265"/>
      <c r="BD180" s="265"/>
      <c r="BE180" s="265"/>
      <c r="BF180" s="265"/>
      <c r="BG180" s="265"/>
      <c r="BH180" s="265"/>
      <c r="BI180" s="265"/>
      <c r="BJ180" s="265"/>
      <c r="BK180" s="265"/>
      <c r="BL180" s="265"/>
      <c r="BM180" s="265"/>
      <c r="BN180" s="265"/>
      <c r="BO180" s="265"/>
      <c r="BP180" s="265"/>
      <c r="BQ180" s="265"/>
      <c r="BR180" s="265"/>
      <c r="BS180" s="265"/>
    </row>
    <row r="181" spans="1:71" ht="12.75" x14ac:dyDescent="0.2">
      <c r="A181" s="271"/>
      <c r="B181" s="265"/>
      <c r="C181" s="265"/>
      <c r="D181" s="265"/>
      <c r="E181" s="265"/>
      <c r="F181" s="265"/>
      <c r="G181" s="265"/>
      <c r="H181" s="265"/>
      <c r="I181" s="265"/>
      <c r="J181" s="265"/>
      <c r="K181" s="265"/>
      <c r="L181" s="265"/>
      <c r="M181" s="265"/>
      <c r="N181" s="265"/>
      <c r="O181" s="265"/>
      <c r="P181" s="265"/>
      <c r="Q181" s="265"/>
      <c r="R181" s="265"/>
      <c r="S181" s="265"/>
      <c r="T181" s="265"/>
      <c r="U181" s="265"/>
      <c r="V181" s="265"/>
      <c r="W181" s="265"/>
      <c r="X181" s="265"/>
      <c r="Y181" s="265"/>
      <c r="Z181" s="265"/>
      <c r="AA181" s="265"/>
      <c r="AB181" s="265"/>
      <c r="AC181" s="265"/>
      <c r="AD181" s="265"/>
      <c r="AE181" s="265"/>
      <c r="AF181" s="265"/>
      <c r="AG181" s="265"/>
      <c r="AH181" s="265"/>
      <c r="AI181" s="265"/>
      <c r="AJ181" s="265"/>
      <c r="AK181" s="265"/>
      <c r="AL181" s="265"/>
      <c r="AM181" s="265"/>
      <c r="AN181" s="265"/>
      <c r="AO181" s="265"/>
      <c r="AP181" s="265"/>
      <c r="AQ181" s="266"/>
      <c r="AR181" s="266"/>
      <c r="AS181" s="266"/>
      <c r="AT181" s="265"/>
      <c r="AU181" s="265"/>
      <c r="AV181" s="265"/>
      <c r="AW181" s="265"/>
      <c r="AX181" s="265"/>
      <c r="AY181" s="265"/>
      <c r="AZ181" s="265"/>
      <c r="BA181" s="265"/>
      <c r="BB181" s="265"/>
      <c r="BC181" s="265"/>
      <c r="BD181" s="265"/>
      <c r="BE181" s="265"/>
      <c r="BF181" s="265"/>
      <c r="BG181" s="265"/>
      <c r="BH181" s="265"/>
      <c r="BI181" s="265"/>
      <c r="BJ181" s="265"/>
      <c r="BK181" s="265"/>
      <c r="BL181" s="265"/>
      <c r="BM181" s="265"/>
      <c r="BN181" s="265"/>
      <c r="BO181" s="265"/>
      <c r="BP181" s="265"/>
      <c r="BQ181" s="265"/>
      <c r="BR181" s="265"/>
      <c r="BS181" s="265"/>
    </row>
    <row r="182" spans="1:71" ht="12.75" x14ac:dyDescent="0.2">
      <c r="A182" s="271"/>
      <c r="B182" s="265"/>
      <c r="C182" s="265"/>
      <c r="D182" s="265"/>
      <c r="E182" s="265"/>
      <c r="F182" s="265"/>
      <c r="G182" s="265"/>
      <c r="H182" s="265"/>
      <c r="I182" s="265"/>
      <c r="J182" s="265"/>
      <c r="K182" s="265"/>
      <c r="L182" s="265"/>
      <c r="M182" s="265"/>
      <c r="N182" s="265"/>
      <c r="O182" s="265"/>
      <c r="P182" s="265"/>
      <c r="Q182" s="265"/>
      <c r="R182" s="265"/>
      <c r="S182" s="265"/>
      <c r="T182" s="265"/>
      <c r="U182" s="265"/>
      <c r="V182" s="265"/>
      <c r="W182" s="265"/>
      <c r="X182" s="265"/>
      <c r="Y182" s="265"/>
      <c r="Z182" s="265"/>
      <c r="AA182" s="265"/>
      <c r="AB182" s="265"/>
      <c r="AC182" s="265"/>
      <c r="AD182" s="265"/>
      <c r="AE182" s="265"/>
      <c r="AF182" s="265"/>
      <c r="AG182" s="265"/>
      <c r="AH182" s="265"/>
      <c r="AI182" s="265"/>
      <c r="AJ182" s="265"/>
      <c r="AK182" s="265"/>
      <c r="AL182" s="265"/>
      <c r="AM182" s="265"/>
      <c r="AN182" s="265"/>
      <c r="AO182" s="265"/>
      <c r="AP182" s="265"/>
      <c r="AQ182" s="266"/>
      <c r="AR182" s="266"/>
      <c r="AS182" s="266"/>
      <c r="AT182" s="265"/>
      <c r="AU182" s="265"/>
      <c r="AV182" s="265"/>
      <c r="AW182" s="265"/>
      <c r="AX182" s="265"/>
      <c r="AY182" s="265"/>
      <c r="AZ182" s="265"/>
      <c r="BA182" s="265"/>
      <c r="BB182" s="265"/>
      <c r="BC182" s="265"/>
      <c r="BD182" s="265"/>
      <c r="BE182" s="265"/>
      <c r="BF182" s="265"/>
      <c r="BG182" s="265"/>
      <c r="BH182" s="265"/>
      <c r="BI182" s="265"/>
      <c r="BJ182" s="265"/>
      <c r="BK182" s="265"/>
      <c r="BL182" s="265"/>
      <c r="BM182" s="265"/>
      <c r="BN182" s="265"/>
      <c r="BO182" s="265"/>
      <c r="BP182" s="265"/>
      <c r="BQ182" s="265"/>
      <c r="BR182" s="265"/>
      <c r="BS182" s="265"/>
    </row>
    <row r="183" spans="1:71" ht="12.75" x14ac:dyDescent="0.2">
      <c r="A183" s="271"/>
      <c r="B183" s="265"/>
      <c r="C183" s="265"/>
      <c r="D183" s="265"/>
      <c r="E183" s="265"/>
      <c r="F183" s="265"/>
      <c r="G183" s="265"/>
      <c r="H183" s="265"/>
      <c r="I183" s="265"/>
      <c r="J183" s="265"/>
      <c r="K183" s="265"/>
      <c r="L183" s="265"/>
      <c r="M183" s="265"/>
      <c r="N183" s="265"/>
      <c r="O183" s="265"/>
      <c r="P183" s="265"/>
      <c r="Q183" s="265"/>
      <c r="R183" s="265"/>
      <c r="S183" s="265"/>
      <c r="T183" s="265"/>
      <c r="U183" s="265"/>
      <c r="V183" s="265"/>
      <c r="W183" s="265"/>
      <c r="X183" s="265"/>
      <c r="Y183" s="265"/>
      <c r="Z183" s="265"/>
      <c r="AA183" s="265"/>
      <c r="AB183" s="265"/>
      <c r="AC183" s="265"/>
      <c r="AD183" s="265"/>
      <c r="AE183" s="265"/>
      <c r="AF183" s="265"/>
      <c r="AG183" s="265"/>
      <c r="AH183" s="265"/>
      <c r="AI183" s="265"/>
      <c r="AJ183" s="265"/>
      <c r="AK183" s="265"/>
      <c r="AL183" s="265"/>
      <c r="AM183" s="265"/>
      <c r="AN183" s="265"/>
      <c r="AO183" s="265"/>
      <c r="AP183" s="265"/>
      <c r="AQ183" s="266"/>
      <c r="AR183" s="266"/>
      <c r="AS183" s="266"/>
      <c r="AT183" s="265"/>
      <c r="AU183" s="265"/>
      <c r="AV183" s="265"/>
      <c r="AW183" s="265"/>
      <c r="AX183" s="265"/>
      <c r="AY183" s="265"/>
      <c r="AZ183" s="265"/>
      <c r="BA183" s="265"/>
      <c r="BB183" s="265"/>
      <c r="BC183" s="265"/>
      <c r="BD183" s="265"/>
      <c r="BE183" s="265"/>
      <c r="BF183" s="265"/>
      <c r="BG183" s="265"/>
      <c r="BH183" s="265"/>
      <c r="BI183" s="265"/>
      <c r="BJ183" s="265"/>
      <c r="BK183" s="265"/>
      <c r="BL183" s="265"/>
      <c r="BM183" s="265"/>
      <c r="BN183" s="265"/>
      <c r="BO183" s="265"/>
      <c r="BP183" s="265"/>
      <c r="BQ183" s="265"/>
      <c r="BR183" s="265"/>
      <c r="BS183" s="265"/>
    </row>
    <row r="184" spans="1:71" ht="12.75" x14ac:dyDescent="0.2">
      <c r="A184" s="271"/>
      <c r="B184" s="265"/>
      <c r="C184" s="265"/>
      <c r="D184" s="265"/>
      <c r="E184" s="265"/>
      <c r="F184" s="265"/>
      <c r="G184" s="265"/>
      <c r="H184" s="265"/>
      <c r="I184" s="265"/>
      <c r="J184" s="265"/>
      <c r="K184" s="265"/>
      <c r="L184" s="265"/>
      <c r="M184" s="265"/>
      <c r="N184" s="265"/>
      <c r="O184" s="265"/>
      <c r="P184" s="265"/>
      <c r="Q184" s="265"/>
      <c r="R184" s="265"/>
      <c r="S184" s="265"/>
      <c r="T184" s="265"/>
      <c r="U184" s="265"/>
      <c r="V184" s="265"/>
      <c r="W184" s="265"/>
      <c r="X184" s="265"/>
      <c r="Y184" s="265"/>
      <c r="Z184" s="265"/>
      <c r="AA184" s="265"/>
      <c r="AB184" s="265"/>
      <c r="AC184" s="265"/>
      <c r="AD184" s="265"/>
      <c r="AE184" s="265"/>
      <c r="AF184" s="265"/>
      <c r="AG184" s="265"/>
      <c r="AH184" s="265"/>
      <c r="AI184" s="265"/>
      <c r="AJ184" s="265"/>
      <c r="AK184" s="265"/>
      <c r="AL184" s="265"/>
      <c r="AM184" s="265"/>
      <c r="AN184" s="265"/>
      <c r="AO184" s="265"/>
      <c r="AP184" s="265"/>
      <c r="AQ184" s="266"/>
      <c r="AR184" s="266"/>
      <c r="AS184" s="266"/>
      <c r="AT184" s="265"/>
      <c r="AU184" s="265"/>
      <c r="AV184" s="265"/>
      <c r="AW184" s="265"/>
      <c r="AX184" s="265"/>
      <c r="AY184" s="265"/>
      <c r="AZ184" s="265"/>
      <c r="BA184" s="265"/>
      <c r="BB184" s="265"/>
      <c r="BC184" s="265"/>
      <c r="BD184" s="265"/>
      <c r="BE184" s="265"/>
      <c r="BF184" s="265"/>
      <c r="BG184" s="265"/>
      <c r="BH184" s="265"/>
      <c r="BI184" s="265"/>
      <c r="BJ184" s="265"/>
      <c r="BK184" s="265"/>
      <c r="BL184" s="265"/>
      <c r="BM184" s="265"/>
      <c r="BN184" s="265"/>
      <c r="BO184" s="265"/>
      <c r="BP184" s="265"/>
      <c r="BQ184" s="265"/>
      <c r="BR184" s="265"/>
      <c r="BS184" s="265"/>
    </row>
    <row r="185" spans="1:71" ht="12.75" x14ac:dyDescent="0.2">
      <c r="A185" s="271"/>
      <c r="B185" s="265"/>
      <c r="C185" s="265"/>
      <c r="D185" s="265"/>
      <c r="E185" s="265"/>
      <c r="F185" s="265"/>
      <c r="G185" s="265"/>
      <c r="H185" s="265"/>
      <c r="I185" s="265"/>
      <c r="J185" s="265"/>
      <c r="K185" s="265"/>
      <c r="L185" s="265"/>
      <c r="M185" s="265"/>
      <c r="N185" s="265"/>
      <c r="O185" s="265"/>
      <c r="P185" s="265"/>
      <c r="Q185" s="265"/>
      <c r="R185" s="265"/>
      <c r="S185" s="265"/>
      <c r="T185" s="265"/>
      <c r="U185" s="265"/>
      <c r="V185" s="265"/>
      <c r="W185" s="265"/>
      <c r="X185" s="265"/>
      <c r="Y185" s="265"/>
      <c r="Z185" s="265"/>
      <c r="AA185" s="265"/>
      <c r="AB185" s="265"/>
      <c r="AC185" s="265"/>
      <c r="AD185" s="265"/>
      <c r="AE185" s="265"/>
      <c r="AF185" s="265"/>
      <c r="AG185" s="265"/>
      <c r="AH185" s="265"/>
      <c r="AI185" s="265"/>
      <c r="AJ185" s="265"/>
      <c r="AK185" s="265"/>
      <c r="AL185" s="265"/>
      <c r="AM185" s="265"/>
      <c r="AN185" s="265"/>
      <c r="AO185" s="265"/>
      <c r="AP185" s="265"/>
      <c r="AQ185" s="266"/>
      <c r="AR185" s="266"/>
      <c r="AS185" s="266"/>
      <c r="AT185" s="265"/>
      <c r="AU185" s="265"/>
      <c r="AV185" s="265"/>
      <c r="AW185" s="265"/>
      <c r="AX185" s="265"/>
      <c r="AY185" s="265"/>
      <c r="AZ185" s="265"/>
      <c r="BA185" s="265"/>
      <c r="BB185" s="265"/>
      <c r="BC185" s="265"/>
      <c r="BD185" s="265"/>
      <c r="BE185" s="265"/>
      <c r="BF185" s="265"/>
      <c r="BG185" s="265"/>
      <c r="BH185" s="265"/>
      <c r="BI185" s="265"/>
      <c r="BJ185" s="265"/>
      <c r="BK185" s="265"/>
      <c r="BL185" s="265"/>
      <c r="BM185" s="265"/>
      <c r="BN185" s="265"/>
      <c r="BO185" s="265"/>
      <c r="BP185" s="265"/>
      <c r="BQ185" s="265"/>
      <c r="BR185" s="265"/>
      <c r="BS185" s="265"/>
    </row>
    <row r="186" spans="1:71" ht="12.75" x14ac:dyDescent="0.2">
      <c r="A186" s="271"/>
      <c r="B186" s="265"/>
      <c r="C186" s="265"/>
      <c r="D186" s="265"/>
      <c r="E186" s="265"/>
      <c r="F186" s="265"/>
      <c r="G186" s="265"/>
      <c r="H186" s="265"/>
      <c r="I186" s="265"/>
      <c r="J186" s="265"/>
      <c r="K186" s="265"/>
      <c r="L186" s="265"/>
      <c r="M186" s="265"/>
      <c r="N186" s="265"/>
      <c r="O186" s="265"/>
      <c r="P186" s="265"/>
      <c r="Q186" s="265"/>
      <c r="R186" s="265"/>
      <c r="S186" s="265"/>
      <c r="T186" s="265"/>
      <c r="U186" s="265"/>
      <c r="V186" s="265"/>
      <c r="W186" s="265"/>
      <c r="X186" s="265"/>
      <c r="Y186" s="265"/>
      <c r="Z186" s="265"/>
      <c r="AA186" s="265"/>
      <c r="AB186" s="265"/>
      <c r="AC186" s="265"/>
      <c r="AD186" s="265"/>
      <c r="AE186" s="265"/>
      <c r="AF186" s="265"/>
      <c r="AG186" s="265"/>
      <c r="AH186" s="265"/>
      <c r="AI186" s="265"/>
      <c r="AJ186" s="265"/>
      <c r="AK186" s="265"/>
      <c r="AL186" s="265"/>
      <c r="AM186" s="265"/>
      <c r="AN186" s="265"/>
      <c r="AO186" s="265"/>
      <c r="AP186" s="265"/>
      <c r="AQ186" s="266"/>
      <c r="AR186" s="266"/>
      <c r="AS186" s="266"/>
      <c r="AT186" s="265"/>
      <c r="AU186" s="265"/>
      <c r="AV186" s="265"/>
      <c r="AW186" s="265"/>
      <c r="AX186" s="265"/>
      <c r="AY186" s="265"/>
      <c r="AZ186" s="265"/>
      <c r="BA186" s="265"/>
      <c r="BB186" s="265"/>
      <c r="BC186" s="265"/>
      <c r="BD186" s="265"/>
      <c r="BE186" s="265"/>
      <c r="BF186" s="265"/>
      <c r="BG186" s="265"/>
      <c r="BH186" s="265"/>
      <c r="BI186" s="265"/>
      <c r="BJ186" s="265"/>
      <c r="BK186" s="265"/>
      <c r="BL186" s="265"/>
      <c r="BM186" s="265"/>
      <c r="BN186" s="265"/>
      <c r="BO186" s="265"/>
      <c r="BP186" s="265"/>
      <c r="BQ186" s="265"/>
      <c r="BR186" s="265"/>
      <c r="BS186" s="265"/>
    </row>
    <row r="187" spans="1:71" ht="12.75" x14ac:dyDescent="0.2">
      <c r="A187" s="271"/>
      <c r="B187" s="265"/>
      <c r="C187" s="265"/>
      <c r="D187" s="265"/>
      <c r="E187" s="265"/>
      <c r="F187" s="265"/>
      <c r="G187" s="265"/>
      <c r="H187" s="265"/>
      <c r="I187" s="265"/>
      <c r="J187" s="265"/>
      <c r="K187" s="265"/>
      <c r="L187" s="265"/>
      <c r="M187" s="265"/>
      <c r="N187" s="265"/>
      <c r="O187" s="265"/>
      <c r="P187" s="265"/>
      <c r="Q187" s="265"/>
      <c r="R187" s="265"/>
      <c r="S187" s="265"/>
      <c r="T187" s="265"/>
      <c r="U187" s="265"/>
      <c r="V187" s="265"/>
      <c r="W187" s="265"/>
      <c r="X187" s="265"/>
      <c r="Y187" s="265"/>
      <c r="Z187" s="265"/>
      <c r="AA187" s="265"/>
      <c r="AB187" s="265"/>
      <c r="AC187" s="265"/>
      <c r="AD187" s="265"/>
      <c r="AE187" s="265"/>
      <c r="AF187" s="265"/>
      <c r="AG187" s="265"/>
      <c r="AH187" s="265"/>
      <c r="AI187" s="265"/>
      <c r="AJ187" s="265"/>
      <c r="AK187" s="265"/>
      <c r="AL187" s="265"/>
      <c r="AM187" s="265"/>
      <c r="AN187" s="265"/>
      <c r="AO187" s="265"/>
      <c r="AP187" s="265"/>
      <c r="AQ187" s="266"/>
      <c r="AR187" s="266"/>
      <c r="AS187" s="266"/>
      <c r="AT187" s="265"/>
      <c r="AU187" s="265"/>
      <c r="AV187" s="265"/>
      <c r="AW187" s="265"/>
      <c r="AX187" s="265"/>
      <c r="AY187" s="265"/>
      <c r="AZ187" s="265"/>
      <c r="BA187" s="265"/>
      <c r="BB187" s="265"/>
      <c r="BC187" s="265"/>
      <c r="BD187" s="265"/>
      <c r="BE187" s="265"/>
      <c r="BF187" s="265"/>
      <c r="BG187" s="265"/>
      <c r="BH187" s="265"/>
      <c r="BI187" s="265"/>
      <c r="BJ187" s="265"/>
      <c r="BK187" s="265"/>
      <c r="BL187" s="265"/>
      <c r="BM187" s="265"/>
      <c r="BN187" s="265"/>
      <c r="BO187" s="265"/>
      <c r="BP187" s="265"/>
      <c r="BQ187" s="265"/>
      <c r="BR187" s="265"/>
      <c r="BS187" s="265"/>
    </row>
    <row r="188" spans="1:71" ht="12.75" x14ac:dyDescent="0.2">
      <c r="A188" s="271"/>
      <c r="B188" s="265"/>
      <c r="C188" s="265"/>
      <c r="D188" s="265"/>
      <c r="E188" s="265"/>
      <c r="F188" s="265"/>
      <c r="G188" s="265"/>
      <c r="H188" s="265"/>
      <c r="I188" s="265"/>
      <c r="J188" s="265"/>
      <c r="K188" s="265"/>
      <c r="L188" s="265"/>
      <c r="M188" s="265"/>
      <c r="N188" s="265"/>
      <c r="O188" s="265"/>
      <c r="P188" s="265"/>
      <c r="Q188" s="265"/>
      <c r="R188" s="265"/>
      <c r="S188" s="265"/>
      <c r="T188" s="265"/>
      <c r="U188" s="265"/>
      <c r="V188" s="265"/>
      <c r="W188" s="265"/>
      <c r="X188" s="265"/>
      <c r="Y188" s="265"/>
      <c r="Z188" s="265"/>
      <c r="AA188" s="265"/>
      <c r="AB188" s="265"/>
      <c r="AC188" s="265"/>
      <c r="AD188" s="265"/>
      <c r="AE188" s="265"/>
      <c r="AF188" s="265"/>
      <c r="AG188" s="265"/>
      <c r="AH188" s="265"/>
      <c r="AI188" s="265"/>
      <c r="AJ188" s="265"/>
      <c r="AK188" s="265"/>
      <c r="AL188" s="265"/>
      <c r="AM188" s="265"/>
      <c r="AN188" s="265"/>
      <c r="AO188" s="265"/>
      <c r="AP188" s="265"/>
      <c r="AQ188" s="266"/>
      <c r="AR188" s="266"/>
      <c r="AS188" s="266"/>
      <c r="AT188" s="265"/>
      <c r="AU188" s="265"/>
      <c r="AV188" s="265"/>
      <c r="AW188" s="265"/>
      <c r="AX188" s="265"/>
      <c r="AY188" s="265"/>
      <c r="AZ188" s="265"/>
      <c r="BA188" s="265"/>
      <c r="BB188" s="265"/>
      <c r="BC188" s="265"/>
      <c r="BD188" s="265"/>
      <c r="BE188" s="265"/>
      <c r="BF188" s="265"/>
      <c r="BG188" s="265"/>
      <c r="BH188" s="265"/>
      <c r="BI188" s="265"/>
      <c r="BJ188" s="265"/>
      <c r="BK188" s="265"/>
      <c r="BL188" s="265"/>
      <c r="BM188" s="265"/>
      <c r="BN188" s="265"/>
      <c r="BO188" s="265"/>
      <c r="BP188" s="265"/>
      <c r="BQ188" s="265"/>
      <c r="BR188" s="265"/>
      <c r="BS188" s="265"/>
    </row>
    <row r="189" spans="1:71" ht="12.75" x14ac:dyDescent="0.2">
      <c r="A189" s="271"/>
      <c r="B189" s="265"/>
      <c r="C189" s="265"/>
      <c r="D189" s="265"/>
      <c r="E189" s="265"/>
      <c r="F189" s="265"/>
      <c r="G189" s="265"/>
      <c r="H189" s="265"/>
      <c r="I189" s="265"/>
      <c r="J189" s="265"/>
      <c r="K189" s="265"/>
      <c r="L189" s="265"/>
      <c r="M189" s="265"/>
      <c r="N189" s="265"/>
      <c r="O189" s="265"/>
      <c r="P189" s="265"/>
      <c r="Q189" s="265"/>
      <c r="R189" s="265"/>
      <c r="S189" s="265"/>
      <c r="T189" s="265"/>
      <c r="U189" s="265"/>
      <c r="V189" s="265"/>
      <c r="W189" s="265"/>
      <c r="X189" s="265"/>
      <c r="Y189" s="265"/>
      <c r="Z189" s="265"/>
      <c r="AA189" s="265"/>
      <c r="AB189" s="265"/>
      <c r="AC189" s="265"/>
      <c r="AD189" s="265"/>
      <c r="AE189" s="265"/>
      <c r="AF189" s="265"/>
      <c r="AG189" s="265"/>
      <c r="AH189" s="265"/>
      <c r="AI189" s="265"/>
      <c r="AJ189" s="265"/>
      <c r="AK189" s="265"/>
      <c r="AL189" s="265"/>
      <c r="AM189" s="265"/>
      <c r="AN189" s="265"/>
      <c r="AO189" s="265"/>
      <c r="AP189" s="265"/>
      <c r="AQ189" s="266"/>
      <c r="AR189" s="266"/>
      <c r="AS189" s="266"/>
      <c r="AT189" s="265"/>
      <c r="AU189" s="265"/>
      <c r="AV189" s="265"/>
      <c r="AW189" s="265"/>
      <c r="AX189" s="265"/>
      <c r="AY189" s="265"/>
      <c r="AZ189" s="265"/>
      <c r="BA189" s="265"/>
      <c r="BB189" s="265"/>
      <c r="BC189" s="265"/>
      <c r="BD189" s="265"/>
      <c r="BE189" s="265"/>
      <c r="BF189" s="265"/>
      <c r="BG189" s="265"/>
      <c r="BH189" s="265"/>
      <c r="BI189" s="265"/>
      <c r="BJ189" s="265"/>
      <c r="BK189" s="265"/>
      <c r="BL189" s="265"/>
      <c r="BM189" s="265"/>
      <c r="BN189" s="265"/>
      <c r="BO189" s="265"/>
      <c r="BP189" s="265"/>
      <c r="BQ189" s="265"/>
      <c r="BR189" s="265"/>
      <c r="BS189" s="265"/>
    </row>
    <row r="190" spans="1:71" ht="12.75" x14ac:dyDescent="0.2">
      <c r="A190" s="271"/>
      <c r="B190" s="265"/>
      <c r="C190" s="265"/>
      <c r="D190" s="265"/>
      <c r="E190" s="265"/>
      <c r="F190" s="265"/>
      <c r="G190" s="265"/>
      <c r="H190" s="265"/>
      <c r="I190" s="265"/>
      <c r="J190" s="265"/>
      <c r="K190" s="265"/>
      <c r="L190" s="265"/>
      <c r="M190" s="265"/>
      <c r="N190" s="265"/>
      <c r="O190" s="265"/>
      <c r="P190" s="265"/>
      <c r="Q190" s="265"/>
      <c r="R190" s="265"/>
      <c r="S190" s="265"/>
      <c r="T190" s="265"/>
      <c r="U190" s="265"/>
      <c r="V190" s="265"/>
      <c r="W190" s="265"/>
      <c r="X190" s="265"/>
      <c r="Y190" s="265"/>
      <c r="Z190" s="265"/>
      <c r="AA190" s="265"/>
      <c r="AB190" s="265"/>
      <c r="AC190" s="265"/>
      <c r="AD190" s="265"/>
      <c r="AE190" s="265"/>
      <c r="AF190" s="265"/>
      <c r="AG190" s="265"/>
      <c r="AH190" s="265"/>
      <c r="AI190" s="265"/>
      <c r="AJ190" s="265"/>
      <c r="AK190" s="265"/>
      <c r="AL190" s="265"/>
      <c r="AM190" s="265"/>
      <c r="AN190" s="265"/>
      <c r="AO190" s="265"/>
      <c r="AP190" s="265"/>
      <c r="AQ190" s="266"/>
      <c r="AR190" s="266"/>
      <c r="AS190" s="266"/>
      <c r="AT190" s="265"/>
      <c r="AU190" s="265"/>
      <c r="AV190" s="265"/>
      <c r="AW190" s="265"/>
      <c r="AX190" s="265"/>
      <c r="AY190" s="265"/>
      <c r="AZ190" s="265"/>
      <c r="BA190" s="265"/>
      <c r="BB190" s="265"/>
      <c r="BC190" s="265"/>
      <c r="BD190" s="265"/>
      <c r="BE190" s="265"/>
      <c r="BF190" s="265"/>
      <c r="BG190" s="265"/>
      <c r="BH190" s="265"/>
      <c r="BI190" s="265"/>
      <c r="BJ190" s="265"/>
      <c r="BK190" s="265"/>
      <c r="BL190" s="265"/>
      <c r="BM190" s="265"/>
      <c r="BN190" s="265"/>
      <c r="BO190" s="265"/>
      <c r="BP190" s="265"/>
      <c r="BQ190" s="265"/>
      <c r="BR190" s="265"/>
      <c r="BS190" s="265"/>
    </row>
    <row r="191" spans="1:71" ht="12.75" x14ac:dyDescent="0.2">
      <c r="A191" s="271"/>
      <c r="B191" s="265"/>
      <c r="C191" s="265"/>
      <c r="D191" s="265"/>
      <c r="E191" s="265"/>
      <c r="F191" s="265"/>
      <c r="G191" s="265"/>
      <c r="H191" s="265"/>
      <c r="I191" s="265"/>
      <c r="J191" s="265"/>
      <c r="K191" s="265"/>
      <c r="L191" s="265"/>
      <c r="M191" s="265"/>
      <c r="N191" s="265"/>
      <c r="O191" s="265"/>
      <c r="P191" s="265"/>
      <c r="Q191" s="265"/>
      <c r="R191" s="265"/>
      <c r="S191" s="265"/>
      <c r="T191" s="265"/>
      <c r="U191" s="265"/>
      <c r="V191" s="265"/>
      <c r="W191" s="265"/>
      <c r="X191" s="265"/>
      <c r="Y191" s="265"/>
      <c r="Z191" s="265"/>
      <c r="AA191" s="265"/>
      <c r="AB191" s="265"/>
      <c r="AC191" s="265"/>
      <c r="AD191" s="265"/>
      <c r="AE191" s="265"/>
      <c r="AF191" s="265"/>
      <c r="AG191" s="265"/>
      <c r="AH191" s="265"/>
      <c r="AI191" s="265"/>
      <c r="AJ191" s="265"/>
      <c r="AK191" s="265"/>
      <c r="AL191" s="265"/>
      <c r="AM191" s="265"/>
      <c r="AN191" s="265"/>
      <c r="AO191" s="265"/>
      <c r="AP191" s="265"/>
      <c r="AQ191" s="266"/>
      <c r="AR191" s="266"/>
      <c r="AS191" s="266"/>
      <c r="AT191" s="265"/>
      <c r="AU191" s="265"/>
      <c r="AV191" s="265"/>
      <c r="AW191" s="265"/>
      <c r="AX191" s="265"/>
      <c r="AY191" s="265"/>
      <c r="AZ191" s="265"/>
      <c r="BA191" s="265"/>
      <c r="BB191" s="265"/>
      <c r="BC191" s="265"/>
      <c r="BD191" s="265"/>
      <c r="BE191" s="265"/>
      <c r="BF191" s="265"/>
      <c r="BG191" s="265"/>
      <c r="BH191" s="265"/>
      <c r="BI191" s="265"/>
      <c r="BJ191" s="265"/>
      <c r="BK191" s="265"/>
      <c r="BL191" s="265"/>
      <c r="BM191" s="265"/>
      <c r="BN191" s="265"/>
      <c r="BO191" s="265"/>
      <c r="BP191" s="265"/>
      <c r="BQ191" s="265"/>
      <c r="BR191" s="265"/>
      <c r="BS191" s="265"/>
    </row>
    <row r="192" spans="1:71" ht="12.75" x14ac:dyDescent="0.2">
      <c r="A192" s="271"/>
      <c r="B192" s="265"/>
      <c r="C192" s="265"/>
      <c r="D192" s="265"/>
      <c r="E192" s="265"/>
      <c r="F192" s="265"/>
      <c r="G192" s="265"/>
      <c r="H192" s="265"/>
      <c r="I192" s="265"/>
      <c r="J192" s="265"/>
      <c r="K192" s="265"/>
      <c r="L192" s="265"/>
      <c r="M192" s="265"/>
      <c r="N192" s="265"/>
      <c r="O192" s="265"/>
      <c r="P192" s="265"/>
      <c r="Q192" s="265"/>
      <c r="R192" s="265"/>
      <c r="S192" s="265"/>
      <c r="T192" s="265"/>
      <c r="U192" s="265"/>
      <c r="V192" s="265"/>
      <c r="W192" s="265"/>
      <c r="X192" s="265"/>
      <c r="Y192" s="265"/>
      <c r="Z192" s="265"/>
      <c r="AA192" s="265"/>
      <c r="AB192" s="265"/>
      <c r="AC192" s="265"/>
      <c r="AD192" s="265"/>
      <c r="AE192" s="265"/>
      <c r="AF192" s="265"/>
      <c r="AG192" s="265"/>
      <c r="AH192" s="265"/>
      <c r="AI192" s="265"/>
      <c r="AJ192" s="265"/>
      <c r="AK192" s="265"/>
      <c r="AL192" s="265"/>
      <c r="AM192" s="265"/>
      <c r="AN192" s="265"/>
      <c r="AO192" s="265"/>
      <c r="AP192" s="265"/>
      <c r="AQ192" s="266"/>
      <c r="AR192" s="266"/>
      <c r="AS192" s="266"/>
      <c r="AT192" s="265"/>
      <c r="AU192" s="265"/>
      <c r="AV192" s="265"/>
      <c r="AW192" s="265"/>
      <c r="AX192" s="265"/>
      <c r="AY192" s="265"/>
      <c r="AZ192" s="265"/>
      <c r="BA192" s="265"/>
      <c r="BB192" s="265"/>
      <c r="BC192" s="265"/>
      <c r="BD192" s="265"/>
      <c r="BE192" s="265"/>
      <c r="BF192" s="265"/>
      <c r="BG192" s="265"/>
      <c r="BH192" s="265"/>
      <c r="BI192" s="265"/>
      <c r="BJ192" s="265"/>
      <c r="BK192" s="265"/>
      <c r="BL192" s="265"/>
      <c r="BM192" s="265"/>
      <c r="BN192" s="265"/>
      <c r="BO192" s="265"/>
      <c r="BP192" s="265"/>
      <c r="BQ192" s="265"/>
      <c r="BR192" s="265"/>
      <c r="BS192" s="265"/>
    </row>
    <row r="193" spans="1:71" ht="12.75" x14ac:dyDescent="0.2">
      <c r="A193" s="271"/>
      <c r="B193" s="265"/>
      <c r="C193" s="265"/>
      <c r="D193" s="265"/>
      <c r="E193" s="265"/>
      <c r="F193" s="265"/>
      <c r="G193" s="265"/>
      <c r="H193" s="265"/>
      <c r="I193" s="265"/>
      <c r="J193" s="265"/>
      <c r="K193" s="265"/>
      <c r="L193" s="265"/>
      <c r="M193" s="265"/>
      <c r="N193" s="265"/>
      <c r="O193" s="265"/>
      <c r="P193" s="265"/>
      <c r="Q193" s="265"/>
      <c r="R193" s="265"/>
      <c r="S193" s="265"/>
      <c r="T193" s="265"/>
      <c r="U193" s="265"/>
      <c r="V193" s="265"/>
      <c r="W193" s="265"/>
      <c r="X193" s="265"/>
      <c r="Y193" s="265"/>
      <c r="Z193" s="265"/>
      <c r="AA193" s="265"/>
      <c r="AB193" s="265"/>
      <c r="AC193" s="265"/>
      <c r="AD193" s="265"/>
      <c r="AE193" s="265"/>
      <c r="AF193" s="265"/>
      <c r="AG193" s="265"/>
      <c r="AH193" s="265"/>
      <c r="AI193" s="265"/>
      <c r="AJ193" s="265"/>
      <c r="AK193" s="265"/>
      <c r="AL193" s="265"/>
      <c r="AM193" s="265"/>
      <c r="AN193" s="265"/>
      <c r="AO193" s="265"/>
      <c r="AP193" s="265"/>
      <c r="AQ193" s="266"/>
      <c r="AR193" s="266"/>
      <c r="AS193" s="266"/>
      <c r="AT193" s="265"/>
      <c r="AU193" s="265"/>
      <c r="AV193" s="265"/>
      <c r="AW193" s="265"/>
      <c r="AX193" s="265"/>
      <c r="AY193" s="265"/>
      <c r="AZ193" s="265"/>
      <c r="BA193" s="265"/>
      <c r="BB193" s="265"/>
      <c r="BC193" s="265"/>
      <c r="BD193" s="265"/>
      <c r="BE193" s="265"/>
      <c r="BF193" s="265"/>
      <c r="BG193" s="265"/>
      <c r="BH193" s="265"/>
      <c r="BI193" s="265"/>
      <c r="BJ193" s="265"/>
      <c r="BK193" s="265"/>
      <c r="BL193" s="265"/>
      <c r="BM193" s="265"/>
      <c r="BN193" s="265"/>
      <c r="BO193" s="265"/>
      <c r="BP193" s="265"/>
      <c r="BQ193" s="265"/>
      <c r="BR193" s="265"/>
      <c r="BS193" s="265"/>
    </row>
    <row r="194" spans="1:71" ht="12.75" x14ac:dyDescent="0.2">
      <c r="A194" s="271"/>
      <c r="B194" s="265"/>
      <c r="C194" s="265"/>
      <c r="D194" s="265"/>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6"/>
      <c r="AR194" s="266"/>
      <c r="AS194" s="266"/>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row>
    <row r="195" spans="1:71" ht="12.75" x14ac:dyDescent="0.2">
      <c r="A195" s="271"/>
      <c r="B195" s="265"/>
      <c r="C195" s="265"/>
      <c r="D195" s="265"/>
      <c r="E195" s="265"/>
      <c r="F195" s="265"/>
      <c r="G195" s="265"/>
      <c r="H195" s="265"/>
      <c r="I195" s="265"/>
      <c r="J195" s="265"/>
      <c r="K195" s="265"/>
      <c r="L195" s="265"/>
      <c r="M195" s="265"/>
      <c r="N195" s="265"/>
      <c r="O195" s="265"/>
      <c r="P195" s="265"/>
      <c r="Q195" s="265"/>
      <c r="R195" s="265"/>
      <c r="S195" s="265"/>
      <c r="T195" s="265"/>
      <c r="U195" s="265"/>
      <c r="V195" s="265"/>
      <c r="W195" s="265"/>
      <c r="X195" s="265"/>
      <c r="Y195" s="265"/>
      <c r="Z195" s="265"/>
      <c r="AA195" s="265"/>
      <c r="AB195" s="265"/>
      <c r="AC195" s="265"/>
      <c r="AD195" s="265"/>
      <c r="AE195" s="265"/>
      <c r="AF195" s="265"/>
      <c r="AG195" s="265"/>
      <c r="AH195" s="265"/>
      <c r="AI195" s="265"/>
      <c r="AJ195" s="265"/>
      <c r="AK195" s="265"/>
      <c r="AL195" s="265"/>
      <c r="AM195" s="265"/>
      <c r="AN195" s="265"/>
      <c r="AO195" s="265"/>
      <c r="AP195" s="265"/>
      <c r="AQ195" s="266"/>
      <c r="AR195" s="266"/>
      <c r="AS195" s="266"/>
      <c r="AT195" s="265"/>
      <c r="AU195" s="265"/>
      <c r="AV195" s="265"/>
      <c r="AW195" s="265"/>
      <c r="AX195" s="265"/>
      <c r="AY195" s="265"/>
      <c r="AZ195" s="265"/>
      <c r="BA195" s="265"/>
      <c r="BB195" s="265"/>
      <c r="BC195" s="265"/>
      <c r="BD195" s="265"/>
      <c r="BE195" s="265"/>
      <c r="BF195" s="265"/>
      <c r="BG195" s="265"/>
      <c r="BH195" s="265"/>
      <c r="BI195" s="265"/>
      <c r="BJ195" s="265"/>
      <c r="BK195" s="265"/>
      <c r="BL195" s="265"/>
      <c r="BM195" s="265"/>
      <c r="BN195" s="265"/>
      <c r="BO195" s="265"/>
      <c r="BP195" s="265"/>
      <c r="BQ195" s="265"/>
      <c r="BR195" s="265"/>
      <c r="BS195" s="265"/>
    </row>
    <row r="196" spans="1:71" ht="12.75" x14ac:dyDescent="0.2">
      <c r="A196" s="271"/>
      <c r="B196" s="265"/>
      <c r="C196" s="265"/>
      <c r="D196" s="265"/>
      <c r="E196" s="265"/>
      <c r="F196" s="265"/>
      <c r="G196" s="265"/>
      <c r="H196" s="265"/>
      <c r="I196" s="265"/>
      <c r="J196" s="265"/>
      <c r="K196" s="265"/>
      <c r="L196" s="265"/>
      <c r="M196" s="265"/>
      <c r="N196" s="265"/>
      <c r="O196" s="265"/>
      <c r="P196" s="265"/>
      <c r="Q196" s="265"/>
      <c r="R196" s="265"/>
      <c r="S196" s="265"/>
      <c r="T196" s="265"/>
      <c r="U196" s="265"/>
      <c r="V196" s="265"/>
      <c r="W196" s="265"/>
      <c r="X196" s="265"/>
      <c r="Y196" s="265"/>
      <c r="Z196" s="265"/>
      <c r="AA196" s="265"/>
      <c r="AB196" s="265"/>
      <c r="AC196" s="265"/>
      <c r="AD196" s="265"/>
      <c r="AE196" s="265"/>
      <c r="AF196" s="265"/>
      <c r="AG196" s="265"/>
      <c r="AH196" s="265"/>
      <c r="AI196" s="265"/>
      <c r="AJ196" s="265"/>
      <c r="AK196" s="265"/>
      <c r="AL196" s="265"/>
      <c r="AM196" s="265"/>
      <c r="AN196" s="265"/>
      <c r="AO196" s="265"/>
      <c r="AP196" s="265"/>
      <c r="AQ196" s="266"/>
      <c r="AR196" s="266"/>
      <c r="AS196" s="266"/>
      <c r="AT196" s="265"/>
      <c r="AU196" s="265"/>
      <c r="AV196" s="265"/>
      <c r="AW196" s="265"/>
      <c r="AX196" s="265"/>
      <c r="AY196" s="265"/>
      <c r="AZ196" s="265"/>
      <c r="BA196" s="265"/>
      <c r="BB196" s="265"/>
      <c r="BC196" s="265"/>
      <c r="BD196" s="265"/>
      <c r="BE196" s="265"/>
      <c r="BF196" s="265"/>
      <c r="BG196" s="265"/>
      <c r="BH196" s="265"/>
      <c r="BI196" s="265"/>
      <c r="BJ196" s="265"/>
      <c r="BK196" s="265"/>
      <c r="BL196" s="265"/>
      <c r="BM196" s="265"/>
      <c r="BN196" s="265"/>
      <c r="BO196" s="265"/>
      <c r="BP196" s="265"/>
      <c r="BQ196" s="265"/>
      <c r="BR196" s="265"/>
      <c r="BS196" s="265"/>
    </row>
    <row r="197" spans="1:71" ht="12.75" x14ac:dyDescent="0.2">
      <c r="A197" s="271"/>
      <c r="B197" s="265"/>
      <c r="C197" s="265"/>
      <c r="D197" s="265"/>
      <c r="E197" s="265"/>
      <c r="F197" s="265"/>
      <c r="G197" s="265"/>
      <c r="H197" s="265"/>
      <c r="I197" s="265"/>
      <c r="J197" s="265"/>
      <c r="K197" s="265"/>
      <c r="L197" s="265"/>
      <c r="M197" s="265"/>
      <c r="N197" s="265"/>
      <c r="O197" s="265"/>
      <c r="P197" s="265"/>
      <c r="Q197" s="265"/>
      <c r="R197" s="265"/>
      <c r="S197" s="265"/>
      <c r="T197" s="265"/>
      <c r="U197" s="265"/>
      <c r="V197" s="265"/>
      <c r="W197" s="265"/>
      <c r="X197" s="265"/>
      <c r="Y197" s="265"/>
      <c r="Z197" s="265"/>
      <c r="AA197" s="265"/>
      <c r="AB197" s="265"/>
      <c r="AC197" s="265"/>
      <c r="AD197" s="265"/>
      <c r="AE197" s="265"/>
      <c r="AF197" s="265"/>
      <c r="AG197" s="265"/>
      <c r="AH197" s="265"/>
      <c r="AI197" s="265"/>
      <c r="AJ197" s="265"/>
      <c r="AK197" s="265"/>
      <c r="AL197" s="265"/>
      <c r="AM197" s="265"/>
      <c r="AN197" s="265"/>
      <c r="AO197" s="265"/>
      <c r="AP197" s="265"/>
      <c r="AQ197" s="266"/>
      <c r="AR197" s="266"/>
      <c r="AS197" s="266"/>
      <c r="AT197" s="265"/>
      <c r="AU197" s="265"/>
      <c r="AV197" s="265"/>
      <c r="AW197" s="265"/>
      <c r="AX197" s="265"/>
      <c r="AY197" s="265"/>
      <c r="AZ197" s="265"/>
      <c r="BA197" s="265"/>
      <c r="BB197" s="265"/>
      <c r="BC197" s="265"/>
      <c r="BD197" s="265"/>
      <c r="BE197" s="265"/>
      <c r="BF197" s="265"/>
      <c r="BG197" s="265"/>
      <c r="BH197" s="265"/>
      <c r="BI197" s="265"/>
      <c r="BJ197" s="265"/>
      <c r="BK197" s="265"/>
      <c r="BL197" s="265"/>
      <c r="BM197" s="265"/>
      <c r="BN197" s="265"/>
      <c r="BO197" s="265"/>
      <c r="BP197" s="265"/>
      <c r="BQ197" s="265"/>
      <c r="BR197" s="265"/>
      <c r="BS197" s="265"/>
    </row>
    <row r="198" spans="1:71" ht="12.75" x14ac:dyDescent="0.2">
      <c r="A198" s="271"/>
      <c r="B198" s="265"/>
      <c r="C198" s="265"/>
      <c r="D198" s="265"/>
      <c r="E198" s="265"/>
      <c r="F198" s="265"/>
      <c r="G198" s="265"/>
      <c r="H198" s="265"/>
      <c r="I198" s="265"/>
      <c r="J198" s="265"/>
      <c r="K198" s="265"/>
      <c r="L198" s="265"/>
      <c r="M198" s="265"/>
      <c r="N198" s="265"/>
      <c r="O198" s="265"/>
      <c r="P198" s="265"/>
      <c r="Q198" s="265"/>
      <c r="R198" s="265"/>
      <c r="S198" s="265"/>
      <c r="T198" s="265"/>
      <c r="U198" s="265"/>
      <c r="V198" s="265"/>
      <c r="W198" s="265"/>
      <c r="X198" s="265"/>
      <c r="Y198" s="265"/>
      <c r="Z198" s="265"/>
      <c r="AA198" s="265"/>
      <c r="AB198" s="265"/>
      <c r="AC198" s="265"/>
      <c r="AD198" s="265"/>
      <c r="AE198" s="265"/>
      <c r="AF198" s="265"/>
      <c r="AG198" s="265"/>
      <c r="AH198" s="265"/>
      <c r="AI198" s="265"/>
      <c r="AJ198" s="265"/>
      <c r="AK198" s="265"/>
      <c r="AL198" s="265"/>
      <c r="AM198" s="265"/>
      <c r="AN198" s="265"/>
      <c r="AO198" s="265"/>
      <c r="AP198" s="265"/>
      <c r="AQ198" s="266"/>
      <c r="AR198" s="266"/>
      <c r="AS198" s="266"/>
      <c r="AT198" s="265"/>
      <c r="AU198" s="265"/>
      <c r="AV198" s="265"/>
      <c r="AW198" s="265"/>
      <c r="AX198" s="265"/>
      <c r="AY198" s="265"/>
      <c r="AZ198" s="265"/>
      <c r="BA198" s="265"/>
      <c r="BB198" s="265"/>
      <c r="BC198" s="265"/>
      <c r="BD198" s="265"/>
      <c r="BE198" s="265"/>
      <c r="BF198" s="265"/>
      <c r="BG198" s="265"/>
      <c r="BH198" s="265"/>
      <c r="BI198" s="265"/>
      <c r="BJ198" s="265"/>
      <c r="BK198" s="265"/>
      <c r="BL198" s="265"/>
      <c r="BM198" s="265"/>
      <c r="BN198" s="265"/>
      <c r="BO198" s="265"/>
      <c r="BP198" s="265"/>
      <c r="BQ198" s="265"/>
      <c r="BR198" s="265"/>
      <c r="BS198" s="265"/>
    </row>
    <row r="199" spans="1:71" ht="12.75" x14ac:dyDescent="0.2">
      <c r="A199" s="271"/>
      <c r="B199" s="265"/>
      <c r="C199" s="265"/>
      <c r="D199" s="265"/>
      <c r="E199" s="265"/>
      <c r="F199" s="265"/>
      <c r="G199" s="265"/>
      <c r="H199" s="265"/>
      <c r="I199" s="265"/>
      <c r="J199" s="265"/>
      <c r="K199" s="265"/>
      <c r="L199" s="265"/>
      <c r="M199" s="265"/>
      <c r="N199" s="265"/>
      <c r="O199" s="265"/>
      <c r="P199" s="265"/>
      <c r="Q199" s="265"/>
      <c r="R199" s="265"/>
      <c r="S199" s="265"/>
      <c r="T199" s="265"/>
      <c r="U199" s="265"/>
      <c r="V199" s="265"/>
      <c r="W199" s="265"/>
      <c r="X199" s="265"/>
      <c r="Y199" s="265"/>
      <c r="Z199" s="265"/>
      <c r="AA199" s="265"/>
      <c r="AB199" s="265"/>
      <c r="AC199" s="265"/>
      <c r="AD199" s="265"/>
      <c r="AE199" s="265"/>
      <c r="AF199" s="265"/>
      <c r="AG199" s="265"/>
      <c r="AH199" s="265"/>
      <c r="AI199" s="265"/>
      <c r="AJ199" s="265"/>
      <c r="AK199" s="265"/>
      <c r="AL199" s="265"/>
      <c r="AM199" s="265"/>
      <c r="AN199" s="265"/>
      <c r="AO199" s="265"/>
      <c r="AP199" s="265"/>
      <c r="AQ199" s="266"/>
      <c r="AR199" s="266"/>
      <c r="AS199" s="266"/>
      <c r="AT199" s="265"/>
      <c r="AU199" s="265"/>
      <c r="AV199" s="265"/>
      <c r="AW199" s="265"/>
      <c r="AX199" s="265"/>
      <c r="AY199" s="265"/>
      <c r="AZ199" s="265"/>
      <c r="BA199" s="265"/>
      <c r="BB199" s="265"/>
      <c r="BC199" s="265"/>
      <c r="BD199" s="265"/>
      <c r="BE199" s="265"/>
      <c r="BF199" s="265"/>
      <c r="BG199" s="265"/>
      <c r="BH199" s="265"/>
      <c r="BI199" s="265"/>
      <c r="BJ199" s="265"/>
      <c r="BK199" s="265"/>
      <c r="BL199" s="265"/>
      <c r="BM199" s="265"/>
      <c r="BN199" s="265"/>
      <c r="BO199" s="265"/>
      <c r="BP199" s="265"/>
      <c r="BQ199" s="265"/>
      <c r="BR199" s="265"/>
      <c r="BS199" s="265"/>
    </row>
    <row r="200" spans="1:71" ht="12.75" x14ac:dyDescent="0.2">
      <c r="A200" s="271"/>
      <c r="B200" s="265"/>
      <c r="C200" s="265"/>
      <c r="D200" s="265"/>
      <c r="E200" s="265"/>
      <c r="F200" s="265"/>
      <c r="G200" s="265"/>
      <c r="H200" s="265"/>
      <c r="I200" s="265"/>
      <c r="J200" s="265"/>
      <c r="K200" s="265"/>
      <c r="L200" s="265"/>
      <c r="M200" s="265"/>
      <c r="N200" s="265"/>
      <c r="O200" s="265"/>
      <c r="P200" s="265"/>
      <c r="Q200" s="265"/>
      <c r="R200" s="265"/>
      <c r="S200" s="265"/>
      <c r="T200" s="265"/>
      <c r="U200" s="265"/>
      <c r="V200" s="265"/>
      <c r="W200" s="265"/>
      <c r="X200" s="265"/>
      <c r="Y200" s="265"/>
      <c r="Z200" s="265"/>
      <c r="AA200" s="265"/>
      <c r="AB200" s="265"/>
      <c r="AC200" s="265"/>
      <c r="AD200" s="265"/>
      <c r="AE200" s="265"/>
      <c r="AF200" s="265"/>
      <c r="AG200" s="265"/>
      <c r="AH200" s="265"/>
      <c r="AI200" s="265"/>
      <c r="AJ200" s="265"/>
      <c r="AK200" s="265"/>
      <c r="AL200" s="265"/>
      <c r="AM200" s="265"/>
      <c r="AN200" s="265"/>
      <c r="AO200" s="265"/>
      <c r="AP200" s="265"/>
      <c r="AQ200" s="266"/>
      <c r="AR200" s="266"/>
      <c r="AS200" s="266"/>
      <c r="AT200" s="265"/>
      <c r="AU200" s="265"/>
      <c r="AV200" s="265"/>
      <c r="AW200" s="265"/>
      <c r="AX200" s="265"/>
      <c r="AY200" s="265"/>
      <c r="AZ200" s="265"/>
      <c r="BA200" s="265"/>
      <c r="BB200" s="265"/>
      <c r="BC200" s="265"/>
      <c r="BD200" s="265"/>
      <c r="BE200" s="265"/>
      <c r="BF200" s="265"/>
      <c r="BG200" s="265"/>
      <c r="BH200" s="265"/>
      <c r="BI200" s="265"/>
      <c r="BJ200" s="265"/>
      <c r="BK200" s="265"/>
      <c r="BL200" s="265"/>
      <c r="BM200" s="265"/>
      <c r="BN200" s="265"/>
      <c r="BO200" s="265"/>
      <c r="BP200" s="265"/>
      <c r="BQ200" s="265"/>
      <c r="BR200" s="265"/>
      <c r="BS200" s="265"/>
    </row>
    <row r="201" spans="1:71" ht="12.75" x14ac:dyDescent="0.2">
      <c r="A201" s="271"/>
      <c r="B201" s="265"/>
      <c r="C201" s="265"/>
      <c r="D201" s="265"/>
      <c r="E201" s="265"/>
      <c r="F201" s="265"/>
      <c r="G201" s="265"/>
      <c r="H201" s="265"/>
      <c r="I201" s="265"/>
      <c r="J201" s="265"/>
      <c r="K201" s="265"/>
      <c r="L201" s="265"/>
      <c r="M201" s="265"/>
      <c r="N201" s="265"/>
      <c r="O201" s="265"/>
      <c r="P201" s="265"/>
      <c r="Q201" s="265"/>
      <c r="R201" s="265"/>
      <c r="S201" s="265"/>
      <c r="T201" s="265"/>
      <c r="U201" s="265"/>
      <c r="V201" s="265"/>
      <c r="W201" s="265"/>
      <c r="X201" s="265"/>
      <c r="Y201" s="265"/>
      <c r="Z201" s="265"/>
      <c r="AA201" s="265"/>
      <c r="AB201" s="265"/>
      <c r="AC201" s="265"/>
      <c r="AD201" s="265"/>
      <c r="AE201" s="265"/>
      <c r="AF201" s="265"/>
      <c r="AG201" s="265"/>
      <c r="AH201" s="265"/>
      <c r="AI201" s="265"/>
      <c r="AJ201" s="265"/>
      <c r="AK201" s="265"/>
      <c r="AL201" s="265"/>
      <c r="AM201" s="265"/>
      <c r="AN201" s="265"/>
      <c r="AO201" s="265"/>
      <c r="AP201" s="265"/>
      <c r="AQ201" s="266"/>
      <c r="AR201" s="266"/>
      <c r="AS201" s="266"/>
      <c r="AT201" s="265"/>
      <c r="AU201" s="265"/>
      <c r="AV201" s="265"/>
      <c r="AW201" s="265"/>
      <c r="AX201" s="265"/>
      <c r="AY201" s="265"/>
      <c r="AZ201" s="265"/>
      <c r="BA201" s="265"/>
      <c r="BB201" s="265"/>
      <c r="BC201" s="265"/>
      <c r="BD201" s="265"/>
      <c r="BE201" s="265"/>
      <c r="BF201" s="265"/>
      <c r="BG201" s="265"/>
      <c r="BH201" s="265"/>
      <c r="BI201" s="265"/>
      <c r="BJ201" s="265"/>
      <c r="BK201" s="265"/>
      <c r="BL201" s="265"/>
      <c r="BM201" s="265"/>
      <c r="BN201" s="265"/>
      <c r="BO201" s="265"/>
      <c r="BP201" s="265"/>
      <c r="BQ201" s="265"/>
      <c r="BR201" s="265"/>
      <c r="BS201" s="265"/>
    </row>
    <row r="202" spans="1:71" ht="12.75" x14ac:dyDescent="0.2">
      <c r="A202" s="271"/>
      <c r="B202" s="265"/>
      <c r="C202" s="265"/>
      <c r="D202" s="265"/>
      <c r="E202" s="265"/>
      <c r="F202" s="265"/>
      <c r="G202" s="265"/>
      <c r="H202" s="265"/>
      <c r="I202" s="265"/>
      <c r="J202" s="265"/>
      <c r="K202" s="265"/>
      <c r="L202" s="265"/>
      <c r="M202" s="265"/>
      <c r="N202" s="265"/>
      <c r="O202" s="265"/>
      <c r="P202" s="265"/>
      <c r="Q202" s="265"/>
      <c r="R202" s="265"/>
      <c r="S202" s="265"/>
      <c r="T202" s="265"/>
      <c r="U202" s="265"/>
      <c r="V202" s="265"/>
      <c r="W202" s="265"/>
      <c r="X202" s="265"/>
      <c r="Y202" s="265"/>
      <c r="Z202" s="265"/>
      <c r="AA202" s="265"/>
      <c r="AB202" s="265"/>
      <c r="AC202" s="265"/>
      <c r="AD202" s="265"/>
      <c r="AE202" s="265"/>
      <c r="AF202" s="265"/>
      <c r="AG202" s="265"/>
      <c r="AH202" s="265"/>
      <c r="AI202" s="265"/>
      <c r="AJ202" s="265"/>
      <c r="AK202" s="265"/>
      <c r="AL202" s="265"/>
      <c r="AM202" s="265"/>
      <c r="AN202" s="265"/>
      <c r="AO202" s="265"/>
      <c r="AP202" s="265"/>
      <c r="AQ202" s="266"/>
      <c r="AR202" s="266"/>
      <c r="AS202" s="266"/>
      <c r="AT202" s="265"/>
      <c r="AU202" s="265"/>
      <c r="AV202" s="265"/>
      <c r="AW202" s="265"/>
      <c r="AX202" s="265"/>
      <c r="AY202" s="265"/>
      <c r="AZ202" s="265"/>
      <c r="BA202" s="265"/>
      <c r="BB202" s="265"/>
      <c r="BC202" s="265"/>
      <c r="BD202" s="265"/>
      <c r="BE202" s="265"/>
      <c r="BF202" s="265"/>
      <c r="BG202" s="265"/>
      <c r="BH202" s="265"/>
      <c r="BI202" s="265"/>
      <c r="BJ202" s="265"/>
      <c r="BK202" s="265"/>
      <c r="BL202" s="265"/>
      <c r="BM202" s="265"/>
      <c r="BN202" s="265"/>
      <c r="BO202" s="265"/>
      <c r="BP202" s="265"/>
      <c r="BQ202" s="265"/>
      <c r="BR202" s="265"/>
      <c r="BS202" s="265"/>
    </row>
    <row r="203" spans="1:71" ht="12.75" x14ac:dyDescent="0.2">
      <c r="A203" s="271"/>
      <c r="B203" s="265"/>
      <c r="C203" s="265"/>
      <c r="D203" s="265"/>
      <c r="E203" s="265"/>
      <c r="F203" s="265"/>
      <c r="G203" s="265"/>
      <c r="H203" s="265"/>
      <c r="I203" s="265"/>
      <c r="J203" s="265"/>
      <c r="K203" s="265"/>
      <c r="L203" s="265"/>
      <c r="M203" s="265"/>
      <c r="N203" s="265"/>
      <c r="O203" s="265"/>
      <c r="P203" s="265"/>
      <c r="Q203" s="265"/>
      <c r="R203" s="265"/>
      <c r="S203" s="265"/>
      <c r="T203" s="265"/>
      <c r="U203" s="265"/>
      <c r="V203" s="265"/>
      <c r="W203" s="265"/>
      <c r="X203" s="265"/>
      <c r="Y203" s="265"/>
      <c r="Z203" s="265"/>
      <c r="AA203" s="265"/>
      <c r="AB203" s="265"/>
      <c r="AC203" s="265"/>
      <c r="AD203" s="265"/>
      <c r="AE203" s="265"/>
      <c r="AF203" s="265"/>
      <c r="AG203" s="265"/>
      <c r="AH203" s="265"/>
      <c r="AI203" s="265"/>
      <c r="AJ203" s="265"/>
      <c r="AK203" s="265"/>
      <c r="AL203" s="265"/>
      <c r="AM203" s="265"/>
      <c r="AN203" s="265"/>
      <c r="AO203" s="265"/>
      <c r="AP203" s="265"/>
      <c r="AQ203" s="266"/>
      <c r="AR203" s="266"/>
      <c r="AS203" s="266"/>
      <c r="AT203" s="265"/>
      <c r="AU203" s="265"/>
      <c r="AV203" s="265"/>
      <c r="AW203" s="265"/>
      <c r="AX203" s="265"/>
      <c r="AY203" s="265"/>
      <c r="AZ203" s="265"/>
      <c r="BA203" s="265"/>
      <c r="BB203" s="265"/>
      <c r="BC203" s="265"/>
      <c r="BD203" s="265"/>
      <c r="BE203" s="265"/>
      <c r="BF203" s="265"/>
      <c r="BG203" s="265"/>
      <c r="BH203" s="265"/>
      <c r="BI203" s="265"/>
      <c r="BJ203" s="265"/>
      <c r="BK203" s="265"/>
      <c r="BL203" s="265"/>
      <c r="BM203" s="265"/>
      <c r="BN203" s="265"/>
      <c r="BO203" s="265"/>
      <c r="BP203" s="265"/>
      <c r="BQ203" s="265"/>
      <c r="BR203" s="265"/>
      <c r="BS203" s="265"/>
    </row>
    <row r="204" spans="1:71" ht="12.75" x14ac:dyDescent="0.2">
      <c r="A204" s="271"/>
      <c r="B204" s="265"/>
      <c r="C204" s="265"/>
      <c r="D204" s="265"/>
      <c r="E204" s="265"/>
      <c r="F204" s="265"/>
      <c r="G204" s="265"/>
      <c r="H204" s="265"/>
      <c r="I204" s="265"/>
      <c r="J204" s="265"/>
      <c r="K204" s="265"/>
      <c r="L204" s="265"/>
      <c r="M204" s="265"/>
      <c r="N204" s="265"/>
      <c r="O204" s="265"/>
      <c r="P204" s="265"/>
      <c r="Q204" s="265"/>
      <c r="R204" s="265"/>
      <c r="S204" s="265"/>
      <c r="T204" s="265"/>
      <c r="U204" s="265"/>
      <c r="V204" s="265"/>
      <c r="W204" s="265"/>
      <c r="X204" s="265"/>
      <c r="Y204" s="265"/>
      <c r="Z204" s="265"/>
      <c r="AA204" s="265"/>
      <c r="AB204" s="265"/>
      <c r="AC204" s="265"/>
      <c r="AD204" s="265"/>
      <c r="AE204" s="265"/>
      <c r="AF204" s="265"/>
      <c r="AG204" s="265"/>
      <c r="AH204" s="265"/>
      <c r="AI204" s="265"/>
      <c r="AJ204" s="265"/>
      <c r="AK204" s="265"/>
      <c r="AL204" s="265"/>
      <c r="AM204" s="265"/>
      <c r="AN204" s="265"/>
      <c r="AO204" s="265"/>
      <c r="AP204" s="265"/>
      <c r="AQ204" s="266"/>
      <c r="AR204" s="266"/>
      <c r="AS204" s="266"/>
      <c r="AT204" s="265"/>
      <c r="AU204" s="265"/>
      <c r="AV204" s="265"/>
      <c r="AW204" s="265"/>
      <c r="AX204" s="265"/>
      <c r="AY204" s="265"/>
      <c r="AZ204" s="265"/>
      <c r="BA204" s="265"/>
      <c r="BB204" s="265"/>
      <c r="BC204" s="265"/>
      <c r="BD204" s="265"/>
      <c r="BE204" s="265"/>
      <c r="BF204" s="265"/>
      <c r="BG204" s="265"/>
      <c r="BH204" s="265"/>
      <c r="BI204" s="265"/>
      <c r="BJ204" s="265"/>
      <c r="BK204" s="265"/>
      <c r="BL204" s="265"/>
      <c r="BM204" s="265"/>
      <c r="BN204" s="265"/>
      <c r="BO204" s="265"/>
      <c r="BP204" s="265"/>
      <c r="BQ204" s="265"/>
      <c r="BR204" s="265"/>
      <c r="BS204" s="265"/>
    </row>
    <row r="205" spans="1:71" ht="12.75" x14ac:dyDescent="0.2">
      <c r="A205" s="271"/>
      <c r="B205" s="265"/>
      <c r="C205" s="265"/>
      <c r="D205" s="265"/>
      <c r="E205" s="265"/>
      <c r="F205" s="265"/>
      <c r="G205" s="265"/>
      <c r="H205" s="265"/>
      <c r="I205" s="265"/>
      <c r="J205" s="265"/>
      <c r="K205" s="265"/>
      <c r="L205" s="265"/>
      <c r="M205" s="265"/>
      <c r="N205" s="265"/>
      <c r="O205" s="265"/>
      <c r="P205" s="265"/>
      <c r="Q205" s="265"/>
      <c r="R205" s="265"/>
      <c r="S205" s="265"/>
      <c r="T205" s="265"/>
      <c r="U205" s="265"/>
      <c r="V205" s="265"/>
      <c r="W205" s="265"/>
      <c r="X205" s="265"/>
      <c r="Y205" s="265"/>
      <c r="Z205" s="265"/>
      <c r="AA205" s="265"/>
      <c r="AB205" s="265"/>
      <c r="AC205" s="265"/>
      <c r="AD205" s="265"/>
      <c r="AE205" s="265"/>
      <c r="AF205" s="265"/>
      <c r="AG205" s="265"/>
      <c r="AH205" s="265"/>
      <c r="AI205" s="265"/>
      <c r="AJ205" s="265"/>
      <c r="AK205" s="265"/>
      <c r="AL205" s="265"/>
      <c r="AM205" s="265"/>
      <c r="AN205" s="265"/>
      <c r="AO205" s="265"/>
      <c r="AP205" s="265"/>
      <c r="AQ205" s="266"/>
      <c r="AR205" s="266"/>
      <c r="AS205" s="266"/>
      <c r="AT205" s="265"/>
      <c r="AU205" s="265"/>
      <c r="AV205" s="265"/>
      <c r="AW205" s="265"/>
      <c r="AX205" s="265"/>
      <c r="AY205" s="265"/>
      <c r="AZ205" s="265"/>
      <c r="BA205" s="265"/>
      <c r="BB205" s="265"/>
      <c r="BC205" s="265"/>
      <c r="BD205" s="265"/>
      <c r="BE205" s="265"/>
      <c r="BF205" s="265"/>
      <c r="BG205" s="265"/>
      <c r="BH205" s="265"/>
      <c r="BI205" s="265"/>
      <c r="BJ205" s="265"/>
      <c r="BK205" s="265"/>
      <c r="BL205" s="265"/>
      <c r="BM205" s="265"/>
      <c r="BN205" s="265"/>
      <c r="BO205" s="265"/>
      <c r="BP205" s="265"/>
      <c r="BQ205" s="265"/>
      <c r="BR205" s="265"/>
      <c r="BS205" s="265"/>
    </row>
    <row r="206" spans="1:71" ht="12.75" x14ac:dyDescent="0.2">
      <c r="A206" s="271"/>
      <c r="B206" s="265"/>
      <c r="C206" s="265"/>
      <c r="D206" s="265"/>
      <c r="E206" s="265"/>
      <c r="F206" s="265"/>
      <c r="G206" s="265"/>
      <c r="H206" s="265"/>
      <c r="I206" s="265"/>
      <c r="J206" s="265"/>
      <c r="K206" s="265"/>
      <c r="L206" s="265"/>
      <c r="M206" s="265"/>
      <c r="N206" s="265"/>
      <c r="O206" s="265"/>
      <c r="P206" s="265"/>
      <c r="Q206" s="265"/>
      <c r="R206" s="265"/>
      <c r="S206" s="265"/>
      <c r="T206" s="265"/>
      <c r="U206" s="265"/>
      <c r="V206" s="265"/>
      <c r="W206" s="265"/>
      <c r="X206" s="265"/>
      <c r="Y206" s="265"/>
      <c r="Z206" s="265"/>
      <c r="AA206" s="265"/>
      <c r="AB206" s="265"/>
      <c r="AC206" s="265"/>
      <c r="AD206" s="265"/>
      <c r="AE206" s="265"/>
      <c r="AF206" s="265"/>
      <c r="AG206" s="265"/>
      <c r="AH206" s="265"/>
      <c r="AI206" s="265"/>
      <c r="AJ206" s="265"/>
      <c r="AK206" s="265"/>
      <c r="AL206" s="265"/>
      <c r="AM206" s="265"/>
      <c r="AN206" s="265"/>
      <c r="AO206" s="265"/>
      <c r="AP206" s="265"/>
      <c r="AQ206" s="266"/>
      <c r="AR206" s="266"/>
      <c r="AS206" s="266"/>
      <c r="AT206" s="265"/>
      <c r="AU206" s="265"/>
      <c r="AV206" s="265"/>
      <c r="AW206" s="265"/>
      <c r="AX206" s="265"/>
      <c r="AY206" s="265"/>
      <c r="AZ206" s="265"/>
      <c r="BA206" s="265"/>
      <c r="BB206" s="265"/>
      <c r="BC206" s="265"/>
      <c r="BD206" s="265"/>
      <c r="BE206" s="265"/>
      <c r="BF206" s="265"/>
      <c r="BG206" s="265"/>
      <c r="BH206" s="265"/>
      <c r="BI206" s="265"/>
      <c r="BJ206" s="265"/>
      <c r="BK206" s="265"/>
      <c r="BL206" s="265"/>
      <c r="BM206" s="265"/>
      <c r="BN206" s="265"/>
      <c r="BO206" s="265"/>
      <c r="BP206" s="265"/>
      <c r="BQ206" s="265"/>
      <c r="BR206" s="265"/>
      <c r="BS206" s="265"/>
    </row>
    <row r="207" spans="1:71" ht="12.75" x14ac:dyDescent="0.2">
      <c r="A207" s="271"/>
      <c r="B207" s="265"/>
      <c r="C207" s="265"/>
      <c r="D207" s="265"/>
      <c r="E207" s="265"/>
      <c r="F207" s="265"/>
      <c r="G207" s="265"/>
      <c r="H207" s="265"/>
      <c r="I207" s="265"/>
      <c r="J207" s="265"/>
      <c r="K207" s="265"/>
      <c r="L207" s="265"/>
      <c r="M207" s="265"/>
      <c r="N207" s="265"/>
      <c r="O207" s="265"/>
      <c r="P207" s="265"/>
      <c r="Q207" s="265"/>
      <c r="R207" s="265"/>
      <c r="S207" s="265"/>
      <c r="T207" s="265"/>
      <c r="U207" s="265"/>
      <c r="V207" s="265"/>
      <c r="W207" s="265"/>
      <c r="X207" s="265"/>
      <c r="Y207" s="265"/>
      <c r="Z207" s="265"/>
      <c r="AA207" s="265"/>
      <c r="AB207" s="265"/>
      <c r="AC207" s="265"/>
      <c r="AD207" s="265"/>
      <c r="AE207" s="265"/>
      <c r="AF207" s="265"/>
      <c r="AG207" s="265"/>
      <c r="AH207" s="265"/>
      <c r="AI207" s="265"/>
      <c r="AJ207" s="265"/>
      <c r="AK207" s="265"/>
      <c r="AL207" s="265"/>
      <c r="AM207" s="265"/>
      <c r="AN207" s="265"/>
      <c r="AO207" s="265"/>
      <c r="AP207" s="265"/>
      <c r="AQ207" s="266"/>
      <c r="AR207" s="266"/>
      <c r="AS207" s="266"/>
      <c r="AT207" s="265"/>
      <c r="AU207" s="265"/>
      <c r="AV207" s="265"/>
      <c r="AW207" s="265"/>
      <c r="AX207" s="265"/>
      <c r="AY207" s="265"/>
      <c r="AZ207" s="265"/>
      <c r="BA207" s="265"/>
      <c r="BB207" s="265"/>
      <c r="BC207" s="265"/>
      <c r="BD207" s="265"/>
      <c r="BE207" s="265"/>
      <c r="BF207" s="265"/>
      <c r="BG207" s="265"/>
      <c r="BH207" s="265"/>
      <c r="BI207" s="265"/>
      <c r="BJ207" s="265"/>
      <c r="BK207" s="265"/>
      <c r="BL207" s="265"/>
      <c r="BM207" s="265"/>
      <c r="BN207" s="265"/>
      <c r="BO207" s="265"/>
      <c r="BP207" s="265"/>
      <c r="BQ207" s="265"/>
      <c r="BR207" s="265"/>
      <c r="BS207" s="265"/>
    </row>
    <row r="208" spans="1:71" ht="12.75" x14ac:dyDescent="0.2">
      <c r="A208" s="271"/>
      <c r="B208" s="265"/>
      <c r="C208" s="265"/>
      <c r="D208" s="265"/>
      <c r="E208" s="265"/>
      <c r="F208" s="265"/>
      <c r="G208" s="265"/>
      <c r="H208" s="265"/>
      <c r="I208" s="265"/>
      <c r="J208" s="265"/>
      <c r="K208" s="265"/>
      <c r="L208" s="265"/>
      <c r="M208" s="265"/>
      <c r="N208" s="265"/>
      <c r="O208" s="265"/>
      <c r="P208" s="265"/>
      <c r="Q208" s="265"/>
      <c r="R208" s="265"/>
      <c r="S208" s="265"/>
      <c r="T208" s="265"/>
      <c r="U208" s="265"/>
      <c r="V208" s="265"/>
      <c r="W208" s="265"/>
      <c r="X208" s="265"/>
      <c r="Y208" s="265"/>
      <c r="Z208" s="265"/>
      <c r="AA208" s="265"/>
      <c r="AB208" s="265"/>
      <c r="AC208" s="265"/>
      <c r="AD208" s="265"/>
      <c r="AE208" s="265"/>
      <c r="AF208" s="265"/>
      <c r="AG208" s="265"/>
      <c r="AH208" s="265"/>
      <c r="AI208" s="265"/>
      <c r="AJ208" s="265"/>
      <c r="AK208" s="265"/>
      <c r="AL208" s="265"/>
      <c r="AM208" s="265"/>
      <c r="AN208" s="265"/>
      <c r="AO208" s="265"/>
      <c r="AP208" s="265"/>
      <c r="AQ208" s="266"/>
      <c r="AR208" s="266"/>
      <c r="AS208" s="266"/>
      <c r="AT208" s="265"/>
      <c r="AU208" s="265"/>
      <c r="AV208" s="265"/>
      <c r="AW208" s="265"/>
      <c r="AX208" s="265"/>
      <c r="AY208" s="265"/>
      <c r="AZ208" s="265"/>
      <c r="BA208" s="265"/>
      <c r="BB208" s="265"/>
      <c r="BC208" s="265"/>
      <c r="BD208" s="265"/>
      <c r="BE208" s="265"/>
      <c r="BF208" s="265"/>
      <c r="BG208" s="265"/>
      <c r="BH208" s="265"/>
      <c r="BI208" s="265"/>
      <c r="BJ208" s="265"/>
      <c r="BK208" s="265"/>
      <c r="BL208" s="265"/>
      <c r="BM208" s="265"/>
      <c r="BN208" s="265"/>
      <c r="BO208" s="265"/>
      <c r="BP208" s="265"/>
      <c r="BQ208" s="265"/>
      <c r="BR208" s="265"/>
      <c r="BS208" s="26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9" zoomScale="80" zoomScaleSheetLayoutView="80" workbookViewId="0">
      <selection activeCell="C25" sqref="C25:J54"/>
    </sheetView>
  </sheetViews>
  <sheetFormatPr defaultRowHeight="15.75" x14ac:dyDescent="0.25"/>
  <cols>
    <col min="1" max="1" width="9.28515625" style="68"/>
    <col min="2" max="2" width="37.7109375" style="341" customWidth="1"/>
    <col min="3" max="4" width="14.28515625" style="68" customWidth="1"/>
    <col min="5" max="6" width="0" style="68" hidden="1" customWidth="1"/>
    <col min="7" max="10" width="14.28515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G_16-0214</v>
      </c>
      <c r="B12" s="373"/>
      <c r="C12" s="373"/>
      <c r="D12" s="373"/>
      <c r="E12" s="373"/>
      <c r="F12" s="373"/>
      <c r="G12" s="373"/>
      <c r="H12" s="373"/>
      <c r="I12" s="373"/>
      <c r="J12" s="373"/>
      <c r="K12" s="373"/>
      <c r="L12" s="373"/>
    </row>
    <row r="13" spans="1:44" x14ac:dyDescent="0.25">
      <c r="A13" s="368" t="s">
        <v>8</v>
      </c>
      <c r="B13" s="368"/>
      <c r="C13" s="368"/>
      <c r="D13" s="368"/>
      <c r="E13" s="368"/>
      <c r="F13" s="368"/>
      <c r="G13" s="368"/>
      <c r="H13" s="368"/>
      <c r="I13" s="368"/>
      <c r="J13" s="368"/>
      <c r="K13" s="368"/>
      <c r="L13" s="368"/>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Реконструкция ВЛ 15-047 (инв. № 5114664) в п.Большое Исаково, ул.Калининградская Гурьевского района</v>
      </c>
      <c r="B15" s="378"/>
      <c r="C15" s="378"/>
      <c r="D15" s="378"/>
      <c r="E15" s="378"/>
      <c r="F15" s="378"/>
      <c r="G15" s="378"/>
      <c r="H15" s="378"/>
      <c r="I15" s="378"/>
      <c r="J15" s="378"/>
      <c r="K15" s="378"/>
      <c r="L15" s="378"/>
    </row>
    <row r="16" spans="1:44" x14ac:dyDescent="0.25">
      <c r="A16" s="368" t="s">
        <v>7</v>
      </c>
      <c r="B16" s="368"/>
      <c r="C16" s="368"/>
      <c r="D16" s="368"/>
      <c r="E16" s="368"/>
      <c r="F16" s="368"/>
      <c r="G16" s="368"/>
      <c r="H16" s="368"/>
      <c r="I16" s="368"/>
      <c r="J16" s="368"/>
      <c r="K16" s="368"/>
      <c r="L16" s="368"/>
    </row>
    <row r="17" spans="1:12" ht="15.75" customHeight="1" x14ac:dyDescent="0.25">
      <c r="L17" s="88"/>
    </row>
    <row r="18" spans="1:12" x14ac:dyDescent="0.25">
      <c r="K18" s="87"/>
    </row>
    <row r="19" spans="1:12" ht="15.75" customHeight="1" x14ac:dyDescent="0.25">
      <c r="A19" s="438" t="s">
        <v>507</v>
      </c>
      <c r="B19" s="438"/>
      <c r="C19" s="438"/>
      <c r="D19" s="438"/>
      <c r="E19" s="438"/>
      <c r="F19" s="438"/>
      <c r="G19" s="438"/>
      <c r="H19" s="438"/>
      <c r="I19" s="438"/>
      <c r="J19" s="438"/>
      <c r="K19" s="438"/>
      <c r="L19" s="438"/>
    </row>
    <row r="20" spans="1:12" x14ac:dyDescent="0.25">
      <c r="A20" s="70"/>
      <c r="B20" s="334"/>
      <c r="C20" s="86"/>
      <c r="D20" s="86"/>
      <c r="E20" s="86"/>
      <c r="F20" s="86"/>
      <c r="G20" s="86"/>
      <c r="H20" s="86"/>
      <c r="I20" s="86"/>
      <c r="J20" s="86"/>
      <c r="K20" s="86"/>
      <c r="L20" s="86"/>
    </row>
    <row r="21" spans="1:12" ht="28.5" customHeight="1" x14ac:dyDescent="0.25">
      <c r="A21" s="428" t="s">
        <v>225</v>
      </c>
      <c r="B21" s="428" t="s">
        <v>224</v>
      </c>
      <c r="C21" s="434" t="s">
        <v>439</v>
      </c>
      <c r="D21" s="434"/>
      <c r="E21" s="434"/>
      <c r="F21" s="434"/>
      <c r="G21" s="434"/>
      <c r="H21" s="434"/>
      <c r="I21" s="429" t="s">
        <v>223</v>
      </c>
      <c r="J21" s="431" t="s">
        <v>441</v>
      </c>
      <c r="K21" s="428" t="s">
        <v>222</v>
      </c>
      <c r="L21" s="430" t="s">
        <v>440</v>
      </c>
    </row>
    <row r="22" spans="1:12" ht="58.5" customHeight="1" x14ac:dyDescent="0.25">
      <c r="A22" s="428"/>
      <c r="B22" s="428"/>
      <c r="C22" s="435" t="s">
        <v>3</v>
      </c>
      <c r="D22" s="435"/>
      <c r="E22" s="142"/>
      <c r="F22" s="143"/>
      <c r="G22" s="436" t="s">
        <v>2</v>
      </c>
      <c r="H22" s="437"/>
      <c r="I22" s="429"/>
      <c r="J22" s="432"/>
      <c r="K22" s="428"/>
      <c r="L22" s="430"/>
    </row>
    <row r="23" spans="1:12" ht="47.25" x14ac:dyDescent="0.25">
      <c r="A23" s="428"/>
      <c r="B23" s="428"/>
      <c r="C23" s="85" t="s">
        <v>221</v>
      </c>
      <c r="D23" s="85" t="s">
        <v>220</v>
      </c>
      <c r="E23" s="85" t="s">
        <v>221</v>
      </c>
      <c r="F23" s="85" t="s">
        <v>220</v>
      </c>
      <c r="G23" s="85" t="s">
        <v>221</v>
      </c>
      <c r="H23" s="85" t="s">
        <v>220</v>
      </c>
      <c r="I23" s="429"/>
      <c r="J23" s="433"/>
      <c r="K23" s="428"/>
      <c r="L23" s="430"/>
    </row>
    <row r="24" spans="1:12" x14ac:dyDescent="0.25">
      <c r="A24" s="76">
        <v>1</v>
      </c>
      <c r="B24" s="331">
        <v>2</v>
      </c>
      <c r="C24" s="85">
        <v>3</v>
      </c>
      <c r="D24" s="85">
        <v>4</v>
      </c>
      <c r="E24" s="85">
        <v>5</v>
      </c>
      <c r="F24" s="85">
        <v>6</v>
      </c>
      <c r="G24" s="85">
        <v>7</v>
      </c>
      <c r="H24" s="85">
        <v>8</v>
      </c>
      <c r="I24" s="85">
        <v>9</v>
      </c>
      <c r="J24" s="85">
        <v>10</v>
      </c>
      <c r="K24" s="85">
        <v>11</v>
      </c>
      <c r="L24" s="85">
        <v>12</v>
      </c>
    </row>
    <row r="25" spans="1:12" x14ac:dyDescent="0.25">
      <c r="A25" s="83">
        <v>1</v>
      </c>
      <c r="B25" s="342" t="s">
        <v>219</v>
      </c>
      <c r="C25" s="336"/>
      <c r="D25" s="336"/>
      <c r="E25" s="336"/>
      <c r="F25" s="336"/>
      <c r="G25" s="336"/>
      <c r="H25" s="336"/>
      <c r="I25" s="336"/>
      <c r="J25" s="336"/>
      <c r="K25" s="81"/>
      <c r="L25" s="96"/>
    </row>
    <row r="26" spans="1:12" ht="31.15" customHeight="1" x14ac:dyDescent="0.25">
      <c r="A26" s="83" t="s">
        <v>218</v>
      </c>
      <c r="B26" s="343" t="s">
        <v>446</v>
      </c>
      <c r="C26" s="337"/>
      <c r="D26" s="338"/>
      <c r="E26" s="339"/>
      <c r="F26" s="339"/>
      <c r="G26" s="339"/>
      <c r="H26" s="338"/>
      <c r="I26" s="339"/>
      <c r="J26" s="339"/>
      <c r="K26" s="81"/>
      <c r="L26" s="81"/>
    </row>
    <row r="27" spans="1:12" s="72" customFormat="1" ht="39" customHeight="1" x14ac:dyDescent="0.25">
      <c r="A27" s="83" t="s">
        <v>217</v>
      </c>
      <c r="B27" s="343" t="s">
        <v>448</v>
      </c>
      <c r="C27" s="82"/>
      <c r="D27" s="82"/>
      <c r="E27" s="339"/>
      <c r="F27" s="339"/>
      <c r="G27" s="82"/>
      <c r="H27" s="82"/>
      <c r="I27" s="82"/>
      <c r="J27" s="82"/>
      <c r="K27" s="81"/>
      <c r="L27" s="81"/>
    </row>
    <row r="28" spans="1:12" s="72" customFormat="1" ht="70.5" customHeight="1" x14ac:dyDescent="0.25">
      <c r="A28" s="83" t="s">
        <v>447</v>
      </c>
      <c r="B28" s="343" t="s">
        <v>452</v>
      </c>
      <c r="C28" s="82"/>
      <c r="D28" s="82"/>
      <c r="E28" s="339"/>
      <c r="F28" s="339"/>
      <c r="G28" s="82"/>
      <c r="H28" s="82"/>
      <c r="I28" s="82"/>
      <c r="J28" s="82"/>
      <c r="K28" s="81"/>
      <c r="L28" s="81"/>
    </row>
    <row r="29" spans="1:12" s="72" customFormat="1" ht="54" customHeight="1" x14ac:dyDescent="0.25">
      <c r="A29" s="83" t="s">
        <v>216</v>
      </c>
      <c r="B29" s="343" t="s">
        <v>451</v>
      </c>
      <c r="C29" s="82"/>
      <c r="D29" s="82"/>
      <c r="E29" s="339"/>
      <c r="F29" s="339"/>
      <c r="G29" s="82"/>
      <c r="H29" s="82"/>
      <c r="I29" s="82"/>
      <c r="J29" s="82"/>
      <c r="K29" s="81"/>
      <c r="L29" s="81"/>
    </row>
    <row r="30" spans="1:12" s="72" customFormat="1" ht="42" customHeight="1" x14ac:dyDescent="0.25">
      <c r="A30" s="83" t="s">
        <v>215</v>
      </c>
      <c r="B30" s="343" t="s">
        <v>453</v>
      </c>
      <c r="C30" s="82"/>
      <c r="D30" s="82"/>
      <c r="E30" s="339"/>
      <c r="F30" s="339"/>
      <c r="G30" s="82"/>
      <c r="H30" s="82"/>
      <c r="I30" s="82"/>
      <c r="J30" s="82"/>
      <c r="K30" s="81"/>
      <c r="L30" s="81"/>
    </row>
    <row r="31" spans="1:12" s="72" customFormat="1" ht="37.5" customHeight="1" x14ac:dyDescent="0.25">
      <c r="A31" s="83" t="s">
        <v>214</v>
      </c>
      <c r="B31" s="343" t="s">
        <v>449</v>
      </c>
      <c r="C31" s="338"/>
      <c r="D31" s="338"/>
      <c r="E31" s="339"/>
      <c r="F31" s="339"/>
      <c r="G31" s="338"/>
      <c r="H31" s="338"/>
      <c r="I31" s="339"/>
      <c r="J31" s="339"/>
      <c r="K31" s="81"/>
      <c r="L31" s="81"/>
    </row>
    <row r="32" spans="1:12" s="72" customFormat="1" ht="31.5" x14ac:dyDescent="0.25">
      <c r="A32" s="83" t="s">
        <v>212</v>
      </c>
      <c r="B32" s="343" t="s">
        <v>454</v>
      </c>
      <c r="C32" s="338"/>
      <c r="D32" s="338"/>
      <c r="E32" s="339"/>
      <c r="F32" s="339"/>
      <c r="G32" s="338"/>
      <c r="H32" s="338"/>
      <c r="I32" s="339"/>
      <c r="J32" s="339"/>
      <c r="K32" s="81"/>
      <c r="L32" s="81"/>
    </row>
    <row r="33" spans="1:12" s="72" customFormat="1" ht="37.5" customHeight="1" x14ac:dyDescent="0.25">
      <c r="A33" s="83" t="s">
        <v>465</v>
      </c>
      <c r="B33" s="343" t="s">
        <v>377</v>
      </c>
      <c r="C33" s="82"/>
      <c r="D33" s="82"/>
      <c r="E33" s="339"/>
      <c r="F33" s="339"/>
      <c r="G33" s="82"/>
      <c r="H33" s="82"/>
      <c r="I33" s="82"/>
      <c r="J33" s="82"/>
      <c r="K33" s="81"/>
      <c r="L33" s="81"/>
    </row>
    <row r="34" spans="1:12" s="72" customFormat="1" ht="47.25" customHeight="1" x14ac:dyDescent="0.25">
      <c r="A34" s="83" t="s">
        <v>466</v>
      </c>
      <c r="B34" s="343" t="s">
        <v>458</v>
      </c>
      <c r="C34" s="82"/>
      <c r="D34" s="82"/>
      <c r="E34" s="339"/>
      <c r="F34" s="339"/>
      <c r="G34" s="82"/>
      <c r="H34" s="82"/>
      <c r="I34" s="82"/>
      <c r="J34" s="82"/>
      <c r="K34" s="84"/>
      <c r="L34" s="81"/>
    </row>
    <row r="35" spans="1:12" s="72" customFormat="1" ht="49.5" customHeight="1" x14ac:dyDescent="0.25">
      <c r="A35" s="83" t="s">
        <v>467</v>
      </c>
      <c r="B35" s="343" t="s">
        <v>213</v>
      </c>
      <c r="C35" s="338"/>
      <c r="D35" s="338"/>
      <c r="E35" s="339"/>
      <c r="F35" s="339"/>
      <c r="G35" s="338"/>
      <c r="H35" s="338"/>
      <c r="I35" s="339"/>
      <c r="J35" s="339"/>
      <c r="K35" s="84"/>
      <c r="L35" s="81"/>
    </row>
    <row r="36" spans="1:12" ht="37.5" customHeight="1" x14ac:dyDescent="0.25">
      <c r="A36" s="83" t="s">
        <v>468</v>
      </c>
      <c r="B36" s="343" t="s">
        <v>450</v>
      </c>
      <c r="C36" s="82"/>
      <c r="D36" s="82"/>
      <c r="E36" s="339"/>
      <c r="F36" s="339"/>
      <c r="G36" s="82"/>
      <c r="H36" s="82"/>
      <c r="I36" s="82"/>
      <c r="J36" s="82"/>
      <c r="K36" s="81"/>
      <c r="L36" s="81"/>
    </row>
    <row r="37" spans="1:12" x14ac:dyDescent="0.25">
      <c r="A37" s="83" t="s">
        <v>469</v>
      </c>
      <c r="B37" s="343" t="s">
        <v>211</v>
      </c>
      <c r="C37" s="82"/>
      <c r="D37" s="82"/>
      <c r="E37" s="339"/>
      <c r="F37" s="339"/>
      <c r="G37" s="82"/>
      <c r="H37" s="82"/>
      <c r="I37" s="82"/>
      <c r="J37" s="82"/>
      <c r="K37" s="81"/>
      <c r="L37" s="81"/>
    </row>
    <row r="38" spans="1:12" x14ac:dyDescent="0.25">
      <c r="A38" s="83" t="s">
        <v>470</v>
      </c>
      <c r="B38" s="342" t="s">
        <v>210</v>
      </c>
      <c r="C38" s="82"/>
      <c r="D38" s="336"/>
      <c r="E38" s="336"/>
      <c r="F38" s="336"/>
      <c r="G38" s="336"/>
      <c r="H38" s="336"/>
      <c r="I38" s="336"/>
      <c r="J38" s="336"/>
      <c r="K38" s="81"/>
      <c r="L38" s="81"/>
    </row>
    <row r="39" spans="1:12" ht="63" x14ac:dyDescent="0.25">
      <c r="A39" s="83">
        <v>2</v>
      </c>
      <c r="B39" s="343" t="s">
        <v>455</v>
      </c>
      <c r="C39" s="335"/>
      <c r="D39" s="340"/>
      <c r="E39" s="336"/>
      <c r="F39" s="336"/>
      <c r="G39" s="335"/>
      <c r="H39" s="340"/>
      <c r="I39" s="336"/>
      <c r="J39" s="336"/>
      <c r="K39" s="81"/>
      <c r="L39" s="81"/>
    </row>
    <row r="40" spans="1:12" ht="33.75" customHeight="1" x14ac:dyDescent="0.25">
      <c r="A40" s="83" t="s">
        <v>209</v>
      </c>
      <c r="B40" s="343" t="s">
        <v>457</v>
      </c>
      <c r="C40" s="335"/>
      <c r="D40" s="340"/>
      <c r="E40" s="336"/>
      <c r="F40" s="336"/>
      <c r="G40" s="335"/>
      <c r="H40" s="340"/>
      <c r="I40" s="336"/>
      <c r="J40" s="336"/>
      <c r="K40" s="81"/>
      <c r="L40" s="81"/>
    </row>
    <row r="41" spans="1:12" ht="63" customHeight="1" x14ac:dyDescent="0.25">
      <c r="A41" s="83" t="s">
        <v>208</v>
      </c>
      <c r="B41" s="342" t="s">
        <v>538</v>
      </c>
      <c r="C41" s="335"/>
      <c r="D41" s="340"/>
      <c r="E41" s="336"/>
      <c r="F41" s="336"/>
      <c r="G41" s="335"/>
      <c r="H41" s="340"/>
      <c r="I41" s="336"/>
      <c r="J41" s="336"/>
      <c r="K41" s="81"/>
      <c r="L41" s="81"/>
    </row>
    <row r="42" spans="1:12" ht="58.5" customHeight="1" x14ac:dyDescent="0.25">
      <c r="A42" s="83">
        <v>3</v>
      </c>
      <c r="B42" s="343" t="s">
        <v>456</v>
      </c>
      <c r="C42" s="82"/>
      <c r="D42" s="82"/>
      <c r="E42" s="339"/>
      <c r="F42" s="339"/>
      <c r="G42" s="82"/>
      <c r="H42" s="82"/>
      <c r="I42" s="82"/>
      <c r="J42" s="82"/>
      <c r="K42" s="81"/>
      <c r="L42" s="81"/>
    </row>
    <row r="43" spans="1:12" ht="34.5" customHeight="1" x14ac:dyDescent="0.25">
      <c r="A43" s="83" t="s">
        <v>207</v>
      </c>
      <c r="B43" s="343" t="s">
        <v>205</v>
      </c>
      <c r="C43" s="335"/>
      <c r="D43" s="340"/>
      <c r="E43" s="336"/>
      <c r="F43" s="336"/>
      <c r="G43" s="335"/>
      <c r="H43" s="340"/>
      <c r="I43" s="336"/>
      <c r="J43" s="336"/>
      <c r="K43" s="81"/>
      <c r="L43" s="81"/>
    </row>
    <row r="44" spans="1:12" ht="24.75" customHeight="1" x14ac:dyDescent="0.25">
      <c r="A44" s="83" t="s">
        <v>206</v>
      </c>
      <c r="B44" s="343" t="s">
        <v>203</v>
      </c>
      <c r="C44" s="335"/>
      <c r="D44" s="340"/>
      <c r="E44" s="336"/>
      <c r="F44" s="336"/>
      <c r="G44" s="335"/>
      <c r="H44" s="340"/>
      <c r="I44" s="336"/>
      <c r="J44" s="336"/>
      <c r="K44" s="81"/>
      <c r="L44" s="81"/>
    </row>
    <row r="45" spans="1:12" ht="90.75" customHeight="1" x14ac:dyDescent="0.25">
      <c r="A45" s="83" t="s">
        <v>204</v>
      </c>
      <c r="B45" s="343" t="s">
        <v>461</v>
      </c>
      <c r="C45" s="82"/>
      <c r="D45" s="82"/>
      <c r="E45" s="339"/>
      <c r="F45" s="339"/>
      <c r="G45" s="82"/>
      <c r="H45" s="82"/>
      <c r="I45" s="82"/>
      <c r="J45" s="82"/>
      <c r="K45" s="81"/>
      <c r="L45" s="81"/>
    </row>
    <row r="46" spans="1:12" ht="167.25" customHeight="1" x14ac:dyDescent="0.25">
      <c r="A46" s="83" t="s">
        <v>202</v>
      </c>
      <c r="B46" s="343" t="s">
        <v>459</v>
      </c>
      <c r="C46" s="82"/>
      <c r="D46" s="82"/>
      <c r="E46" s="339"/>
      <c r="F46" s="339"/>
      <c r="G46" s="82"/>
      <c r="H46" s="82"/>
      <c r="I46" s="82"/>
      <c r="J46" s="82"/>
      <c r="K46" s="81"/>
      <c r="L46" s="81"/>
    </row>
    <row r="47" spans="1:12" ht="30.75" customHeight="1" x14ac:dyDescent="0.25">
      <c r="A47" s="83" t="s">
        <v>200</v>
      </c>
      <c r="B47" s="343" t="s">
        <v>201</v>
      </c>
      <c r="C47" s="340"/>
      <c r="D47" s="340"/>
      <c r="E47" s="336"/>
      <c r="F47" s="336"/>
      <c r="G47" s="340"/>
      <c r="H47" s="340"/>
      <c r="I47" s="336"/>
      <c r="J47" s="336"/>
      <c r="K47" s="81"/>
      <c r="L47" s="81"/>
    </row>
    <row r="48" spans="1:12" ht="37.5" customHeight="1" x14ac:dyDescent="0.25">
      <c r="A48" s="83" t="s">
        <v>471</v>
      </c>
      <c r="B48" s="342" t="s">
        <v>199</v>
      </c>
      <c r="C48" s="82"/>
      <c r="D48" s="336"/>
      <c r="E48" s="336"/>
      <c r="F48" s="336"/>
      <c r="G48" s="336"/>
      <c r="H48" s="336"/>
      <c r="I48" s="336"/>
      <c r="J48" s="336"/>
      <c r="K48" s="81"/>
      <c r="L48" s="81"/>
    </row>
    <row r="49" spans="1:12" ht="35.25" customHeight="1" x14ac:dyDescent="0.25">
      <c r="A49" s="83">
        <v>4</v>
      </c>
      <c r="B49" s="343" t="s">
        <v>197</v>
      </c>
      <c r="C49" s="340"/>
      <c r="D49" s="340"/>
      <c r="E49" s="336"/>
      <c r="F49" s="336"/>
      <c r="G49" s="340"/>
      <c r="H49" s="340"/>
      <c r="I49" s="336"/>
      <c r="J49" s="336"/>
      <c r="K49" s="81"/>
      <c r="L49" s="81"/>
    </row>
    <row r="50" spans="1:12" ht="86.25" customHeight="1" x14ac:dyDescent="0.25">
      <c r="A50" s="83" t="s">
        <v>198</v>
      </c>
      <c r="B50" s="343" t="s">
        <v>460</v>
      </c>
      <c r="C50" s="335"/>
      <c r="D50" s="340"/>
      <c r="E50" s="336"/>
      <c r="F50" s="336"/>
      <c r="G50" s="335"/>
      <c r="H50" s="340"/>
      <c r="I50" s="336"/>
      <c r="J50" s="336"/>
      <c r="K50" s="81"/>
      <c r="L50" s="81"/>
    </row>
    <row r="51" spans="1:12" ht="77.25" customHeight="1" x14ac:dyDescent="0.25">
      <c r="A51" s="83" t="s">
        <v>196</v>
      </c>
      <c r="B51" s="343" t="s">
        <v>462</v>
      </c>
      <c r="C51" s="335"/>
      <c r="D51" s="335"/>
      <c r="E51" s="336"/>
      <c r="F51" s="336"/>
      <c r="G51" s="335"/>
      <c r="H51" s="335"/>
      <c r="I51" s="336"/>
      <c r="J51" s="336"/>
      <c r="K51" s="81"/>
      <c r="L51" s="81"/>
    </row>
    <row r="52" spans="1:12" ht="71.25" customHeight="1" x14ac:dyDescent="0.25">
      <c r="A52" s="83" t="s">
        <v>194</v>
      </c>
      <c r="B52" s="343" t="s">
        <v>195</v>
      </c>
      <c r="C52" s="335"/>
      <c r="D52" s="340"/>
      <c r="E52" s="336"/>
      <c r="F52" s="336"/>
      <c r="G52" s="335"/>
      <c r="H52" s="340"/>
      <c r="I52" s="336"/>
      <c r="J52" s="336"/>
      <c r="K52" s="81"/>
      <c r="L52" s="81"/>
    </row>
    <row r="53" spans="1:12" ht="48" customHeight="1" x14ac:dyDescent="0.25">
      <c r="A53" s="83" t="s">
        <v>192</v>
      </c>
      <c r="B53" s="344" t="s">
        <v>463</v>
      </c>
      <c r="C53" s="335"/>
      <c r="D53" s="340"/>
      <c r="E53" s="336"/>
      <c r="F53" s="336"/>
      <c r="G53" s="335"/>
      <c r="H53" s="340"/>
      <c r="I53" s="336"/>
      <c r="J53" s="336"/>
      <c r="K53" s="81"/>
      <c r="L53" s="81"/>
    </row>
    <row r="54" spans="1:12" ht="46.5" customHeight="1" x14ac:dyDescent="0.25">
      <c r="A54" s="83" t="s">
        <v>464</v>
      </c>
      <c r="B54" s="343" t="s">
        <v>193</v>
      </c>
      <c r="C54" s="340"/>
      <c r="D54" s="340"/>
      <c r="E54" s="336"/>
      <c r="F54" s="336"/>
      <c r="G54" s="340"/>
      <c r="H54" s="340"/>
      <c r="I54" s="336"/>
      <c r="J54" s="336"/>
      <c r="K54" s="81"/>
      <c r="L54" s="8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2016-10-31T14:22:09Z</dcterms:modified>
</cp:coreProperties>
</file>